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0F86DBF0-ABB5-4DF3-A91B-F72622B52140}" xr6:coauthVersionLast="47" xr6:coauthVersionMax="47" xr10:uidLastSave="{00000000-0000-0000-0000-000000000000}"/>
  <bookViews>
    <workbookView xWindow="-110" yWindow="-110" windowWidth="19420" windowHeight="10300" tabRatio="977" activeTab="4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1_CLI概況" sheetId="20" r:id="rId5"/>
    <sheet name="2_1CLI統計表" sheetId="39" r:id="rId6"/>
    <sheet name="2_2参考統計表" sheetId="12" r:id="rId7"/>
    <sheet name="3CLI推計概要" sheetId="1" r:id="rId8"/>
    <sheet name="4CLIグラフ" sheetId="11" r:id="rId9"/>
    <sheet name="5兵庫県CI" sheetId="23" r:id="rId10"/>
    <sheet name="6兵庫県CI先行個別指標" sheetId="4" r:id="rId11"/>
    <sheet name="7兵庫県CI一致個別指標" sheetId="22" r:id="rId12"/>
    <sheet name="8兵庫県CI遅行個別指標" sheetId="21" r:id="rId13"/>
    <sheet name="9景気基準日付" sheetId="13" r:id="rId14"/>
    <sheet name="9_2heatmap" sheetId="40" r:id="rId15"/>
    <sheet name="10関西地域_兵庫" sheetId="26" r:id="rId16"/>
    <sheet name="10_2大阪" sheetId="35" r:id="rId17"/>
    <sheet name="10_3京都" sheetId="34" r:id="rId18"/>
    <sheet name="10_4滋賀" sheetId="36" r:id="rId19"/>
    <sheet name="10_5奈良" sheetId="33" r:id="rId20"/>
    <sheet name="10_6和歌山" sheetId="38" r:id="rId21"/>
    <sheet name="10_7福井" sheetId="37" r:id="rId22"/>
    <sheet name="結果表" sheetId="45" r:id="rId23"/>
    <sheet name="11関西CLI景気山谷" sheetId="27" r:id="rId24"/>
    <sheet name="11_2関西府県個別指標" sheetId="32" r:id="rId25"/>
    <sheet name="12関西CLI府県寄与" sheetId="28" r:id="rId26"/>
    <sheet name="13関連指標1" sheetId="43" r:id="rId27"/>
    <sheet name="13_2関連指標2" sheetId="42" r:id="rId28"/>
    <sheet name="13_3関連指標3" sheetId="44" r:id="rId29"/>
    <sheet name="13_4GDP関連指標" sheetId="31" r:id="rId30"/>
  </sheets>
  <calcPr calcId="191029"/>
</workbook>
</file>

<file path=xl/calcChain.xml><?xml version="1.0" encoding="utf-8"?>
<calcChain xmlns="http://schemas.openxmlformats.org/spreadsheetml/2006/main">
  <c r="E74" i="44" l="1"/>
  <c r="F74" i="44"/>
  <c r="L73" i="20"/>
  <c r="J374" i="12"/>
  <c r="G374" i="12"/>
  <c r="H374" i="12" s="1"/>
  <c r="E374" i="12"/>
  <c r="F374" i="12" s="1"/>
  <c r="D374" i="12"/>
  <c r="C374" i="12"/>
  <c r="J146" i="39"/>
  <c r="G146" i="39"/>
  <c r="H146" i="39" s="1"/>
  <c r="E146" i="39"/>
  <c r="F146" i="39" s="1"/>
  <c r="D146" i="39"/>
  <c r="E17" i="20" s="1"/>
  <c r="C146" i="39"/>
  <c r="M74" i="20"/>
  <c r="J73" i="44"/>
  <c r="F17" i="20"/>
  <c r="F16" i="20"/>
  <c r="D17" i="20"/>
  <c r="C17" i="20"/>
  <c r="C16" i="20"/>
  <c r="J71" i="44"/>
  <c r="J72" i="44"/>
  <c r="N72" i="20"/>
  <c r="L84" i="26"/>
  <c r="M84" i="26"/>
  <c r="N84" i="26"/>
  <c r="O84" i="26"/>
  <c r="P84" i="26" s="1"/>
  <c r="Q84" i="26" s="1"/>
  <c r="R84" i="26" s="1"/>
  <c r="S84" i="26" s="1"/>
  <c r="T84" i="26"/>
  <c r="B84" i="26"/>
  <c r="C84" i="26"/>
  <c r="D84" i="26"/>
  <c r="E84" i="26"/>
  <c r="F84" i="26"/>
  <c r="G84" i="26"/>
  <c r="H84" i="26"/>
  <c r="I84" i="26"/>
  <c r="J84" i="26"/>
  <c r="M84" i="37"/>
  <c r="N84" i="37"/>
  <c r="B84" i="37"/>
  <c r="D84" i="37" s="1"/>
  <c r="C84" i="37"/>
  <c r="J84" i="37"/>
  <c r="M84" i="38"/>
  <c r="N84" i="38"/>
  <c r="B84" i="38"/>
  <c r="C84" i="38" s="1"/>
  <c r="J84" i="38"/>
  <c r="M84" i="33"/>
  <c r="N84" i="33"/>
  <c r="B84" i="33"/>
  <c r="C84" i="33" s="1"/>
  <c r="J84" i="33"/>
  <c r="M84" i="36"/>
  <c r="N84" i="36"/>
  <c r="B84" i="36"/>
  <c r="C84" i="36"/>
  <c r="D84" i="36"/>
  <c r="E84" i="36"/>
  <c r="F84" i="36"/>
  <c r="G84" i="36"/>
  <c r="H84" i="36"/>
  <c r="I84" i="36"/>
  <c r="J84" i="36"/>
  <c r="M84" i="34"/>
  <c r="N84" i="34"/>
  <c r="B84" i="34"/>
  <c r="C84" i="34" s="1"/>
  <c r="J84" i="34"/>
  <c r="M84" i="35"/>
  <c r="N84" i="35"/>
  <c r="B84" i="35"/>
  <c r="C84" i="35"/>
  <c r="D84" i="35"/>
  <c r="E84" i="35"/>
  <c r="F84" i="35"/>
  <c r="G84" i="35"/>
  <c r="H84" i="35"/>
  <c r="I84" i="35"/>
  <c r="J84" i="35"/>
  <c r="E84" i="37" l="1"/>
  <c r="F84" i="37" s="1"/>
  <c r="G84" i="37" s="1"/>
  <c r="H84" i="37" s="1"/>
  <c r="I84" i="37" s="1"/>
  <c r="E84" i="38"/>
  <c r="F84" i="38" s="1"/>
  <c r="G84" i="38" s="1"/>
  <c r="H84" i="38" s="1"/>
  <c r="I84" i="38" s="1"/>
  <c r="D84" i="38"/>
  <c r="E84" i="33"/>
  <c r="F84" i="33" s="1"/>
  <c r="G84" i="33" s="1"/>
  <c r="H84" i="33" s="1"/>
  <c r="I84" i="33" s="1"/>
  <c r="D84" i="33"/>
  <c r="E84" i="34"/>
  <c r="F84" i="34" s="1"/>
  <c r="G84" i="34" s="1"/>
  <c r="H84" i="34" s="1"/>
  <c r="I84" i="34" s="1"/>
  <c r="D84" i="34"/>
  <c r="I94" i="28" l="1"/>
  <c r="I93" i="28"/>
  <c r="I92" i="28"/>
  <c r="G94" i="28"/>
  <c r="G92" i="28"/>
  <c r="F94" i="28"/>
  <c r="F93" i="28"/>
  <c r="F92" i="28"/>
  <c r="E94" i="28"/>
  <c r="E93" i="28"/>
  <c r="E92" i="28"/>
  <c r="D94" i="28"/>
  <c r="C94" i="28"/>
  <c r="B94" i="28"/>
  <c r="L84" i="28"/>
  <c r="B93" i="28" s="1"/>
  <c r="M84" i="28"/>
  <c r="C93" i="28" s="1"/>
  <c r="N84" i="28"/>
  <c r="D93" i="28" s="1"/>
  <c r="O84" i="28"/>
  <c r="P84" i="28"/>
  <c r="Q84" i="28"/>
  <c r="G93" i="28" s="1"/>
  <c r="R84" i="28"/>
  <c r="B84" i="28"/>
  <c r="B92" i="28" s="1"/>
  <c r="C84" i="28"/>
  <c r="C92" i="28" s="1"/>
  <c r="D84" i="28"/>
  <c r="D92" i="28" s="1"/>
  <c r="E84" i="28"/>
  <c r="F84" i="28"/>
  <c r="G84" i="28"/>
  <c r="H84" i="28"/>
  <c r="I84" i="28"/>
  <c r="F26" i="20"/>
  <c r="F25" i="20"/>
  <c r="F24" i="20"/>
  <c r="F23" i="20"/>
  <c r="F22" i="20"/>
  <c r="F21" i="20"/>
  <c r="E26" i="20"/>
  <c r="E25" i="20"/>
  <c r="E24" i="20"/>
  <c r="E23" i="20"/>
  <c r="E22" i="20"/>
  <c r="E21" i="20"/>
  <c r="D26" i="20"/>
  <c r="D25" i="20"/>
  <c r="D24" i="20"/>
  <c r="D23" i="20"/>
  <c r="D22" i="20"/>
  <c r="D21" i="20"/>
  <c r="C26" i="20"/>
  <c r="C25" i="20"/>
  <c r="C24" i="20"/>
  <c r="C23" i="20"/>
  <c r="C22" i="20"/>
  <c r="C21" i="20"/>
  <c r="E73" i="44"/>
  <c r="F73" i="44"/>
  <c r="P146" i="39" l="1"/>
  <c r="Q146" i="39"/>
  <c r="R146" i="39"/>
  <c r="T146" i="39"/>
  <c r="M73" i="20"/>
  <c r="L72" i="20"/>
  <c r="J145" i="39"/>
  <c r="G145" i="39"/>
  <c r="E145" i="39"/>
  <c r="D145" i="39"/>
  <c r="E16" i="20" s="1"/>
  <c r="C145" i="39"/>
  <c r="D16" i="20" s="1"/>
  <c r="J373" i="12"/>
  <c r="G373" i="12"/>
  <c r="E373" i="12"/>
  <c r="D373" i="12"/>
  <c r="C373" i="12"/>
  <c r="T55" i="26"/>
  <c r="T70" i="26"/>
  <c r="L27" i="26"/>
  <c r="L43" i="26"/>
  <c r="L56" i="26"/>
  <c r="L59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J4" i="37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J4" i="35"/>
  <c r="B4" i="35"/>
  <c r="T83" i="26"/>
  <c r="L83" i="26"/>
  <c r="N71" i="20" s="1"/>
  <c r="T82" i="26"/>
  <c r="L82" i="26"/>
  <c r="T81" i="26"/>
  <c r="L81" i="26"/>
  <c r="T80" i="26"/>
  <c r="L80" i="26"/>
  <c r="T79" i="26"/>
  <c r="L79" i="26"/>
  <c r="T78" i="26"/>
  <c r="L78" i="26"/>
  <c r="T77" i="26"/>
  <c r="L77" i="26"/>
  <c r="T76" i="26"/>
  <c r="L76" i="26"/>
  <c r="T75" i="26"/>
  <c r="L75" i="26"/>
  <c r="T74" i="26"/>
  <c r="L74" i="26"/>
  <c r="T73" i="26"/>
  <c r="L73" i="26"/>
  <c r="T72" i="26"/>
  <c r="L72" i="26"/>
  <c r="T71" i="26"/>
  <c r="L71" i="26"/>
  <c r="L70" i="26"/>
  <c r="T69" i="26"/>
  <c r="L69" i="26"/>
  <c r="T68" i="26"/>
  <c r="L68" i="26"/>
  <c r="T67" i="26"/>
  <c r="L67" i="26"/>
  <c r="T66" i="26"/>
  <c r="L66" i="26"/>
  <c r="T65" i="26"/>
  <c r="L65" i="26"/>
  <c r="T64" i="26"/>
  <c r="L64" i="26"/>
  <c r="T63" i="26"/>
  <c r="L63" i="26"/>
  <c r="T62" i="26"/>
  <c r="L62" i="26"/>
  <c r="T61" i="26"/>
  <c r="L61" i="26"/>
  <c r="T60" i="26"/>
  <c r="L60" i="26"/>
  <c r="T59" i="26"/>
  <c r="T58" i="26"/>
  <c r="L58" i="26"/>
  <c r="T57" i="26"/>
  <c r="L57" i="26"/>
  <c r="T56" i="26"/>
  <c r="L55" i="26"/>
  <c r="T54" i="26"/>
  <c r="L54" i="26"/>
  <c r="T53" i="26"/>
  <c r="L53" i="26"/>
  <c r="T52" i="26"/>
  <c r="L52" i="26"/>
  <c r="T51" i="26"/>
  <c r="L51" i="26"/>
  <c r="T50" i="26"/>
  <c r="L50" i="26"/>
  <c r="T49" i="26"/>
  <c r="L49" i="26"/>
  <c r="T48" i="26"/>
  <c r="L48" i="26"/>
  <c r="T47" i="26"/>
  <c r="L47" i="26"/>
  <c r="T46" i="26"/>
  <c r="L46" i="26"/>
  <c r="T45" i="26"/>
  <c r="L45" i="26"/>
  <c r="T44" i="26"/>
  <c r="L44" i="26"/>
  <c r="T43" i="26"/>
  <c r="T42" i="26"/>
  <c r="L42" i="26"/>
  <c r="T41" i="26"/>
  <c r="L41" i="26"/>
  <c r="T40" i="26"/>
  <c r="L40" i="26"/>
  <c r="T39" i="26"/>
  <c r="L39" i="26"/>
  <c r="T38" i="26"/>
  <c r="L38" i="26"/>
  <c r="T37" i="26"/>
  <c r="L37" i="26"/>
  <c r="T36" i="26"/>
  <c r="L36" i="26"/>
  <c r="T35" i="26"/>
  <c r="L35" i="26"/>
  <c r="T34" i="26"/>
  <c r="L34" i="26"/>
  <c r="T33" i="26"/>
  <c r="L33" i="26"/>
  <c r="T32" i="26"/>
  <c r="L32" i="26"/>
  <c r="T31" i="26"/>
  <c r="L31" i="26"/>
  <c r="T30" i="26"/>
  <c r="L30" i="26"/>
  <c r="T29" i="26"/>
  <c r="L29" i="26"/>
  <c r="T28" i="26"/>
  <c r="L28" i="26"/>
  <c r="T27" i="26"/>
  <c r="T26" i="26"/>
  <c r="L26" i="26"/>
  <c r="T25" i="26"/>
  <c r="L25" i="26"/>
  <c r="T24" i="26"/>
  <c r="L24" i="26"/>
  <c r="T23" i="26"/>
  <c r="L23" i="26"/>
  <c r="T22" i="26"/>
  <c r="L22" i="26"/>
  <c r="T21" i="26"/>
  <c r="L21" i="26"/>
  <c r="T20" i="26"/>
  <c r="L20" i="26"/>
  <c r="T19" i="26"/>
  <c r="L19" i="26"/>
  <c r="T18" i="26"/>
  <c r="L18" i="26"/>
  <c r="T17" i="26"/>
  <c r="L17" i="26"/>
  <c r="T16" i="26"/>
  <c r="L16" i="26"/>
  <c r="T15" i="26"/>
  <c r="L15" i="26"/>
  <c r="T14" i="26"/>
  <c r="L14" i="26"/>
  <c r="T13" i="26"/>
  <c r="L13" i="26"/>
  <c r="T12" i="26"/>
  <c r="L12" i="26"/>
  <c r="T11" i="26"/>
  <c r="L11" i="26"/>
  <c r="T10" i="26"/>
  <c r="L10" i="26"/>
  <c r="T9" i="26"/>
  <c r="L9" i="26"/>
  <c r="T8" i="26"/>
  <c r="L8" i="26"/>
  <c r="T7" i="26"/>
  <c r="L7" i="26"/>
  <c r="T6" i="26"/>
  <c r="L6" i="26"/>
  <c r="T5" i="26"/>
  <c r="L5" i="26"/>
  <c r="T4" i="26"/>
  <c r="L4" i="26"/>
  <c r="L83" i="28" l="1"/>
  <c r="M83" i="28"/>
  <c r="N83" i="28"/>
  <c r="O83" i="28"/>
  <c r="P83" i="28"/>
  <c r="Q83" i="28"/>
  <c r="R83" i="28"/>
  <c r="B83" i="28"/>
  <c r="C83" i="28"/>
  <c r="D83" i="28"/>
  <c r="E83" i="28"/>
  <c r="F83" i="28"/>
  <c r="G83" i="28"/>
  <c r="H83" i="28"/>
  <c r="I83" i="28"/>
  <c r="I152" i="42"/>
  <c r="H152" i="42"/>
  <c r="H66" i="42" s="1"/>
  <c r="G152" i="42"/>
  <c r="G66" i="42" s="1"/>
  <c r="F152" i="42"/>
  <c r="F66" i="42" s="1"/>
  <c r="E152" i="42"/>
  <c r="E66" i="42" s="1"/>
  <c r="AJ144" i="42"/>
  <c r="AE144" i="42"/>
  <c r="AE27" i="42" s="1"/>
  <c r="AC144" i="42"/>
  <c r="AC27" i="42" s="1"/>
  <c r="AJ141" i="42"/>
  <c r="AA141" i="42" s="1"/>
  <c r="AH141" i="42"/>
  <c r="AH25" i="42" s="1"/>
  <c r="AB141" i="42"/>
  <c r="T141" i="42"/>
  <c r="T25" i="42" s="1"/>
  <c r="S141" i="42"/>
  <c r="S25" i="42" s="1"/>
  <c r="Q141" i="42"/>
  <c r="Q25" i="42" s="1"/>
  <c r="P141" i="42"/>
  <c r="P25" i="42" s="1"/>
  <c r="AJ138" i="42"/>
  <c r="AA138" i="42" s="1"/>
  <c r="AA23" i="42" s="1"/>
  <c r="AI138" i="42"/>
  <c r="AH138" i="42"/>
  <c r="AF138" i="42"/>
  <c r="AF23" i="42" s="1"/>
  <c r="AC138" i="42"/>
  <c r="AC23" i="42" s="1"/>
  <c r="AB138" i="42"/>
  <c r="AB23" i="42" s="1"/>
  <c r="AC24" i="42" s="1"/>
  <c r="R138" i="42"/>
  <c r="R23" i="42" s="1"/>
  <c r="P138" i="42"/>
  <c r="P23" i="42" s="1"/>
  <c r="O138" i="42"/>
  <c r="O23" i="42" s="1"/>
  <c r="L138" i="42"/>
  <c r="L23" i="42" s="1"/>
  <c r="AJ135" i="42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H94" i="42"/>
  <c r="AF94" i="42"/>
  <c r="T94" i="42"/>
  <c r="AM93" i="42"/>
  <c r="AM94" i="42" s="1"/>
  <c r="AK93" i="42"/>
  <c r="AJ93" i="42"/>
  <c r="AI93" i="42"/>
  <c r="AH93" i="42"/>
  <c r="AG93" i="42"/>
  <c r="AF93" i="42"/>
  <c r="AE93" i="42"/>
  <c r="AD93" i="42"/>
  <c r="AC93" i="42"/>
  <c r="AB93" i="42"/>
  <c r="AB94" i="42" s="1"/>
  <c r="AA93" i="42"/>
  <c r="Z93" i="42"/>
  <c r="Y93" i="42"/>
  <c r="X93" i="42"/>
  <c r="W93" i="42"/>
  <c r="X94" i="42" s="1"/>
  <c r="V93" i="42"/>
  <c r="U93" i="42"/>
  <c r="T93" i="42"/>
  <c r="S93" i="42"/>
  <c r="R93" i="42"/>
  <c r="Q93" i="42"/>
  <c r="P93" i="42"/>
  <c r="O93" i="42"/>
  <c r="N93" i="42"/>
  <c r="M93" i="42"/>
  <c r="L93" i="42"/>
  <c r="L94" i="42" s="1"/>
  <c r="K93" i="42"/>
  <c r="J93" i="42"/>
  <c r="I93" i="42"/>
  <c r="H93" i="42"/>
  <c r="G93" i="42"/>
  <c r="F93" i="42"/>
  <c r="E93" i="42"/>
  <c r="AL92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M91" i="42"/>
  <c r="AL91" i="42"/>
  <c r="AL93" i="42" s="1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X85" i="42"/>
  <c r="V85" i="42"/>
  <c r="T85" i="42"/>
  <c r="S85" i="42"/>
  <c r="AM84" i="42"/>
  <c r="AL84" i="42"/>
  <c r="AK84" i="42"/>
  <c r="AJ84" i="42"/>
  <c r="AI84" i="42"/>
  <c r="AH84" i="42"/>
  <c r="AG84" i="42"/>
  <c r="AF84" i="42"/>
  <c r="AF85" i="42" s="1"/>
  <c r="AE84" i="42"/>
  <c r="AD84" i="42"/>
  <c r="AC84" i="42"/>
  <c r="AB84" i="42"/>
  <c r="AA84" i="42"/>
  <c r="Z84" i="42"/>
  <c r="Y84" i="42"/>
  <c r="Y85" i="42" s="1"/>
  <c r="X84" i="42"/>
  <c r="W84" i="42"/>
  <c r="V84" i="42"/>
  <c r="W85" i="42" s="1"/>
  <c r="U84" i="42"/>
  <c r="T84" i="42"/>
  <c r="S84" i="42"/>
  <c r="R84" i="42"/>
  <c r="Q84" i="42"/>
  <c r="P84" i="42"/>
  <c r="P85" i="42" s="1"/>
  <c r="O84" i="42"/>
  <c r="N84" i="42"/>
  <c r="M84" i="42"/>
  <c r="L84" i="42"/>
  <c r="K84" i="42"/>
  <c r="J84" i="42"/>
  <c r="I84" i="42"/>
  <c r="I85" i="42" s="1"/>
  <c r="H84" i="42"/>
  <c r="H85" i="42" s="1"/>
  <c r="G84" i="42"/>
  <c r="F84" i="42"/>
  <c r="E84" i="42"/>
  <c r="H83" i="42"/>
  <c r="AM82" i="42"/>
  <c r="AM83" i="42" s="1"/>
  <c r="AL82" i="42"/>
  <c r="AK82" i="42"/>
  <c r="AJ82" i="42"/>
  <c r="AI82" i="42"/>
  <c r="AH82" i="42"/>
  <c r="AG82" i="42"/>
  <c r="AF82" i="42"/>
  <c r="AE82" i="42"/>
  <c r="AD82" i="42"/>
  <c r="AC82" i="42"/>
  <c r="AB82" i="42"/>
  <c r="AA82" i="42"/>
  <c r="Z82" i="42"/>
  <c r="Z83" i="42" s="1"/>
  <c r="Y82" i="42"/>
  <c r="X82" i="42"/>
  <c r="X83" i="42" s="1"/>
  <c r="W82" i="42"/>
  <c r="W83" i="42" s="1"/>
  <c r="V82" i="42"/>
  <c r="U82" i="42"/>
  <c r="T82" i="42"/>
  <c r="S82" i="42"/>
  <c r="R82" i="42"/>
  <c r="Q82" i="42"/>
  <c r="P82" i="42"/>
  <c r="O82" i="42"/>
  <c r="N82" i="42"/>
  <c r="M82" i="42"/>
  <c r="L82" i="42"/>
  <c r="K82" i="42"/>
  <c r="J82" i="42"/>
  <c r="J83" i="42" s="1"/>
  <c r="I82" i="42"/>
  <c r="H82" i="42"/>
  <c r="G82" i="42"/>
  <c r="G83" i="42" s="1"/>
  <c r="F82" i="42"/>
  <c r="E82" i="42"/>
  <c r="AF81" i="42"/>
  <c r="AB81" i="42"/>
  <c r="AM80" i="42"/>
  <c r="AL80" i="42"/>
  <c r="AK80" i="42"/>
  <c r="AJ80" i="42"/>
  <c r="AI80" i="42"/>
  <c r="AH80" i="42"/>
  <c r="AG80" i="42"/>
  <c r="AF80" i="42"/>
  <c r="AE80" i="42"/>
  <c r="AD80" i="42"/>
  <c r="AC80" i="42"/>
  <c r="AC81" i="42" s="1"/>
  <c r="AB80" i="42"/>
  <c r="AA80" i="42"/>
  <c r="Z80" i="42"/>
  <c r="Z81" i="42" s="1"/>
  <c r="Y80" i="42"/>
  <c r="X80" i="42"/>
  <c r="X81" i="42" s="1"/>
  <c r="W80" i="42"/>
  <c r="V80" i="42"/>
  <c r="U80" i="42"/>
  <c r="T80" i="42"/>
  <c r="S80" i="42"/>
  <c r="R80" i="42"/>
  <c r="Q80" i="42"/>
  <c r="P80" i="42"/>
  <c r="O80" i="42"/>
  <c r="P81" i="42" s="1"/>
  <c r="N80" i="42"/>
  <c r="M80" i="42"/>
  <c r="M81" i="42" s="1"/>
  <c r="L80" i="42"/>
  <c r="K80" i="42"/>
  <c r="J80" i="42"/>
  <c r="J81" i="42" s="1"/>
  <c r="I80" i="42"/>
  <c r="H80" i="42"/>
  <c r="H81" i="42" s="1"/>
  <c r="G80" i="42"/>
  <c r="F80" i="42"/>
  <c r="E80" i="42"/>
  <c r="AM78" i="42"/>
  <c r="AL78" i="42"/>
  <c r="AL79" i="42" s="1"/>
  <c r="AK78" i="42"/>
  <c r="AJ78" i="42"/>
  <c r="AI78" i="42"/>
  <c r="AH78" i="42"/>
  <c r="AG78" i="42"/>
  <c r="AF78" i="42"/>
  <c r="AE78" i="42"/>
  <c r="AE79" i="42" s="1"/>
  <c r="AD78" i="42"/>
  <c r="AC78" i="42"/>
  <c r="AB78" i="42"/>
  <c r="AA78" i="42"/>
  <c r="Z78" i="42"/>
  <c r="Y78" i="42"/>
  <c r="Y79" i="42" s="1"/>
  <c r="X78" i="42"/>
  <c r="W78" i="42"/>
  <c r="V78" i="42"/>
  <c r="U78" i="42"/>
  <c r="V79" i="42" s="1"/>
  <c r="T78" i="42"/>
  <c r="S78" i="42"/>
  <c r="R78" i="42"/>
  <c r="Q78" i="42"/>
  <c r="Q79" i="42" s="1"/>
  <c r="P78" i="42"/>
  <c r="O78" i="42"/>
  <c r="O79" i="42" s="1"/>
  <c r="N78" i="42"/>
  <c r="M78" i="42"/>
  <c r="L78" i="42"/>
  <c r="K78" i="42"/>
  <c r="J78" i="42"/>
  <c r="I78" i="42"/>
  <c r="I79" i="42" s="1"/>
  <c r="H78" i="42"/>
  <c r="G78" i="42"/>
  <c r="F78" i="42"/>
  <c r="E78" i="42"/>
  <c r="AM77" i="42"/>
  <c r="AM20" i="42" s="1"/>
  <c r="AL77" i="42"/>
  <c r="AK77" i="42"/>
  <c r="AK20" i="42" s="1"/>
  <c r="AJ77" i="42"/>
  <c r="AJ20" i="42" s="1"/>
  <c r="AI77" i="42"/>
  <c r="AI20" i="42" s="1"/>
  <c r="AH77" i="42"/>
  <c r="AG77" i="42"/>
  <c r="AF77" i="42"/>
  <c r="AE77" i="42"/>
  <c r="AD77" i="42"/>
  <c r="AD20" i="42" s="1"/>
  <c r="AC77" i="42"/>
  <c r="AB77" i="42"/>
  <c r="AB20" i="42" s="1"/>
  <c r="AA77" i="42"/>
  <c r="Z77" i="42"/>
  <c r="Z20" i="42" s="1"/>
  <c r="Y77" i="42"/>
  <c r="X77" i="42"/>
  <c r="X20" i="42" s="1"/>
  <c r="W77" i="42"/>
  <c r="W20" i="42" s="1"/>
  <c r="V77" i="42"/>
  <c r="V20" i="42" s="1"/>
  <c r="U77" i="42"/>
  <c r="T77" i="42"/>
  <c r="T20" i="42" s="1"/>
  <c r="S77" i="42"/>
  <c r="S20" i="42" s="1"/>
  <c r="R77" i="42"/>
  <c r="Q77" i="42"/>
  <c r="P77" i="42"/>
  <c r="O77" i="42"/>
  <c r="N77" i="42"/>
  <c r="N20" i="42" s="1"/>
  <c r="M77" i="42"/>
  <c r="L77" i="42"/>
  <c r="L20" i="42" s="1"/>
  <c r="K77" i="42"/>
  <c r="J77" i="42"/>
  <c r="J20" i="42" s="1"/>
  <c r="I77" i="42"/>
  <c r="I20" i="42" s="1"/>
  <c r="H77" i="42"/>
  <c r="H20" i="42" s="1"/>
  <c r="G77" i="42"/>
  <c r="G20" i="42" s="1"/>
  <c r="F77" i="42"/>
  <c r="F20" i="42" s="1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R67" i="42"/>
  <c r="J67" i="42"/>
  <c r="AD66" i="42"/>
  <c r="AC66" i="42"/>
  <c r="AB66" i="42"/>
  <c r="AA66" i="42"/>
  <c r="AA67" i="42" s="1"/>
  <c r="Z66" i="42"/>
  <c r="Y66" i="42"/>
  <c r="X66" i="42"/>
  <c r="W66" i="42"/>
  <c r="V66" i="42"/>
  <c r="U66" i="42"/>
  <c r="T66" i="42"/>
  <c r="S66" i="42"/>
  <c r="S67" i="42" s="1"/>
  <c r="R66" i="42"/>
  <c r="Q66" i="42"/>
  <c r="P66" i="42"/>
  <c r="O66" i="42"/>
  <c r="N66" i="42"/>
  <c r="M66" i="42"/>
  <c r="L66" i="42"/>
  <c r="K66" i="42"/>
  <c r="K67" i="42" s="1"/>
  <c r="J66" i="42"/>
  <c r="I66" i="42"/>
  <c r="AA65" i="42"/>
  <c r="Z65" i="42"/>
  <c r="AM64" i="42"/>
  <c r="AL64" i="42"/>
  <c r="AK64" i="42"/>
  <c r="AJ64" i="42"/>
  <c r="AI64" i="42"/>
  <c r="AH64" i="42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U64" i="42"/>
  <c r="T64" i="42"/>
  <c r="S64" i="42"/>
  <c r="R64" i="42"/>
  <c r="Q64" i="42"/>
  <c r="P64" i="42"/>
  <c r="O64" i="42"/>
  <c r="N64" i="42"/>
  <c r="M64" i="42"/>
  <c r="L64" i="42"/>
  <c r="K64" i="42"/>
  <c r="J64" i="42"/>
  <c r="I64" i="42"/>
  <c r="H64" i="42"/>
  <c r="G64" i="42"/>
  <c r="F64" i="42"/>
  <c r="E64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R63" i="42" s="1"/>
  <c r="Q62" i="42"/>
  <c r="P62" i="42"/>
  <c r="Q63" i="42" s="1"/>
  <c r="O62" i="42"/>
  <c r="N62" i="42"/>
  <c r="N63" i="42" s="1"/>
  <c r="M62" i="42"/>
  <c r="M63" i="42" s="1"/>
  <c r="L62" i="42"/>
  <c r="K62" i="42"/>
  <c r="J62" i="42"/>
  <c r="I62" i="42"/>
  <c r="H62" i="42"/>
  <c r="G62" i="42"/>
  <c r="F62" i="42"/>
  <c r="E62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M45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M39" i="42"/>
  <c r="AL39" i="42"/>
  <c r="AK39" i="42"/>
  <c r="AJ39" i="42"/>
  <c r="AI39" i="42"/>
  <c r="AH39" i="42"/>
  <c r="AG39" i="42"/>
  <c r="AF39" i="42"/>
  <c r="AE39" i="42"/>
  <c r="AD39" i="42"/>
  <c r="AC39" i="42"/>
  <c r="S37" i="42"/>
  <c r="Q37" i="42"/>
  <c r="AM36" i="42"/>
  <c r="AL36" i="42"/>
  <c r="AL37" i="42" s="1"/>
  <c r="AK36" i="42"/>
  <c r="AK37" i="42" s="1"/>
  <c r="AJ36" i="42"/>
  <c r="AJ37" i="42" s="1"/>
  <c r="AI36" i="42"/>
  <c r="AH36" i="42"/>
  <c r="AG36" i="42"/>
  <c r="AF36" i="42"/>
  <c r="AE36" i="42"/>
  <c r="AD36" i="42"/>
  <c r="AC36" i="42"/>
  <c r="AC37" i="42" s="1"/>
  <c r="AB36" i="42"/>
  <c r="AA36" i="42"/>
  <c r="Z36" i="42"/>
  <c r="Y36" i="42"/>
  <c r="X36" i="42"/>
  <c r="W36" i="42"/>
  <c r="V36" i="42"/>
  <c r="U36" i="42"/>
  <c r="T36" i="42"/>
  <c r="T37" i="42" s="1"/>
  <c r="S36" i="42"/>
  <c r="R36" i="42"/>
  <c r="Q36" i="42"/>
  <c r="P36" i="42"/>
  <c r="O36" i="42"/>
  <c r="P37" i="42" s="1"/>
  <c r="N36" i="42"/>
  <c r="M36" i="42"/>
  <c r="M37" i="42" s="1"/>
  <c r="L36" i="42"/>
  <c r="K36" i="42"/>
  <c r="J36" i="42"/>
  <c r="I36" i="42"/>
  <c r="H36" i="42"/>
  <c r="G36" i="42"/>
  <c r="F36" i="42"/>
  <c r="E36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M35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M27" i="42"/>
  <c r="AL27" i="42"/>
  <c r="AK27" i="42"/>
  <c r="AM25" i="42"/>
  <c r="AL25" i="42"/>
  <c r="AK25" i="42"/>
  <c r="AB25" i="42"/>
  <c r="AA25" i="42"/>
  <c r="AM23" i="42"/>
  <c r="AL23" i="42"/>
  <c r="AK23" i="42"/>
  <c r="AJ23" i="42"/>
  <c r="AI23" i="42"/>
  <c r="AH23" i="42"/>
  <c r="AM21" i="42"/>
  <c r="AL21" i="42"/>
  <c r="AK21" i="42"/>
  <c r="AL22" i="42" s="1"/>
  <c r="AL20" i="42"/>
  <c r="AH20" i="42"/>
  <c r="AG20" i="42"/>
  <c r="AF20" i="42"/>
  <c r="AE20" i="42"/>
  <c r="AC20" i="42"/>
  <c r="AA20" i="42"/>
  <c r="Y20" i="42"/>
  <c r="U20" i="42"/>
  <c r="R20" i="42"/>
  <c r="Q20" i="42"/>
  <c r="P20" i="42"/>
  <c r="O20" i="42"/>
  <c r="M20" i="42"/>
  <c r="K20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K16" i="42"/>
  <c r="AJ16" i="42"/>
  <c r="AI16" i="42"/>
  <c r="AH16" i="42"/>
  <c r="AG16" i="42"/>
  <c r="AM14" i="42"/>
  <c r="AL14" i="42"/>
  <c r="AK14" i="42"/>
  <c r="AJ14" i="42"/>
  <c r="AI14" i="42"/>
  <c r="F14" i="42"/>
  <c r="AG13" i="42"/>
  <c r="AH14" i="42" s="1"/>
  <c r="AF13" i="42"/>
  <c r="AE13" i="42"/>
  <c r="AD13" i="42"/>
  <c r="AC13" i="42"/>
  <c r="AB13" i="42"/>
  <c r="AA13" i="42"/>
  <c r="Z13" i="42"/>
  <c r="AA14" i="42" s="1"/>
  <c r="Y13" i="42"/>
  <c r="Z14" i="42" s="1"/>
  <c r="X13" i="42"/>
  <c r="W13" i="42"/>
  <c r="V13" i="42"/>
  <c r="U13" i="42"/>
  <c r="T13" i="42"/>
  <c r="S13" i="42"/>
  <c r="R13" i="42"/>
  <c r="R14" i="42" s="1"/>
  <c r="Q13" i="42"/>
  <c r="P13" i="42"/>
  <c r="O13" i="42"/>
  <c r="N13" i="42"/>
  <c r="M13" i="42"/>
  <c r="L13" i="42"/>
  <c r="K13" i="42"/>
  <c r="J13" i="42"/>
  <c r="K14" i="42" s="1"/>
  <c r="I13" i="42"/>
  <c r="I14" i="42" s="1"/>
  <c r="H13" i="42"/>
  <c r="G13" i="42"/>
  <c r="G14" i="42" s="1"/>
  <c r="F13" i="42"/>
  <c r="E13" i="42"/>
  <c r="AM12" i="42"/>
  <c r="AL12" i="42"/>
  <c r="AK12" i="42"/>
  <c r="AJ12" i="42"/>
  <c r="AI12" i="42"/>
  <c r="U12" i="42"/>
  <c r="AG11" i="42"/>
  <c r="AF11" i="42"/>
  <c r="AE11" i="42"/>
  <c r="AD11" i="42"/>
  <c r="AC11" i="42"/>
  <c r="AB11" i="42"/>
  <c r="AC12" i="42" s="1"/>
  <c r="AA11" i="42"/>
  <c r="Z11" i="42"/>
  <c r="Y11" i="42"/>
  <c r="X11" i="42"/>
  <c r="W11" i="42"/>
  <c r="W12" i="42" s="1"/>
  <c r="V11" i="42"/>
  <c r="U11" i="42"/>
  <c r="T11" i="42"/>
  <c r="S11" i="42"/>
  <c r="R11" i="42"/>
  <c r="Q11" i="42"/>
  <c r="P11" i="42"/>
  <c r="O11" i="42"/>
  <c r="O12" i="42" s="1"/>
  <c r="N11" i="42"/>
  <c r="N12" i="42" s="1"/>
  <c r="M11" i="42"/>
  <c r="L11" i="42"/>
  <c r="L12" i="42" s="1"/>
  <c r="K11" i="42"/>
  <c r="J11" i="42"/>
  <c r="I11" i="42"/>
  <c r="H11" i="42"/>
  <c r="G11" i="42"/>
  <c r="G12" i="42" s="1"/>
  <c r="F11" i="42"/>
  <c r="E11" i="42"/>
  <c r="AD9" i="42"/>
  <c r="AD10" i="42" s="1"/>
  <c r="AC9" i="42"/>
  <c r="AB9" i="42"/>
  <c r="AA9" i="42"/>
  <c r="Z9" i="42"/>
  <c r="Y9" i="42"/>
  <c r="X9" i="42"/>
  <c r="W9" i="42"/>
  <c r="V9" i="42"/>
  <c r="U9" i="42"/>
  <c r="T9" i="42"/>
  <c r="S9" i="42"/>
  <c r="R9" i="42"/>
  <c r="R10" i="42" s="1"/>
  <c r="Q9" i="42"/>
  <c r="P9" i="42"/>
  <c r="O9" i="42"/>
  <c r="P10" i="42" s="1"/>
  <c r="N9" i="42"/>
  <c r="O10" i="42" s="1"/>
  <c r="M9" i="42"/>
  <c r="L9" i="42"/>
  <c r="K9" i="42"/>
  <c r="J9" i="42"/>
  <c r="I9" i="42"/>
  <c r="H9" i="42"/>
  <c r="G9" i="42"/>
  <c r="F9" i="42"/>
  <c r="E9" i="42"/>
  <c r="AA8" i="42"/>
  <c r="Z8" i="42"/>
  <c r="AM7" i="42"/>
  <c r="AM8" i="42" s="1"/>
  <c r="AL7" i="42"/>
  <c r="AK7" i="42"/>
  <c r="AJ7" i="42"/>
  <c r="AI7" i="42"/>
  <c r="AH7" i="42"/>
  <c r="AG7" i="42"/>
  <c r="AF7" i="42"/>
  <c r="AE7" i="42"/>
  <c r="AD7" i="42"/>
  <c r="AD8" i="42" s="1"/>
  <c r="AC7" i="42"/>
  <c r="AB7" i="42"/>
  <c r="AB8" i="42" s="1"/>
  <c r="AA7" i="42"/>
  <c r="Z7" i="42"/>
  <c r="Y7" i="42"/>
  <c r="X7" i="42"/>
  <c r="Y8" i="42" s="1"/>
  <c r="W7" i="42"/>
  <c r="W8" i="42" s="1"/>
  <c r="V7" i="42"/>
  <c r="U7" i="42"/>
  <c r="T7" i="42"/>
  <c r="S7" i="42"/>
  <c r="R7" i="42"/>
  <c r="Q7" i="42"/>
  <c r="AM5" i="42"/>
  <c r="AL5" i="42"/>
  <c r="AK5" i="42"/>
  <c r="AJ5" i="42"/>
  <c r="AI5" i="42"/>
  <c r="AI6" i="42" s="1"/>
  <c r="AH5" i="42"/>
  <c r="AG5" i="42"/>
  <c r="AF5" i="42"/>
  <c r="AE5" i="42"/>
  <c r="AD5" i="42"/>
  <c r="AC5" i="42"/>
  <c r="AB5" i="42"/>
  <c r="AA5" i="42"/>
  <c r="AB6" i="42" s="1"/>
  <c r="Z5" i="42"/>
  <c r="Y5" i="42"/>
  <c r="X5" i="42"/>
  <c r="W5" i="42"/>
  <c r="V5" i="42"/>
  <c r="U5" i="42"/>
  <c r="T5" i="42"/>
  <c r="S5" i="42"/>
  <c r="S6" i="42" s="1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E5" i="42"/>
  <c r="AL166" i="43"/>
  <c r="AL45" i="43" s="1"/>
  <c r="AK166" i="43"/>
  <c r="O138" i="43"/>
  <c r="N138" i="43"/>
  <c r="M138" i="43"/>
  <c r="L138" i="43"/>
  <c r="K138" i="43"/>
  <c r="J138" i="43"/>
  <c r="I138" i="43"/>
  <c r="H138" i="43"/>
  <c r="G138" i="43"/>
  <c r="G137" i="43" s="1"/>
  <c r="F138" i="43"/>
  <c r="F137" i="43" s="1"/>
  <c r="E137" i="43" s="1"/>
  <c r="Z137" i="43"/>
  <c r="Y137" i="43"/>
  <c r="X137" i="43"/>
  <c r="W137" i="43"/>
  <c r="V137" i="43"/>
  <c r="U137" i="43"/>
  <c r="T137" i="43"/>
  <c r="S137" i="43"/>
  <c r="R137" i="43"/>
  <c r="Q137" i="43"/>
  <c r="P137" i="43"/>
  <c r="O137" i="43" s="1"/>
  <c r="L137" i="43"/>
  <c r="K137" i="43"/>
  <c r="J137" i="43"/>
  <c r="I137" i="43"/>
  <c r="T132" i="43"/>
  <c r="T131" i="43" s="1"/>
  <c r="S132" i="43"/>
  <c r="S131" i="43" s="1"/>
  <c r="R132" i="43"/>
  <c r="R131" i="43" s="1"/>
  <c r="Q132" i="43"/>
  <c r="P132" i="43"/>
  <c r="P131" i="43" s="1"/>
  <c r="O132" i="43"/>
  <c r="F132" i="43" s="1"/>
  <c r="F131" i="43" s="1"/>
  <c r="M132" i="43"/>
  <c r="M131" i="43" s="1"/>
  <c r="K132" i="43"/>
  <c r="K131" i="43" s="1"/>
  <c r="H132" i="43"/>
  <c r="H131" i="43" s="1"/>
  <c r="G132" i="43"/>
  <c r="G131" i="43" s="1"/>
  <c r="Z131" i="43"/>
  <c r="Y131" i="43"/>
  <c r="X131" i="43"/>
  <c r="W131" i="43"/>
  <c r="V131" i="43"/>
  <c r="U131" i="43"/>
  <c r="Q131" i="43"/>
  <c r="E131" i="43"/>
  <c r="O126" i="43"/>
  <c r="N126" i="43"/>
  <c r="N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1" i="43"/>
  <c r="Z120" i="43"/>
  <c r="Y120" i="43"/>
  <c r="X120" i="43"/>
  <c r="W120" i="43"/>
  <c r="V120" i="43"/>
  <c r="U120" i="43"/>
  <c r="T120" i="43"/>
  <c r="S120" i="43"/>
  <c r="R120" i="43"/>
  <c r="Q120" i="43"/>
  <c r="P120" i="43"/>
  <c r="P113" i="43"/>
  <c r="P6" i="43" s="1"/>
  <c r="O113" i="43"/>
  <c r="O6" i="43" s="1"/>
  <c r="N113" i="43"/>
  <c r="M113" i="43"/>
  <c r="L113" i="43"/>
  <c r="L6" i="43" s="1"/>
  <c r="K113" i="43"/>
  <c r="J113" i="43"/>
  <c r="J6" i="43" s="1"/>
  <c r="I113" i="43"/>
  <c r="H113" i="43"/>
  <c r="G113" i="43"/>
  <c r="G6" i="43" s="1"/>
  <c r="F113" i="43"/>
  <c r="F6" i="43" s="1"/>
  <c r="E113" i="43"/>
  <c r="E6" i="43" s="1"/>
  <c r="P110" i="43"/>
  <c r="P4" i="43" s="1"/>
  <c r="O110" i="43"/>
  <c r="O4" i="43" s="1"/>
  <c r="O5" i="43" s="1"/>
  <c r="N110" i="43"/>
  <c r="M110" i="43"/>
  <c r="M4" i="43" s="1"/>
  <c r="L110" i="43"/>
  <c r="L4" i="43" s="1"/>
  <c r="K110" i="43"/>
  <c r="K4" i="43" s="1"/>
  <c r="K5" i="43" s="1"/>
  <c r="J110" i="43"/>
  <c r="J4" i="43" s="1"/>
  <c r="I110" i="43"/>
  <c r="I4" i="43" s="1"/>
  <c r="H110" i="43"/>
  <c r="H4" i="43" s="1"/>
  <c r="G110" i="43"/>
  <c r="G4" i="43" s="1"/>
  <c r="F110" i="43"/>
  <c r="F4" i="43" s="1"/>
  <c r="E110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V100" i="43"/>
  <c r="U100" i="43"/>
  <c r="S100" i="43"/>
  <c r="R100" i="43"/>
  <c r="F100" i="43"/>
  <c r="AM99" i="43"/>
  <c r="AL99" i="43"/>
  <c r="AK99" i="43"/>
  <c r="AK100" i="43" s="1"/>
  <c r="AJ99" i="43"/>
  <c r="AI99" i="43"/>
  <c r="AJ100" i="43" s="1"/>
  <c r="AH99" i="43"/>
  <c r="AG99" i="43"/>
  <c r="AF99" i="43"/>
  <c r="AE99" i="43"/>
  <c r="AD99" i="43"/>
  <c r="AC99" i="43"/>
  <c r="AB99" i="43"/>
  <c r="AA99" i="43"/>
  <c r="AA100" i="43" s="1"/>
  <c r="Z99" i="43"/>
  <c r="Y99" i="43"/>
  <c r="X99" i="43"/>
  <c r="W99" i="43"/>
  <c r="V99" i="43"/>
  <c r="U99" i="43"/>
  <c r="T99" i="43"/>
  <c r="S99" i="43"/>
  <c r="T100" i="43" s="1"/>
  <c r="R99" i="43"/>
  <c r="Q99" i="43"/>
  <c r="P99" i="43"/>
  <c r="O99" i="43"/>
  <c r="N99" i="43"/>
  <c r="M99" i="43"/>
  <c r="L99" i="43"/>
  <c r="K99" i="43"/>
  <c r="K100" i="43" s="1"/>
  <c r="J99" i="43"/>
  <c r="I99" i="43"/>
  <c r="H99" i="43"/>
  <c r="G99" i="43"/>
  <c r="F99" i="43"/>
  <c r="E99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M92" i="43"/>
  <c r="AL92" i="43"/>
  <c r="AK92" i="43"/>
  <c r="AJ92" i="43"/>
  <c r="AI92" i="43"/>
  <c r="AH92" i="43"/>
  <c r="AG92" i="43"/>
  <c r="AF92" i="43"/>
  <c r="AE92" i="43"/>
  <c r="AD92" i="43"/>
  <c r="AC92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M79" i="43"/>
  <c r="AM17" i="43" s="1"/>
  <c r="AL79" i="43"/>
  <c r="AK79" i="43"/>
  <c r="AK17" i="43" s="1"/>
  <c r="AJ79" i="43"/>
  <c r="AJ17" i="43" s="1"/>
  <c r="AI79" i="43"/>
  <c r="AI17" i="43" s="1"/>
  <c r="AH79" i="43"/>
  <c r="AG79" i="43"/>
  <c r="AF79" i="43"/>
  <c r="AE79" i="43"/>
  <c r="AD79" i="43"/>
  <c r="AD17" i="43" s="1"/>
  <c r="AC79" i="43"/>
  <c r="AC17" i="43" s="1"/>
  <c r="AB79" i="43"/>
  <c r="AB17" i="43" s="1"/>
  <c r="AA79" i="43"/>
  <c r="AA17" i="43" s="1"/>
  <c r="Z79" i="43"/>
  <c r="Y79" i="43"/>
  <c r="Y17" i="43" s="1"/>
  <c r="X79" i="43"/>
  <c r="X17" i="43" s="1"/>
  <c r="W79" i="43"/>
  <c r="W17" i="43" s="1"/>
  <c r="V79" i="43"/>
  <c r="V17" i="43" s="1"/>
  <c r="U79" i="43"/>
  <c r="U17" i="43" s="1"/>
  <c r="T79" i="43"/>
  <c r="T17" i="43" s="1"/>
  <c r="S79" i="43"/>
  <c r="S17" i="43" s="1"/>
  <c r="R79" i="43"/>
  <c r="Q79" i="43"/>
  <c r="P79" i="43"/>
  <c r="O79" i="43"/>
  <c r="O17" i="43" s="1"/>
  <c r="N79" i="43"/>
  <c r="N17" i="43" s="1"/>
  <c r="M79" i="43"/>
  <c r="M17" i="43" s="1"/>
  <c r="L79" i="43"/>
  <c r="L17" i="43" s="1"/>
  <c r="K79" i="43"/>
  <c r="K17" i="43" s="1"/>
  <c r="J79" i="43"/>
  <c r="I79" i="43"/>
  <c r="I17" i="43" s="1"/>
  <c r="H79" i="43"/>
  <c r="H17" i="43" s="1"/>
  <c r="G79" i="43"/>
  <c r="G17" i="43" s="1"/>
  <c r="F79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AB69" i="43"/>
  <c r="AM68" i="43"/>
  <c r="AM69" i="43" s="1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Z67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AA67" i="43" s="1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O67" i="43" s="1"/>
  <c r="M66" i="43"/>
  <c r="N67" i="43" s="1"/>
  <c r="L66" i="43"/>
  <c r="K66" i="43"/>
  <c r="K67" i="43" s="1"/>
  <c r="J66" i="43"/>
  <c r="I66" i="43"/>
  <c r="H66" i="43"/>
  <c r="G66" i="43"/>
  <c r="F66" i="43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J58" i="43"/>
  <c r="AK57" i="43"/>
  <c r="AJ57" i="43"/>
  <c r="AI57" i="43"/>
  <c r="AH57" i="43"/>
  <c r="AG57" i="43"/>
  <c r="AF57" i="43"/>
  <c r="AE57" i="43"/>
  <c r="AF58" i="43" s="1"/>
  <c r="AD57" i="43"/>
  <c r="AC57" i="43"/>
  <c r="AB57" i="43"/>
  <c r="AA57" i="43"/>
  <c r="Z57" i="43"/>
  <c r="Z58" i="43" s="1"/>
  <c r="Y57" i="43"/>
  <c r="X57" i="43"/>
  <c r="W57" i="43"/>
  <c r="V57" i="43"/>
  <c r="U57" i="43"/>
  <c r="T57" i="43"/>
  <c r="S57" i="43"/>
  <c r="R57" i="43"/>
  <c r="Q57" i="43"/>
  <c r="Q58" i="43" s="1"/>
  <c r="P57" i="43"/>
  <c r="O57" i="43"/>
  <c r="N57" i="43"/>
  <c r="M57" i="43"/>
  <c r="L57" i="43"/>
  <c r="M58" i="43" s="1"/>
  <c r="K57" i="43"/>
  <c r="J57" i="43"/>
  <c r="K58" i="43" s="1"/>
  <c r="I57" i="43"/>
  <c r="H57" i="43"/>
  <c r="I58" i="43" s="1"/>
  <c r="G57" i="43"/>
  <c r="F57" i="43"/>
  <c r="E57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AM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Y46" i="43" s="1"/>
  <c r="X45" i="43"/>
  <c r="X46" i="43" s="1"/>
  <c r="W45" i="43"/>
  <c r="V45" i="43"/>
  <c r="W46" i="43" s="1"/>
  <c r="U45" i="43"/>
  <c r="V46" i="43" s="1"/>
  <c r="T45" i="43"/>
  <c r="T46" i="43" s="1"/>
  <c r="S45" i="43"/>
  <c r="S46" i="43" s="1"/>
  <c r="R45" i="43"/>
  <c r="R46" i="43" s="1"/>
  <c r="Q45" i="43"/>
  <c r="P45" i="43"/>
  <c r="Q46" i="43" s="1"/>
  <c r="O45" i="43"/>
  <c r="N45" i="43"/>
  <c r="M45" i="43"/>
  <c r="L45" i="43"/>
  <c r="K45" i="43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K25" i="43"/>
  <c r="AM24" i="43"/>
  <c r="AL24" i="43"/>
  <c r="AL25" i="43" s="1"/>
  <c r="AK24" i="43"/>
  <c r="AJ24" i="43"/>
  <c r="AI24" i="43"/>
  <c r="AH24" i="43"/>
  <c r="AG24" i="43"/>
  <c r="AG25" i="43" s="1"/>
  <c r="AF24" i="43"/>
  <c r="AE24" i="43"/>
  <c r="AD24" i="43"/>
  <c r="AC24" i="43"/>
  <c r="AB24" i="43"/>
  <c r="AA24" i="43"/>
  <c r="Z24" i="43"/>
  <c r="Y24" i="43"/>
  <c r="X24" i="43"/>
  <c r="Y25" i="43" s="1"/>
  <c r="W24" i="43"/>
  <c r="V24" i="43"/>
  <c r="V25" i="43" s="1"/>
  <c r="U24" i="43"/>
  <c r="T24" i="43"/>
  <c r="S24" i="43"/>
  <c r="R24" i="43"/>
  <c r="Q24" i="43"/>
  <c r="R25" i="43" s="1"/>
  <c r="P24" i="43"/>
  <c r="O24" i="43"/>
  <c r="P25" i="43" s="1"/>
  <c r="N24" i="43"/>
  <c r="M24" i="43"/>
  <c r="N25" i="43" s="1"/>
  <c r="L24" i="43"/>
  <c r="K24" i="43"/>
  <c r="L25" i="43" s="1"/>
  <c r="J24" i="43"/>
  <c r="I24" i="43"/>
  <c r="H24" i="43"/>
  <c r="G24" i="43"/>
  <c r="F24" i="43"/>
  <c r="F25" i="43" s="1"/>
  <c r="E24" i="43"/>
  <c r="N23" i="43"/>
  <c r="AM22" i="43"/>
  <c r="AL22" i="43"/>
  <c r="AK22" i="43"/>
  <c r="AJ22" i="43"/>
  <c r="AI22" i="43"/>
  <c r="AH22" i="43"/>
  <c r="AH23" i="43" s="1"/>
  <c r="AG22" i="43"/>
  <c r="AF22" i="43"/>
  <c r="AE22" i="43"/>
  <c r="AE23" i="43" s="1"/>
  <c r="AD22" i="43"/>
  <c r="AC22" i="43"/>
  <c r="AC23" i="43" s="1"/>
  <c r="AB22" i="43"/>
  <c r="AA22" i="43"/>
  <c r="Z22" i="43"/>
  <c r="Y22" i="43"/>
  <c r="X22" i="43"/>
  <c r="W22" i="43"/>
  <c r="V22" i="43"/>
  <c r="U22" i="43"/>
  <c r="T22" i="43"/>
  <c r="S22" i="43"/>
  <c r="R22" i="43"/>
  <c r="R23" i="43" s="1"/>
  <c r="Q22" i="43"/>
  <c r="P22" i="43"/>
  <c r="O22" i="43"/>
  <c r="N22" i="43"/>
  <c r="M22" i="43"/>
  <c r="M23" i="43" s="1"/>
  <c r="L22" i="43"/>
  <c r="K22" i="43"/>
  <c r="J22" i="43"/>
  <c r="I22" i="43"/>
  <c r="H22" i="43"/>
  <c r="H23" i="43" s="1"/>
  <c r="G22" i="43"/>
  <c r="F22" i="43"/>
  <c r="E22" i="43"/>
  <c r="AM21" i="43"/>
  <c r="AJ21" i="43"/>
  <c r="L21" i="43"/>
  <c r="AM20" i="43"/>
  <c r="AL20" i="43"/>
  <c r="AK20" i="43"/>
  <c r="AK21" i="43" s="1"/>
  <c r="AJ20" i="43"/>
  <c r="AI20" i="43"/>
  <c r="AI21" i="43" s="1"/>
  <c r="AH20" i="43"/>
  <c r="AG20" i="43"/>
  <c r="AF20" i="43"/>
  <c r="AE20" i="43"/>
  <c r="AD20" i="43"/>
  <c r="AD21" i="43" s="1"/>
  <c r="AC20" i="43"/>
  <c r="AB20" i="43"/>
  <c r="AA20" i="43"/>
  <c r="Z20" i="43"/>
  <c r="AA21" i="43" s="1"/>
  <c r="Y20" i="43"/>
  <c r="X20" i="43"/>
  <c r="W20" i="43"/>
  <c r="V20" i="43"/>
  <c r="U20" i="43"/>
  <c r="U21" i="43" s="1"/>
  <c r="T20" i="43"/>
  <c r="S20" i="43"/>
  <c r="R20" i="43"/>
  <c r="Q20" i="43"/>
  <c r="P20" i="43"/>
  <c r="O20" i="43"/>
  <c r="N20" i="43"/>
  <c r="N21" i="43" s="1"/>
  <c r="M20" i="43"/>
  <c r="L20" i="43"/>
  <c r="M21" i="43" s="1"/>
  <c r="K20" i="43"/>
  <c r="J20" i="43"/>
  <c r="I20" i="43"/>
  <c r="H20" i="43"/>
  <c r="G20" i="43"/>
  <c r="F20" i="43"/>
  <c r="E20" i="43"/>
  <c r="AX18" i="43"/>
  <c r="AW18" i="43"/>
  <c r="AM18" i="43"/>
  <c r="AL18" i="43"/>
  <c r="AK18" i="43"/>
  <c r="AJ18" i="43"/>
  <c r="AI18" i="43"/>
  <c r="AH18" i="43"/>
  <c r="AG18" i="43"/>
  <c r="AF18" i="43"/>
  <c r="AE18" i="43"/>
  <c r="AD18" i="43"/>
  <c r="AD19" i="43" s="1"/>
  <c r="AC18" i="43"/>
  <c r="AB18" i="43"/>
  <c r="AC19" i="43" s="1"/>
  <c r="AA18" i="43"/>
  <c r="Z18" i="43"/>
  <c r="AA19" i="43" s="1"/>
  <c r="Y18" i="43"/>
  <c r="X18" i="43"/>
  <c r="W18" i="43"/>
  <c r="V18" i="43"/>
  <c r="U18" i="43"/>
  <c r="T18" i="43"/>
  <c r="S18" i="43"/>
  <c r="R18" i="43"/>
  <c r="Q18" i="43"/>
  <c r="P18" i="43"/>
  <c r="O18" i="43"/>
  <c r="N18" i="43"/>
  <c r="N19" i="43" s="1"/>
  <c r="M18" i="43"/>
  <c r="L18" i="43"/>
  <c r="K18" i="43"/>
  <c r="J18" i="43"/>
  <c r="I18" i="43"/>
  <c r="H18" i="43"/>
  <c r="G18" i="43"/>
  <c r="F18" i="43"/>
  <c r="E18" i="43"/>
  <c r="AL17" i="43"/>
  <c r="AH17" i="43"/>
  <c r="AG17" i="43"/>
  <c r="AF17" i="43"/>
  <c r="AE17" i="43"/>
  <c r="Z17" i="43"/>
  <c r="R17" i="43"/>
  <c r="Q17" i="43"/>
  <c r="P17" i="43"/>
  <c r="J17" i="43"/>
  <c r="F17" i="43"/>
  <c r="E17" i="43"/>
  <c r="AX16" i="43"/>
  <c r="AW16" i="43"/>
  <c r="AV16" i="43"/>
  <c r="AM43" i="43" s="1"/>
  <c r="AM44" i="43" s="1"/>
  <c r="AU16" i="43"/>
  <c r="AM35" i="43" s="1"/>
  <c r="AM36" i="43" s="1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L13" i="43"/>
  <c r="AK13" i="43"/>
  <c r="AJ13" i="43"/>
  <c r="AI13" i="43"/>
  <c r="AH13" i="43"/>
  <c r="AG13" i="43"/>
  <c r="AF13" i="43"/>
  <c r="AE13" i="43"/>
  <c r="AD13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AK7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Z7" i="43" s="1"/>
  <c r="Y6" i="43"/>
  <c r="X6" i="43"/>
  <c r="W6" i="43"/>
  <c r="V6" i="43"/>
  <c r="U6" i="43"/>
  <c r="U7" i="43" s="1"/>
  <c r="T6" i="43"/>
  <c r="S6" i="43"/>
  <c r="R6" i="43"/>
  <c r="Q6" i="43"/>
  <c r="N6" i="43"/>
  <c r="M6" i="43"/>
  <c r="K6" i="43"/>
  <c r="I6" i="43"/>
  <c r="H6" i="43"/>
  <c r="S5" i="43"/>
  <c r="J5" i="43"/>
  <c r="AM4" i="43"/>
  <c r="AL4" i="43"/>
  <c r="AK4" i="43"/>
  <c r="AJ4" i="43"/>
  <c r="AI4" i="43"/>
  <c r="AH4" i="43"/>
  <c r="AG4" i="43"/>
  <c r="AF4" i="43"/>
  <c r="AE4" i="43"/>
  <c r="AD4" i="43"/>
  <c r="AD5" i="43" s="1"/>
  <c r="AC4" i="43"/>
  <c r="AB4" i="43"/>
  <c r="AB5" i="43" s="1"/>
  <c r="AA4" i="43"/>
  <c r="Z4" i="43"/>
  <c r="Z5" i="43" s="1"/>
  <c r="Y4" i="43"/>
  <c r="X4" i="43"/>
  <c r="W4" i="43"/>
  <c r="V4" i="43"/>
  <c r="U4" i="43"/>
  <c r="T4" i="43"/>
  <c r="S4" i="43"/>
  <c r="T5" i="43" s="1"/>
  <c r="R4" i="43"/>
  <c r="Q4" i="43"/>
  <c r="N4" i="43"/>
  <c r="N5" i="43" s="1"/>
  <c r="E4" i="43"/>
  <c r="P65" i="42" l="1"/>
  <c r="AF65" i="42"/>
  <c r="W65" i="42"/>
  <c r="AM65" i="42"/>
  <c r="AD63" i="42"/>
  <c r="P5" i="43"/>
  <c r="AH58" i="43"/>
  <c r="R69" i="43"/>
  <c r="AB100" i="43"/>
  <c r="U37" i="42"/>
  <c r="F58" i="43"/>
  <c r="V37" i="42"/>
  <c r="V67" i="43"/>
  <c r="L67" i="42"/>
  <c r="AC67" i="42"/>
  <c r="I25" i="43"/>
  <c r="V58" i="43"/>
  <c r="F37" i="42"/>
  <c r="J25" i="43"/>
  <c r="Z25" i="43"/>
  <c r="J10" i="42"/>
  <c r="P12" i="42"/>
  <c r="AF12" i="42"/>
  <c r="L14" i="42"/>
  <c r="AB14" i="42"/>
  <c r="Q65" i="42"/>
  <c r="AG65" i="42"/>
  <c r="AD81" i="42"/>
  <c r="S83" i="42"/>
  <c r="AI83" i="42"/>
  <c r="I7" i="43"/>
  <c r="P23" i="43"/>
  <c r="O23" i="43"/>
  <c r="G6" i="42"/>
  <c r="W6" i="42"/>
  <c r="AM6" i="42"/>
  <c r="K10" i="42"/>
  <c r="AA10" i="42"/>
  <c r="M14" i="42"/>
  <c r="AC14" i="42"/>
  <c r="H63" i="42"/>
  <c r="X63" i="42"/>
  <c r="AD7" i="43"/>
  <c r="AF23" i="43"/>
  <c r="H6" i="42"/>
  <c r="X6" i="42"/>
  <c r="L10" i="42"/>
  <c r="N14" i="42"/>
  <c r="AD14" i="42"/>
  <c r="I37" i="42"/>
  <c r="Y37" i="42"/>
  <c r="I63" i="42"/>
  <c r="Y63" i="42"/>
  <c r="K81" i="42"/>
  <c r="AA144" i="42"/>
  <c r="AA27" i="42" s="1"/>
  <c r="S144" i="42"/>
  <c r="S27" i="42" s="1"/>
  <c r="R144" i="42"/>
  <c r="R27" i="42" s="1"/>
  <c r="Q144" i="42"/>
  <c r="Q27" i="42" s="1"/>
  <c r="L144" i="42"/>
  <c r="L27" i="42" s="1"/>
  <c r="O144" i="42"/>
  <c r="O27" i="42" s="1"/>
  <c r="M144" i="42"/>
  <c r="M27" i="42" s="1"/>
  <c r="AC5" i="43"/>
  <c r="AE7" i="43"/>
  <c r="Q23" i="43"/>
  <c r="AG23" i="43"/>
  <c r="AF46" i="43"/>
  <c r="I6" i="42"/>
  <c r="Y6" i="42"/>
  <c r="N10" i="42"/>
  <c r="AC10" i="42"/>
  <c r="S12" i="42"/>
  <c r="L81" i="42"/>
  <c r="F83" i="42"/>
  <c r="V83" i="42"/>
  <c r="L100" i="43"/>
  <c r="Z85" i="42"/>
  <c r="S58" i="43"/>
  <c r="AB67" i="42"/>
  <c r="AE12" i="42"/>
  <c r="AD12" i="42"/>
  <c r="AD67" i="42"/>
  <c r="AI23" i="43"/>
  <c r="AE19" i="43"/>
  <c r="AJ23" i="43"/>
  <c r="X100" i="43"/>
  <c r="AI79" i="42"/>
  <c r="R58" i="43"/>
  <c r="AL67" i="43"/>
  <c r="J85" i="42"/>
  <c r="G94" i="42"/>
  <c r="S69" i="43"/>
  <c r="AJ69" i="43"/>
  <c r="M67" i="42"/>
  <c r="AA7" i="43"/>
  <c r="AH79" i="42"/>
  <c r="Q5" i="43"/>
  <c r="R5" i="43"/>
  <c r="Q19" i="43"/>
  <c r="T79" i="42"/>
  <c r="AJ79" i="42"/>
  <c r="F67" i="43"/>
  <c r="AI58" i="43"/>
  <c r="AI69" i="43"/>
  <c r="N67" i="42"/>
  <c r="AA135" i="42"/>
  <c r="AA21" i="42" s="1"/>
  <c r="AI135" i="42"/>
  <c r="AI21" i="42" s="1"/>
  <c r="AJ22" i="42" s="1"/>
  <c r="AG135" i="42"/>
  <c r="AG21" i="42" s="1"/>
  <c r="AE135" i="42"/>
  <c r="AE21" i="42" s="1"/>
  <c r="AE22" i="42" s="1"/>
  <c r="Q135" i="42"/>
  <c r="Q21" i="42" s="1"/>
  <c r="AD135" i="42"/>
  <c r="AD21" i="42" s="1"/>
  <c r="S135" i="42"/>
  <c r="S21" i="42" s="1"/>
  <c r="P135" i="42"/>
  <c r="P21" i="42" s="1"/>
  <c r="AC135" i="42"/>
  <c r="AC21" i="42" s="1"/>
  <c r="AD22" i="42" s="1"/>
  <c r="L135" i="42"/>
  <c r="L21" i="42" s="1"/>
  <c r="M22" i="42" s="1"/>
  <c r="S23" i="43"/>
  <c r="AL26" i="42"/>
  <c r="O19" i="43"/>
  <c r="T23" i="43"/>
  <c r="AJ21" i="42"/>
  <c r="R79" i="42"/>
  <c r="H100" i="43"/>
  <c r="S79" i="42"/>
  <c r="AM22" i="42"/>
  <c r="V94" i="42"/>
  <c r="U94" i="42"/>
  <c r="AK94" i="42"/>
  <c r="P24" i="42"/>
  <c r="G58" i="43"/>
  <c r="W58" i="43"/>
  <c r="H67" i="43"/>
  <c r="X67" i="43"/>
  <c r="T69" i="43"/>
  <c r="M100" i="43"/>
  <c r="AC100" i="43"/>
  <c r="M137" i="43"/>
  <c r="H137" i="43"/>
  <c r="K6" i="42"/>
  <c r="O14" i="42"/>
  <c r="AE14" i="42"/>
  <c r="AM26" i="42"/>
  <c r="J37" i="42"/>
  <c r="Z37" i="42"/>
  <c r="J63" i="42"/>
  <c r="Z63" i="42"/>
  <c r="T65" i="42"/>
  <c r="AJ65" i="42"/>
  <c r="O67" i="42"/>
  <c r="AK79" i="42"/>
  <c r="N81" i="42"/>
  <c r="AL83" i="42"/>
  <c r="AI5" i="43"/>
  <c r="AB21" i="43"/>
  <c r="X58" i="43"/>
  <c r="U69" i="43"/>
  <c r="AK69" i="43"/>
  <c r="N100" i="43"/>
  <c r="AD100" i="43"/>
  <c r="F7" i="43"/>
  <c r="I132" i="43"/>
  <c r="I131" i="43" s="1"/>
  <c r="N137" i="43"/>
  <c r="P14" i="42"/>
  <c r="AF14" i="42"/>
  <c r="K37" i="42"/>
  <c r="AA37" i="42"/>
  <c r="K63" i="42"/>
  <c r="AA63" i="42"/>
  <c r="P67" i="42"/>
  <c r="AE81" i="42"/>
  <c r="AD141" i="42"/>
  <c r="AD25" i="42" s="1"/>
  <c r="AJ5" i="43"/>
  <c r="AC21" i="43"/>
  <c r="G23" i="43"/>
  <c r="W23" i="43"/>
  <c r="AM23" i="43"/>
  <c r="Y58" i="43"/>
  <c r="J67" i="43"/>
  <c r="O100" i="43"/>
  <c r="AE100" i="43"/>
  <c r="J132" i="43"/>
  <c r="J131" i="43" s="1"/>
  <c r="Q10" i="42"/>
  <c r="F12" i="42"/>
  <c r="V12" i="42"/>
  <c r="L63" i="42"/>
  <c r="AB63" i="42"/>
  <c r="F65" i="42"/>
  <c r="Q67" i="42"/>
  <c r="G79" i="42"/>
  <c r="W79" i="42"/>
  <c r="AM79" i="42"/>
  <c r="N85" i="42"/>
  <c r="AD85" i="42"/>
  <c r="AF141" i="42"/>
  <c r="AF25" i="42" s="1"/>
  <c r="G65" i="42"/>
  <c r="H79" i="42"/>
  <c r="X79" i="42"/>
  <c r="U79" i="42"/>
  <c r="Q81" i="42"/>
  <c r="AG81" i="42"/>
  <c r="I83" i="42"/>
  <c r="Y83" i="42"/>
  <c r="O85" i="42"/>
  <c r="AE85" i="42"/>
  <c r="K94" i="42"/>
  <c r="AA94" i="42"/>
  <c r="AD138" i="42"/>
  <c r="AD23" i="42" s="1"/>
  <c r="AD24" i="42" s="1"/>
  <c r="AG141" i="42"/>
  <c r="AG25" i="42" s="1"/>
  <c r="T7" i="43"/>
  <c r="H19" i="43"/>
  <c r="H69" i="43"/>
  <c r="Q100" i="43"/>
  <c r="I19" i="43"/>
  <c r="L58" i="43"/>
  <c r="T10" i="42"/>
  <c r="AJ24" i="42"/>
  <c r="AM28" i="42"/>
  <c r="O63" i="42"/>
  <c r="AE63" i="42"/>
  <c r="AG85" i="42"/>
  <c r="Q21" i="43"/>
  <c r="AG6" i="42"/>
  <c r="AH85" i="42"/>
  <c r="AD94" i="42"/>
  <c r="Y5" i="43"/>
  <c r="K19" i="43"/>
  <c r="AB19" i="43"/>
  <c r="S21" i="43"/>
  <c r="N58" i="43"/>
  <c r="I5" i="43"/>
  <c r="O131" i="43"/>
  <c r="R6" i="42"/>
  <c r="AH6" i="42"/>
  <c r="K12" i="42"/>
  <c r="AA12" i="42"/>
  <c r="V14" i="42"/>
  <c r="K65" i="42"/>
  <c r="M83" i="42"/>
  <c r="AC83" i="42"/>
  <c r="AI85" i="42"/>
  <c r="O94" i="42"/>
  <c r="X19" i="43"/>
  <c r="AK46" i="43"/>
  <c r="S10" i="42"/>
  <c r="N37" i="42"/>
  <c r="Y19" i="43"/>
  <c r="S81" i="42"/>
  <c r="Q85" i="42"/>
  <c r="AC94" i="42"/>
  <c r="X5" i="43"/>
  <c r="V7" i="43"/>
  <c r="J19" i="43"/>
  <c r="AG21" i="43"/>
  <c r="W14" i="42"/>
  <c r="R37" i="42"/>
  <c r="AH37" i="42"/>
  <c r="AH63" i="42"/>
  <c r="L65" i="42"/>
  <c r="AB65" i="42"/>
  <c r="M79" i="42"/>
  <c r="AC79" i="42"/>
  <c r="N83" i="42"/>
  <c r="AD83" i="42"/>
  <c r="AJ85" i="42"/>
  <c r="L141" i="42"/>
  <c r="L25" i="42" s="1"/>
  <c r="AJ7" i="43"/>
  <c r="AD37" i="42"/>
  <c r="AE37" i="42"/>
  <c r="AI81" i="42"/>
  <c r="M94" i="42"/>
  <c r="AL7" i="43"/>
  <c r="Z19" i="43"/>
  <c r="Q6" i="42"/>
  <c r="R85" i="42"/>
  <c r="N94" i="42"/>
  <c r="AA5" i="43"/>
  <c r="Y7" i="43"/>
  <c r="M19" i="43"/>
  <c r="T21" i="43"/>
  <c r="AD23" i="43"/>
  <c r="R67" i="43"/>
  <c r="AG67" i="43"/>
  <c r="AC69" i="43"/>
  <c r="AL100" i="43"/>
  <c r="AL46" i="43"/>
  <c r="U6" i="42"/>
  <c r="AK6" i="42"/>
  <c r="M12" i="42"/>
  <c r="H14" i="42"/>
  <c r="X14" i="42"/>
  <c r="AI37" i="42"/>
  <c r="M65" i="42"/>
  <c r="AC65" i="42"/>
  <c r="N79" i="42"/>
  <c r="AD79" i="42"/>
  <c r="O83" i="42"/>
  <c r="AE83" i="42"/>
  <c r="Q94" i="42"/>
  <c r="AG94" i="42"/>
  <c r="M141" i="42"/>
  <c r="M25" i="42" s="1"/>
  <c r="M26" i="42" s="1"/>
  <c r="AL94" i="42"/>
  <c r="R94" i="42"/>
  <c r="N141" i="42"/>
  <c r="N25" i="42" s="1"/>
  <c r="N26" i="42" s="1"/>
  <c r="Z67" i="42"/>
  <c r="P79" i="42"/>
  <c r="AG79" i="42"/>
  <c r="I81" i="42"/>
  <c r="Y81" i="42"/>
  <c r="AM92" i="42"/>
  <c r="S94" i="42"/>
  <c r="AI94" i="42"/>
  <c r="O141" i="42"/>
  <c r="O25" i="42" s="1"/>
  <c r="O26" i="42" s="1"/>
  <c r="G7" i="43"/>
  <c r="AM46" i="43"/>
  <c r="AL69" i="43"/>
  <c r="I67" i="43"/>
  <c r="AG37" i="42"/>
  <c r="F63" i="42"/>
  <c r="V63" i="42"/>
  <c r="AL63" i="42"/>
  <c r="H65" i="42"/>
  <c r="X65" i="42"/>
  <c r="K79" i="42"/>
  <c r="AA79" i="42"/>
  <c r="U83" i="42"/>
  <c r="AK83" i="42"/>
  <c r="F85" i="42"/>
  <c r="AL85" i="42"/>
  <c r="P94" i="42"/>
  <c r="M135" i="42"/>
  <c r="M21" i="42" s="1"/>
  <c r="AG144" i="42"/>
  <c r="AG27" i="42" s="1"/>
  <c r="AG28" i="42" s="1"/>
  <c r="F21" i="43"/>
  <c r="P19" i="43"/>
  <c r="AF19" i="43"/>
  <c r="AH25" i="43"/>
  <c r="O58" i="43"/>
  <c r="Q69" i="43"/>
  <c r="AG69" i="43"/>
  <c r="P6" i="42"/>
  <c r="AF6" i="42"/>
  <c r="G63" i="42"/>
  <c r="W63" i="42"/>
  <c r="AM63" i="42"/>
  <c r="I65" i="42"/>
  <c r="Y65" i="42"/>
  <c r="G85" i="42"/>
  <c r="AM85" i="42"/>
  <c r="N135" i="42"/>
  <c r="N21" i="42" s="1"/>
  <c r="M138" i="42"/>
  <c r="M23" i="42" s="1"/>
  <c r="M24" i="42" s="1"/>
  <c r="AI141" i="42"/>
  <c r="AI25" i="42" s="1"/>
  <c r="AI26" i="42" s="1"/>
  <c r="AH144" i="42"/>
  <c r="AH27" i="42" s="1"/>
  <c r="AH28" i="42" s="1"/>
  <c r="AA25" i="43"/>
  <c r="AH46" i="43"/>
  <c r="AG58" i="43"/>
  <c r="AH69" i="43"/>
  <c r="Z10" i="42"/>
  <c r="J14" i="42"/>
  <c r="J65" i="42"/>
  <c r="V65" i="42"/>
  <c r="O135" i="42"/>
  <c r="O21" i="42" s="1"/>
  <c r="O22" i="42" s="1"/>
  <c r="N138" i="42"/>
  <c r="N23" i="42" s="1"/>
  <c r="AI144" i="42"/>
  <c r="AI27" i="42" s="1"/>
  <c r="Z46" i="43"/>
  <c r="R19" i="43"/>
  <c r="AJ46" i="43"/>
  <c r="L67" i="43"/>
  <c r="Y67" i="43"/>
  <c r="AB10" i="42"/>
  <c r="AK22" i="42"/>
  <c r="H7" i="43"/>
  <c r="M67" i="43"/>
  <c r="R135" i="42"/>
  <c r="R21" i="42" s="1"/>
  <c r="Q138" i="42"/>
  <c r="Q23" i="42" s="1"/>
  <c r="Q24" i="42" s="1"/>
  <c r="N144" i="42"/>
  <c r="N27" i="42" s="1"/>
  <c r="N28" i="42" s="1"/>
  <c r="AB7" i="43"/>
  <c r="R21" i="43"/>
  <c r="AH21" i="43"/>
  <c r="G25" i="43"/>
  <c r="W25" i="43"/>
  <c r="AM25" i="43"/>
  <c r="AJ58" i="43"/>
  <c r="F69" i="43"/>
  <c r="H12" i="42"/>
  <c r="X12" i="42"/>
  <c r="O24" i="42"/>
  <c r="AB26" i="42"/>
  <c r="K83" i="42"/>
  <c r="AA83" i="42"/>
  <c r="T58" i="43"/>
  <c r="V69" i="43"/>
  <c r="H25" i="43"/>
  <c r="X25" i="43"/>
  <c r="U58" i="43"/>
  <c r="AK58" i="43"/>
  <c r="P67" i="43"/>
  <c r="G69" i="43"/>
  <c r="J100" i="43"/>
  <c r="Z100" i="43"/>
  <c r="F6" i="42"/>
  <c r="V6" i="42"/>
  <c r="AL6" i="42"/>
  <c r="X8" i="42"/>
  <c r="J12" i="42"/>
  <c r="Z12" i="42"/>
  <c r="AC63" i="42"/>
  <c r="P63" i="42"/>
  <c r="O81" i="42"/>
  <c r="L83" i="42"/>
  <c r="AB83" i="42"/>
  <c r="W94" i="42"/>
  <c r="AB135" i="42"/>
  <c r="AB21" i="42" s="1"/>
  <c r="S138" i="42"/>
  <c r="S23" i="42" s="1"/>
  <c r="S24" i="42" s="1"/>
  <c r="R141" i="42"/>
  <c r="R25" i="42" s="1"/>
  <c r="R26" i="42" s="1"/>
  <c r="P144" i="42"/>
  <c r="P27" i="42" s="1"/>
  <c r="Q28" i="42" s="1"/>
  <c r="M7" i="43"/>
  <c r="Q67" i="43"/>
  <c r="F5" i="43"/>
  <c r="J7" i="43"/>
  <c r="AB12" i="42"/>
  <c r="O37" i="42"/>
  <c r="AL65" i="42"/>
  <c r="T6" i="42"/>
  <c r="M10" i="42"/>
  <c r="Y14" i="42"/>
  <c r="AF79" i="42"/>
  <c r="AA81" i="42"/>
  <c r="AE94" i="42"/>
  <c r="AF63" i="42"/>
  <c r="R65" i="42"/>
  <c r="AH65" i="42"/>
  <c r="H58" i="43"/>
  <c r="G21" i="43"/>
  <c r="M25" i="43"/>
  <c r="K46" i="43"/>
  <c r="AA46" i="43"/>
  <c r="U46" i="43"/>
  <c r="K69" i="43"/>
  <c r="AA69" i="43"/>
  <c r="J6" i="42"/>
  <c r="Z6" i="42"/>
  <c r="AA6" i="42"/>
  <c r="AC8" i="42"/>
  <c r="L37" i="42"/>
  <c r="AB37" i="42"/>
  <c r="AG63" i="42"/>
  <c r="S65" i="42"/>
  <c r="AI65" i="42"/>
  <c r="F79" i="42"/>
  <c r="AJ94" i="42"/>
  <c r="AF135" i="42"/>
  <c r="AF21" i="42" s="1"/>
  <c r="AE138" i="42"/>
  <c r="AE23" i="42" s="1"/>
  <c r="AE24" i="42" s="1"/>
  <c r="AC141" i="42"/>
  <c r="AC25" i="42" s="1"/>
  <c r="AC26" i="42" s="1"/>
  <c r="AB144" i="42"/>
  <c r="AB27" i="42" s="1"/>
  <c r="AB28" i="42" s="1"/>
  <c r="S7" i="43"/>
  <c r="AI7" i="43"/>
  <c r="L19" i="43"/>
  <c r="L23" i="43"/>
  <c r="AB23" i="43"/>
  <c r="O25" i="43"/>
  <c r="L132" i="43"/>
  <c r="L131" i="43" s="1"/>
  <c r="L6" i="42"/>
  <c r="AJ6" i="42"/>
  <c r="AE8" i="42"/>
  <c r="Q14" i="42"/>
  <c r="AI24" i="42"/>
  <c r="AL28" i="42"/>
  <c r="S63" i="42"/>
  <c r="AI63" i="42"/>
  <c r="U65" i="42"/>
  <c r="AK65" i="42"/>
  <c r="R81" i="42"/>
  <c r="AH81" i="42"/>
  <c r="F94" i="42"/>
  <c r="AH135" i="42"/>
  <c r="AH21" i="42" s="1"/>
  <c r="AG138" i="42"/>
  <c r="AG23" i="42" s="1"/>
  <c r="AG24" i="42" s="1"/>
  <c r="AE141" i="42"/>
  <c r="AE25" i="42" s="1"/>
  <c r="AE26" i="42" s="1"/>
  <c r="AD144" i="42"/>
  <c r="AD27" i="42" s="1"/>
  <c r="AE28" i="42" s="1"/>
  <c r="L5" i="43"/>
  <c r="P7" i="43"/>
  <c r="AL21" i="43"/>
  <c r="AH67" i="43"/>
  <c r="K21" i="43"/>
  <c r="Q25" i="43"/>
  <c r="AF25" i="43"/>
  <c r="G67" i="43"/>
  <c r="W67" i="43"/>
  <c r="AM67" i="43"/>
  <c r="N132" i="43"/>
  <c r="N131" i="43" s="1"/>
  <c r="Q12" i="42"/>
  <c r="AF37" i="42"/>
  <c r="J79" i="42"/>
  <c r="Z79" i="42"/>
  <c r="T81" i="42"/>
  <c r="AJ81" i="42"/>
  <c r="T83" i="42"/>
  <c r="AJ83" i="42"/>
  <c r="U85" i="42"/>
  <c r="AK85" i="42"/>
  <c r="H94" i="42"/>
  <c r="AF144" i="42"/>
  <c r="AF27" i="42" s="1"/>
  <c r="AF28" i="42" s="1"/>
  <c r="AF24" i="42"/>
  <c r="P26" i="42"/>
  <c r="AG26" i="42"/>
  <c r="W37" i="42"/>
  <c r="V81" i="42"/>
  <c r="AF8" i="42"/>
  <c r="P83" i="42"/>
  <c r="M6" i="42"/>
  <c r="AH8" i="42"/>
  <c r="AH83" i="42"/>
  <c r="S8" i="42"/>
  <c r="AJ8" i="42"/>
  <c r="H10" i="42"/>
  <c r="AD65" i="42"/>
  <c r="I67" i="42"/>
  <c r="Y67" i="42"/>
  <c r="L85" i="42"/>
  <c r="AB85" i="42"/>
  <c r="V8" i="42"/>
  <c r="AL8" i="42"/>
  <c r="I10" i="42"/>
  <c r="Y10" i="42"/>
  <c r="R12" i="42"/>
  <c r="AB22" i="42"/>
  <c r="O65" i="42"/>
  <c r="AE65" i="42"/>
  <c r="M85" i="42"/>
  <c r="AC85" i="42"/>
  <c r="L79" i="42"/>
  <c r="H37" i="42"/>
  <c r="AD28" i="42"/>
  <c r="U81" i="42"/>
  <c r="AL81" i="42"/>
  <c r="G81" i="42"/>
  <c r="AH26" i="42"/>
  <c r="AC6" i="42"/>
  <c r="V67" i="42"/>
  <c r="R83" i="42"/>
  <c r="F10" i="42"/>
  <c r="G67" i="42"/>
  <c r="AE6" i="42"/>
  <c r="K85" i="42"/>
  <c r="M28" i="42"/>
  <c r="AK8" i="42"/>
  <c r="AH12" i="42"/>
  <c r="AG12" i="42"/>
  <c r="N65" i="42"/>
  <c r="AM37" i="42"/>
  <c r="X37" i="42"/>
  <c r="AK24" i="42"/>
  <c r="F81" i="42"/>
  <c r="U14" i="42"/>
  <c r="T67" i="42"/>
  <c r="W81" i="42"/>
  <c r="AM24" i="42"/>
  <c r="V10" i="42"/>
  <c r="T8" i="42"/>
  <c r="Y12" i="42"/>
  <c r="X67" i="42"/>
  <c r="AA85" i="42"/>
  <c r="U8" i="42"/>
  <c r="X10" i="42"/>
  <c r="T12" i="42"/>
  <c r="T63" i="42"/>
  <c r="AJ63" i="42"/>
  <c r="I94" i="42"/>
  <c r="Y94" i="42"/>
  <c r="AC22" i="42"/>
  <c r="AB24" i="42"/>
  <c r="T14" i="42"/>
  <c r="AF83" i="42"/>
  <c r="AG8" i="42"/>
  <c r="N22" i="42"/>
  <c r="U10" i="42"/>
  <c r="AD6" i="42"/>
  <c r="G10" i="42"/>
  <c r="I12" i="42"/>
  <c r="AL16" i="42"/>
  <c r="Q26" i="42"/>
  <c r="U63" i="42"/>
  <c r="AK63" i="42"/>
  <c r="J94" i="42"/>
  <c r="Z94" i="42"/>
  <c r="T26" i="42"/>
  <c r="R28" i="42"/>
  <c r="G37" i="42"/>
  <c r="AB79" i="42"/>
  <c r="AG22" i="42"/>
  <c r="S14" i="42"/>
  <c r="AK81" i="42"/>
  <c r="AL24" i="42"/>
  <c r="AM81" i="42"/>
  <c r="U67" i="42"/>
  <c r="Q83" i="42"/>
  <c r="AG83" i="42"/>
  <c r="R8" i="42"/>
  <c r="F67" i="42"/>
  <c r="N6" i="42"/>
  <c r="AI8" i="42"/>
  <c r="W67" i="42"/>
  <c r="O6" i="42"/>
  <c r="W10" i="42"/>
  <c r="H67" i="42"/>
  <c r="Q22" i="42"/>
  <c r="E144" i="42"/>
  <c r="E27" i="42" s="1"/>
  <c r="AG14" i="42"/>
  <c r="G135" i="42"/>
  <c r="G21" i="42" s="1"/>
  <c r="W135" i="42"/>
  <c r="W21" i="42" s="1"/>
  <c r="W22" i="42" s="1"/>
  <c r="G138" i="42"/>
  <c r="G23" i="42" s="1"/>
  <c r="W138" i="42"/>
  <c r="W23" i="42" s="1"/>
  <c r="W24" i="42" s="1"/>
  <c r="G141" i="42"/>
  <c r="G25" i="42" s="1"/>
  <c r="W141" i="42"/>
  <c r="W25" i="42" s="1"/>
  <c r="G144" i="42"/>
  <c r="G27" i="42" s="1"/>
  <c r="W144" i="42"/>
  <c r="W27" i="42" s="1"/>
  <c r="T138" i="42"/>
  <c r="T23" i="42" s="1"/>
  <c r="T144" i="42"/>
  <c r="T27" i="42" s="1"/>
  <c r="T28" i="42" s="1"/>
  <c r="E135" i="42"/>
  <c r="E21" i="42" s="1"/>
  <c r="U135" i="42"/>
  <c r="U21" i="42" s="1"/>
  <c r="U22" i="42" s="1"/>
  <c r="E138" i="42"/>
  <c r="E23" i="42" s="1"/>
  <c r="U138" i="42"/>
  <c r="U23" i="42" s="1"/>
  <c r="U24" i="42" s="1"/>
  <c r="U144" i="42"/>
  <c r="U27" i="42" s="1"/>
  <c r="F135" i="42"/>
  <c r="F21" i="42" s="1"/>
  <c r="F144" i="42"/>
  <c r="F27" i="42" s="1"/>
  <c r="H135" i="42"/>
  <c r="H21" i="42" s="1"/>
  <c r="H22" i="42" s="1"/>
  <c r="X135" i="42"/>
  <c r="X21" i="42" s="1"/>
  <c r="X22" i="42" s="1"/>
  <c r="H138" i="42"/>
  <c r="H23" i="42" s="1"/>
  <c r="H24" i="42" s="1"/>
  <c r="X138" i="42"/>
  <c r="X23" i="42" s="1"/>
  <c r="H141" i="42"/>
  <c r="H25" i="42" s="1"/>
  <c r="X141" i="42"/>
  <c r="X25" i="42" s="1"/>
  <c r="H144" i="42"/>
  <c r="H27" i="42" s="1"/>
  <c r="X144" i="42"/>
  <c r="X27" i="42" s="1"/>
  <c r="T135" i="42"/>
  <c r="T21" i="42" s="1"/>
  <c r="T22" i="42" s="1"/>
  <c r="F138" i="42"/>
  <c r="F23" i="42" s="1"/>
  <c r="V141" i="42"/>
  <c r="V25" i="42" s="1"/>
  <c r="I135" i="42"/>
  <c r="I21" i="42" s="1"/>
  <c r="Y135" i="42"/>
  <c r="Y21" i="42" s="1"/>
  <c r="I138" i="42"/>
  <c r="I23" i="42" s="1"/>
  <c r="Y138" i="42"/>
  <c r="Y23" i="42" s="1"/>
  <c r="I141" i="42"/>
  <c r="I25" i="42" s="1"/>
  <c r="Y141" i="42"/>
  <c r="Y25" i="42" s="1"/>
  <c r="Y26" i="42" s="1"/>
  <c r="I144" i="42"/>
  <c r="I27" i="42" s="1"/>
  <c r="Y144" i="42"/>
  <c r="Y27" i="42" s="1"/>
  <c r="E141" i="42"/>
  <c r="E25" i="42" s="1"/>
  <c r="AJ25" i="42"/>
  <c r="V144" i="42"/>
  <c r="V27" i="42" s="1"/>
  <c r="J135" i="42"/>
  <c r="J21" i="42" s="1"/>
  <c r="Z135" i="42"/>
  <c r="Z21" i="42" s="1"/>
  <c r="J138" i="42"/>
  <c r="J23" i="42" s="1"/>
  <c r="Z138" i="42"/>
  <c r="Z23" i="42" s="1"/>
  <c r="J141" i="42"/>
  <c r="J25" i="42" s="1"/>
  <c r="Z141" i="42"/>
  <c r="Z25" i="42" s="1"/>
  <c r="J144" i="42"/>
  <c r="J27" i="42" s="1"/>
  <c r="Z144" i="42"/>
  <c r="Z27" i="42" s="1"/>
  <c r="U141" i="42"/>
  <c r="U25" i="42" s="1"/>
  <c r="U26" i="42" s="1"/>
  <c r="V135" i="42"/>
  <c r="V21" i="42" s="1"/>
  <c r="V138" i="42"/>
  <c r="V23" i="42" s="1"/>
  <c r="F141" i="42"/>
  <c r="F25" i="42" s="1"/>
  <c r="AJ27" i="42"/>
  <c r="AJ28" i="42" s="1"/>
  <c r="K135" i="42"/>
  <c r="K21" i="42" s="1"/>
  <c r="K138" i="42"/>
  <c r="K23" i="42" s="1"/>
  <c r="L24" i="42" s="1"/>
  <c r="K141" i="42"/>
  <c r="K25" i="42" s="1"/>
  <c r="K144" i="42"/>
  <c r="K27" i="42" s="1"/>
  <c r="Z21" i="43"/>
  <c r="Y21" i="43"/>
  <c r="AH19" i="43"/>
  <c r="S19" i="43"/>
  <c r="M46" i="43"/>
  <c r="AC46" i="43"/>
  <c r="X69" i="43"/>
  <c r="U23" i="43"/>
  <c r="F126" i="43"/>
  <c r="F125" i="43" s="1"/>
  <c r="E126" i="43"/>
  <c r="E125" i="43" s="1"/>
  <c r="M126" i="43"/>
  <c r="M125" i="43" s="1"/>
  <c r="L126" i="43"/>
  <c r="L125" i="43" s="1"/>
  <c r="K126" i="43"/>
  <c r="K125" i="43" s="1"/>
  <c r="O125" i="43"/>
  <c r="J126" i="43"/>
  <c r="J125" i="43" s="1"/>
  <c r="I126" i="43"/>
  <c r="I125" i="43" s="1"/>
  <c r="H126" i="43"/>
  <c r="H125" i="43" s="1"/>
  <c r="G126" i="43"/>
  <c r="G125" i="43" s="1"/>
  <c r="V21" i="43"/>
  <c r="F23" i="43"/>
  <c r="W21" i="43"/>
  <c r="L7" i="43"/>
  <c r="X21" i="43"/>
  <c r="AF100" i="43"/>
  <c r="AG100" i="43"/>
  <c r="AG19" i="43"/>
  <c r="AB25" i="43"/>
  <c r="AC7" i="43"/>
  <c r="AI19" i="43"/>
  <c r="V23" i="43"/>
  <c r="AJ19" i="43"/>
  <c r="AM7" i="43"/>
  <c r="N46" i="43"/>
  <c r="AD46" i="43"/>
  <c r="I69" i="43"/>
  <c r="Y69" i="43"/>
  <c r="AK23" i="43"/>
  <c r="AG46" i="43"/>
  <c r="AL23" i="43"/>
  <c r="G121" i="43"/>
  <c r="G120" i="43" s="1"/>
  <c r="F121" i="43"/>
  <c r="F120" i="43" s="1"/>
  <c r="E121" i="43"/>
  <c r="E120" i="43" s="1"/>
  <c r="N121" i="43"/>
  <c r="N120" i="43" s="1"/>
  <c r="M121" i="43"/>
  <c r="M120" i="43" s="1"/>
  <c r="L121" i="43"/>
  <c r="L120" i="43" s="1"/>
  <c r="O120" i="43"/>
  <c r="K121" i="43"/>
  <c r="K120" i="43" s="1"/>
  <c r="J121" i="43"/>
  <c r="J120" i="43" s="1"/>
  <c r="I121" i="43"/>
  <c r="I120" i="43" s="1"/>
  <c r="H121" i="43"/>
  <c r="H120" i="43" s="1"/>
  <c r="K7" i="43"/>
  <c r="H21" i="43"/>
  <c r="P58" i="43"/>
  <c r="I21" i="43"/>
  <c r="AE58" i="43"/>
  <c r="P100" i="43"/>
  <c r="J21" i="43"/>
  <c r="AB67" i="43"/>
  <c r="AH100" i="43"/>
  <c r="AI100" i="43"/>
  <c r="AC25" i="43"/>
  <c r="P46" i="43"/>
  <c r="T19" i="43"/>
  <c r="L46" i="43"/>
  <c r="AB46" i="43"/>
  <c r="W69" i="43"/>
  <c r="W7" i="43"/>
  <c r="X7" i="43"/>
  <c r="O46" i="43"/>
  <c r="AE46" i="43"/>
  <c r="J69" i="43"/>
  <c r="Z69" i="43"/>
  <c r="AD25" i="43"/>
  <c r="AC67" i="43"/>
  <c r="AE5" i="43"/>
  <c r="AE25" i="43"/>
  <c r="AD67" i="43"/>
  <c r="L69" i="43"/>
  <c r="AE67" i="43"/>
  <c r="M69" i="43"/>
  <c r="AG5" i="43"/>
  <c r="N7" i="43"/>
  <c r="X23" i="43"/>
  <c r="AF67" i="43"/>
  <c r="M5" i="43"/>
  <c r="AH5" i="43"/>
  <c r="O7" i="43"/>
  <c r="O21" i="43"/>
  <c r="AE21" i="43"/>
  <c r="Y23" i="43"/>
  <c r="P21" i="43"/>
  <c r="AF21" i="43"/>
  <c r="J23" i="43"/>
  <c r="Z23" i="43"/>
  <c r="S25" i="43"/>
  <c r="AA23" i="43"/>
  <c r="T25" i="43"/>
  <c r="AJ25" i="43"/>
  <c r="AA58" i="43"/>
  <c r="S67" i="43"/>
  <c r="AI67" i="43"/>
  <c r="I100" i="43"/>
  <c r="Y100" i="43"/>
  <c r="U5" i="43"/>
  <c r="AK5" i="43"/>
  <c r="AB58" i="43"/>
  <c r="T67" i="43"/>
  <c r="AJ67" i="43"/>
  <c r="AF5" i="43"/>
  <c r="I23" i="43"/>
  <c r="AI25" i="43"/>
  <c r="K23" i="43"/>
  <c r="AI46" i="43"/>
  <c r="V5" i="43"/>
  <c r="AL5" i="43"/>
  <c r="AC58" i="43"/>
  <c r="W5" i="43"/>
  <c r="AM5" i="43"/>
  <c r="AD58" i="43"/>
  <c r="U67" i="43"/>
  <c r="AK67" i="43"/>
  <c r="N69" i="43"/>
  <c r="AD69" i="43"/>
  <c r="G5" i="43"/>
  <c r="AF7" i="43"/>
  <c r="U19" i="43"/>
  <c r="AK19" i="43"/>
  <c r="U25" i="43"/>
  <c r="AK25" i="43"/>
  <c r="O69" i="43"/>
  <c r="AE69" i="43"/>
  <c r="H5" i="43"/>
  <c r="Q7" i="43"/>
  <c r="AG7" i="43"/>
  <c r="F19" i="43"/>
  <c r="V19" i="43"/>
  <c r="AL19" i="43"/>
  <c r="P69" i="43"/>
  <c r="AF69" i="43"/>
  <c r="R7" i="43"/>
  <c r="AH7" i="43"/>
  <c r="G19" i="43"/>
  <c r="W19" i="43"/>
  <c r="AM19" i="43"/>
  <c r="G100" i="43"/>
  <c r="W100" i="43"/>
  <c r="AM100" i="43"/>
  <c r="AF22" i="42" l="1"/>
  <c r="S26" i="42"/>
  <c r="O28" i="42"/>
  <c r="L22" i="42"/>
  <c r="F28" i="42"/>
  <c r="AC28" i="42"/>
  <c r="AH22" i="42"/>
  <c r="S28" i="42"/>
  <c r="Y28" i="42"/>
  <c r="G24" i="42"/>
  <c r="P22" i="42"/>
  <c r="AH24" i="42"/>
  <c r="P28" i="42"/>
  <c r="S22" i="42"/>
  <c r="R22" i="42"/>
  <c r="X28" i="42"/>
  <c r="T24" i="42"/>
  <c r="X26" i="42"/>
  <c r="AJ26" i="42"/>
  <c r="H26" i="42"/>
  <c r="I28" i="42"/>
  <c r="V22" i="42"/>
  <c r="I26" i="42"/>
  <c r="G22" i="42"/>
  <c r="AI22" i="42"/>
  <c r="AF26" i="42"/>
  <c r="V24" i="42"/>
  <c r="F22" i="42"/>
  <c r="AI28" i="42"/>
  <c r="F26" i="42"/>
  <c r="Y24" i="42"/>
  <c r="U28" i="42"/>
  <c r="AD26" i="42"/>
  <c r="R24" i="42"/>
  <c r="N24" i="42"/>
  <c r="Y22" i="42"/>
  <c r="J26" i="42"/>
  <c r="F24" i="42"/>
  <c r="Z28" i="42"/>
  <c r="Z26" i="42"/>
  <c r="AA28" i="42"/>
  <c r="Z24" i="42"/>
  <c r="Z22" i="42"/>
  <c r="K28" i="42"/>
  <c r="J22" i="42"/>
  <c r="H28" i="42"/>
  <c r="W28" i="42"/>
  <c r="AA24" i="42"/>
  <c r="AA26" i="42"/>
  <c r="AK28" i="42"/>
  <c r="V26" i="42"/>
  <c r="J24" i="42"/>
  <c r="V28" i="42"/>
  <c r="G28" i="42"/>
  <c r="W26" i="42"/>
  <c r="L28" i="42"/>
  <c r="AA22" i="42"/>
  <c r="I24" i="42"/>
  <c r="J28" i="42"/>
  <c r="I22" i="42"/>
  <c r="K26" i="42"/>
  <c r="L26" i="42"/>
  <c r="K24" i="42"/>
  <c r="K22" i="42"/>
  <c r="X24" i="42"/>
  <c r="G26" i="42"/>
  <c r="AK26" i="42"/>
  <c r="M83" i="26" l="1"/>
  <c r="N83" i="26"/>
  <c r="O83" i="26"/>
  <c r="C83" i="26"/>
  <c r="D83" i="26"/>
  <c r="E83" i="26"/>
  <c r="M83" i="37"/>
  <c r="N83" i="37"/>
  <c r="C83" i="37"/>
  <c r="D83" i="37"/>
  <c r="E83" i="37"/>
  <c r="M83" i="38"/>
  <c r="N83" i="38"/>
  <c r="C83" i="38"/>
  <c r="D83" i="38"/>
  <c r="E83" i="38"/>
  <c r="M83" i="33"/>
  <c r="N83" i="33"/>
  <c r="C83" i="33"/>
  <c r="D83" i="33"/>
  <c r="E83" i="33"/>
  <c r="M83" i="36"/>
  <c r="N83" i="36"/>
  <c r="C83" i="36"/>
  <c r="D83" i="36"/>
  <c r="E83" i="36"/>
  <c r="M83" i="34"/>
  <c r="N83" i="34"/>
  <c r="C83" i="34"/>
  <c r="D83" i="34"/>
  <c r="E83" i="34"/>
  <c r="M83" i="35"/>
  <c r="N83" i="35"/>
  <c r="C83" i="35"/>
  <c r="D83" i="35"/>
  <c r="E83" i="35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B82" i="28"/>
  <c r="C82" i="28"/>
  <c r="D82" i="28"/>
  <c r="E82" i="28"/>
  <c r="F82" i="28"/>
  <c r="G82" i="28"/>
  <c r="H82" i="28"/>
  <c r="I82" i="28"/>
  <c r="M82" i="37"/>
  <c r="N82" i="37"/>
  <c r="C82" i="37"/>
  <c r="D82" i="37"/>
  <c r="E82" i="37"/>
  <c r="F83" i="37" s="1"/>
  <c r="G83" i="37" s="1"/>
  <c r="M82" i="38"/>
  <c r="N82" i="38"/>
  <c r="C82" i="38"/>
  <c r="D82" i="38"/>
  <c r="E82" i="38"/>
  <c r="F83" i="38" s="1"/>
  <c r="G83" i="38" s="1"/>
  <c r="M82" i="33"/>
  <c r="N82" i="33"/>
  <c r="C82" i="33"/>
  <c r="D82" i="33"/>
  <c r="E82" i="33"/>
  <c r="F83" i="33" s="1"/>
  <c r="G83" i="33" s="1"/>
  <c r="M82" i="36"/>
  <c r="N82" i="36"/>
  <c r="C82" i="36"/>
  <c r="D82" i="36"/>
  <c r="E82" i="36"/>
  <c r="F83" i="36" s="1"/>
  <c r="G83" i="36" s="1"/>
  <c r="M82" i="34"/>
  <c r="N82" i="34"/>
  <c r="C82" i="34"/>
  <c r="D82" i="34"/>
  <c r="E82" i="34"/>
  <c r="F83" i="34" s="1"/>
  <c r="G83" i="34" s="1"/>
  <c r="M82" i="26"/>
  <c r="N82" i="26"/>
  <c r="O82" i="26"/>
  <c r="P83" i="26" s="1"/>
  <c r="Q83" i="26" s="1"/>
  <c r="C82" i="26"/>
  <c r="D82" i="26"/>
  <c r="E82" i="26"/>
  <c r="F83" i="26" s="1"/>
  <c r="G83" i="26" s="1"/>
  <c r="M82" i="35"/>
  <c r="N82" i="35"/>
  <c r="C82" i="35"/>
  <c r="D82" i="35"/>
  <c r="E82" i="35"/>
  <c r="F83" i="35" s="1"/>
  <c r="G83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B81" i="28"/>
  <c r="C81" i="28"/>
  <c r="D81" i="28"/>
  <c r="E81" i="28"/>
  <c r="F81" i="28"/>
  <c r="G81" i="28"/>
  <c r="H81" i="28"/>
  <c r="I81" i="28"/>
  <c r="M81" i="37"/>
  <c r="N81" i="37"/>
  <c r="C81" i="37"/>
  <c r="D81" i="37"/>
  <c r="E81" i="37"/>
  <c r="F82" i="37" s="1"/>
  <c r="G82" i="37" s="1"/>
  <c r="M81" i="38"/>
  <c r="N81" i="38"/>
  <c r="C81" i="38"/>
  <c r="D81" i="38"/>
  <c r="E81" i="38"/>
  <c r="F82" i="38" s="1"/>
  <c r="G82" i="38" s="1"/>
  <c r="M81" i="33"/>
  <c r="N81" i="33"/>
  <c r="C81" i="33"/>
  <c r="D81" i="33"/>
  <c r="E81" i="33"/>
  <c r="F82" i="33" s="1"/>
  <c r="G82" i="33" s="1"/>
  <c r="M81" i="36"/>
  <c r="N81" i="36"/>
  <c r="C81" i="36"/>
  <c r="D81" i="36"/>
  <c r="E81" i="36"/>
  <c r="F82" i="36" s="1"/>
  <c r="G82" i="36" s="1"/>
  <c r="M81" i="34"/>
  <c r="N81" i="34"/>
  <c r="C81" i="34"/>
  <c r="D81" i="34"/>
  <c r="E81" i="34"/>
  <c r="F82" i="34" s="1"/>
  <c r="G82" i="34" s="1"/>
  <c r="M81" i="35"/>
  <c r="N81" i="35"/>
  <c r="C81" i="35"/>
  <c r="D81" i="35"/>
  <c r="E81" i="35"/>
  <c r="F82" i="35" s="1"/>
  <c r="G82" i="35" s="1"/>
  <c r="M81" i="26"/>
  <c r="N81" i="26"/>
  <c r="O81" i="26"/>
  <c r="P82" i="26" s="1"/>
  <c r="Q82" i="26" s="1"/>
  <c r="C81" i="26"/>
  <c r="D81" i="26"/>
  <c r="E81" i="26"/>
  <c r="F82" i="26" s="1"/>
  <c r="G82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B80" i="28"/>
  <c r="C80" i="28"/>
  <c r="D80" i="28"/>
  <c r="E80" i="28"/>
  <c r="F80" i="28"/>
  <c r="G80" i="28"/>
  <c r="H80" i="28"/>
  <c r="I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B79" i="28"/>
  <c r="C79" i="28"/>
  <c r="D79" i="28"/>
  <c r="E79" i="28"/>
  <c r="F79" i="28"/>
  <c r="G79" i="28"/>
  <c r="H79" i="28"/>
  <c r="I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B78" i="28"/>
  <c r="C78" i="28"/>
  <c r="D78" i="28"/>
  <c r="E78" i="28"/>
  <c r="F78" i="28"/>
  <c r="G78" i="28"/>
  <c r="H78" i="28"/>
  <c r="I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B77" i="28"/>
  <c r="C77" i="28"/>
  <c r="D77" i="28"/>
  <c r="E77" i="28"/>
  <c r="F77" i="28"/>
  <c r="G77" i="28"/>
  <c r="H77" i="28"/>
  <c r="I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I76" i="28"/>
  <c r="Q76" i="28"/>
  <c r="AC38" i="26"/>
  <c r="G76" i="28"/>
  <c r="AC37" i="26"/>
  <c r="P76" i="28"/>
  <c r="F76" i="28"/>
  <c r="O76" i="28"/>
  <c r="E76" i="28"/>
  <c r="N76" i="28"/>
  <c r="D76" i="28"/>
  <c r="M76" i="28"/>
  <c r="C76" i="28"/>
  <c r="L76" i="28"/>
  <c r="B76" i="28"/>
  <c r="R76" i="28"/>
  <c r="H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26" i="23"/>
  <c r="E425" i="23"/>
  <c r="D426" i="23"/>
  <c r="D425" i="23"/>
  <c r="C426" i="23"/>
  <c r="C425" i="23"/>
  <c r="Q75" i="28"/>
  <c r="O75" i="28"/>
  <c r="E75" i="28"/>
  <c r="L75" i="28"/>
  <c r="M75" i="28"/>
  <c r="N75" i="28"/>
  <c r="P75" i="28"/>
  <c r="R75" i="28"/>
  <c r="B75" i="28"/>
  <c r="C75" i="28"/>
  <c r="D75" i="28"/>
  <c r="F75" i="28"/>
  <c r="G75" i="28"/>
  <c r="H75" i="28"/>
  <c r="I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I478" i="4"/>
  <c r="H478" i="4"/>
  <c r="G478" i="4"/>
  <c r="F478" i="4"/>
  <c r="E478" i="4"/>
  <c r="D478" i="4"/>
  <c r="C478" i="4"/>
  <c r="K480" i="22"/>
  <c r="J480" i="22"/>
  <c r="I480" i="22"/>
  <c r="H480" i="22"/>
  <c r="G480" i="22"/>
  <c r="F480" i="22"/>
  <c r="E480" i="22"/>
  <c r="D480" i="22"/>
  <c r="C480" i="22"/>
  <c r="K480" i="21"/>
  <c r="J480" i="21"/>
  <c r="I480" i="21"/>
  <c r="H480" i="21"/>
  <c r="G480" i="21"/>
  <c r="F480" i="21"/>
  <c r="E480" i="21"/>
  <c r="C480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B74" i="28"/>
  <c r="C74" i="28"/>
  <c r="D74" i="28"/>
  <c r="E74" i="28"/>
  <c r="F74" i="28"/>
  <c r="G74" i="28"/>
  <c r="H74" i="28"/>
  <c r="I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B73" i="28"/>
  <c r="C73" i="28"/>
  <c r="D73" i="28"/>
  <c r="E73" i="28"/>
  <c r="F73" i="28"/>
  <c r="G73" i="28"/>
  <c r="H73" i="28"/>
  <c r="I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B72" i="28"/>
  <c r="C72" i="28"/>
  <c r="D72" i="28"/>
  <c r="E72" i="28"/>
  <c r="F72" i="28"/>
  <c r="G72" i="28"/>
  <c r="H72" i="28"/>
  <c r="I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U243" i="12" s="1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B71" i="28"/>
  <c r="C71" i="28"/>
  <c r="D71" i="28"/>
  <c r="E71" i="28"/>
  <c r="F71" i="28"/>
  <c r="G71" i="28"/>
  <c r="H71" i="28"/>
  <c r="I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B70" i="28"/>
  <c r="C70" i="28"/>
  <c r="D70" i="28"/>
  <c r="E70" i="28"/>
  <c r="F70" i="28"/>
  <c r="G70" i="28"/>
  <c r="H70" i="28"/>
  <c r="I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48" i="22"/>
  <c r="I449" i="22"/>
  <c r="I450" i="22"/>
  <c r="I451" i="22"/>
  <c r="I452" i="22"/>
  <c r="I453" i="22"/>
  <c r="I454" i="22"/>
  <c r="I455" i="22"/>
  <c r="I456" i="22"/>
  <c r="I457" i="22"/>
  <c r="I458" i="22"/>
  <c r="I459" i="22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L69" i="28"/>
  <c r="M69" i="28"/>
  <c r="N69" i="28"/>
  <c r="O69" i="28"/>
  <c r="P69" i="28"/>
  <c r="Q69" i="28"/>
  <c r="R69" i="28"/>
  <c r="B69" i="28"/>
  <c r="C69" i="28"/>
  <c r="D69" i="28"/>
  <c r="E69" i="28"/>
  <c r="F69" i="28"/>
  <c r="G69" i="28"/>
  <c r="H69" i="28"/>
  <c r="I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B68" i="28"/>
  <c r="C68" i="28"/>
  <c r="D68" i="28"/>
  <c r="E68" i="28"/>
  <c r="F68" i="28"/>
  <c r="G68" i="28"/>
  <c r="H68" i="28"/>
  <c r="I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F68" i="34" s="1"/>
  <c r="G68" i="34" s="1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B67" i="28"/>
  <c r="C67" i="28"/>
  <c r="D67" i="28"/>
  <c r="E67" i="28"/>
  <c r="F67" i="28"/>
  <c r="G67" i="28"/>
  <c r="H67" i="28"/>
  <c r="I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93" i="28" s="1"/>
  <c r="B66" i="28"/>
  <c r="C66" i="28"/>
  <c r="D66" i="28"/>
  <c r="E66" i="28"/>
  <c r="F66" i="28"/>
  <c r="G66" i="28"/>
  <c r="H66" i="28"/>
  <c r="H92" i="28" s="1"/>
  <c r="I66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490" i="21"/>
  <c r="G490" i="21"/>
  <c r="K479" i="21"/>
  <c r="J479" i="21"/>
  <c r="I479" i="21"/>
  <c r="H479" i="21"/>
  <c r="G479" i="21"/>
  <c r="F479" i="21"/>
  <c r="E479" i="21"/>
  <c r="C479" i="21"/>
  <c r="K490" i="22"/>
  <c r="E490" i="22"/>
  <c r="D490" i="22"/>
  <c r="K479" i="22"/>
  <c r="J479" i="22"/>
  <c r="H479" i="22"/>
  <c r="F479" i="22"/>
  <c r="E479" i="22"/>
  <c r="D479" i="22"/>
  <c r="C479" i="22"/>
  <c r="H488" i="4"/>
  <c r="G488" i="4"/>
  <c r="F488" i="4"/>
  <c r="E488" i="4"/>
  <c r="I477" i="4"/>
  <c r="H477" i="4"/>
  <c r="G477" i="4"/>
  <c r="F477" i="4"/>
  <c r="E477" i="4"/>
  <c r="D477" i="4"/>
  <c r="C477" i="4"/>
  <c r="M55" i="20"/>
  <c r="L65" i="28"/>
  <c r="M65" i="28"/>
  <c r="N65" i="28"/>
  <c r="O65" i="28"/>
  <c r="P65" i="28"/>
  <c r="Q65" i="28"/>
  <c r="R65" i="28"/>
  <c r="B65" i="28"/>
  <c r="C65" i="28"/>
  <c r="D65" i="28"/>
  <c r="E65" i="28"/>
  <c r="F65" i="28"/>
  <c r="G65" i="28"/>
  <c r="H65" i="28"/>
  <c r="I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B64" i="28"/>
  <c r="C64" i="28"/>
  <c r="D64" i="28"/>
  <c r="E64" i="28"/>
  <c r="F64" i="28"/>
  <c r="G64" i="28"/>
  <c r="H64" i="28"/>
  <c r="I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B63" i="28"/>
  <c r="C63" i="28"/>
  <c r="D63" i="28"/>
  <c r="E63" i="28"/>
  <c r="F63" i="28"/>
  <c r="G63" i="28"/>
  <c r="H63" i="28"/>
  <c r="I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F64" i="35" s="1"/>
  <c r="G64" i="35" s="1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B62" i="28"/>
  <c r="C62" i="28"/>
  <c r="D62" i="28"/>
  <c r="E62" i="28"/>
  <c r="F62" i="28"/>
  <c r="G62" i="28"/>
  <c r="H62" i="28"/>
  <c r="I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B61" i="28"/>
  <c r="C61" i="28"/>
  <c r="D61" i="28"/>
  <c r="E61" i="28"/>
  <c r="F61" i="28"/>
  <c r="G61" i="28"/>
  <c r="H61" i="28"/>
  <c r="I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B60" i="28"/>
  <c r="C60" i="28"/>
  <c r="D60" i="28"/>
  <c r="E60" i="28"/>
  <c r="F60" i="28"/>
  <c r="G60" i="28"/>
  <c r="H60" i="28"/>
  <c r="I60" i="28"/>
  <c r="N48" i="20"/>
  <c r="M60" i="37"/>
  <c r="N60" i="37"/>
  <c r="C60" i="37"/>
  <c r="D60" i="37"/>
  <c r="E60" i="37"/>
  <c r="F61" i="37" s="1"/>
  <c r="G61" i="37" s="1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B59" i="28"/>
  <c r="C59" i="28"/>
  <c r="D59" i="28"/>
  <c r="E59" i="28"/>
  <c r="F59" i="28"/>
  <c r="G59" i="28"/>
  <c r="H59" i="28"/>
  <c r="I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B56" i="28"/>
  <c r="C56" i="28"/>
  <c r="D56" i="28"/>
  <c r="E56" i="28"/>
  <c r="F56" i="28"/>
  <c r="G56" i="28"/>
  <c r="H56" i="28"/>
  <c r="I56" i="28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B55" i="28"/>
  <c r="C55" i="28"/>
  <c r="D55" i="28"/>
  <c r="E55" i="28"/>
  <c r="F55" i="28"/>
  <c r="G55" i="28"/>
  <c r="H55" i="28"/>
  <c r="I55" i="28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B54" i="28"/>
  <c r="C54" i="28"/>
  <c r="D54" i="28"/>
  <c r="E54" i="28"/>
  <c r="F54" i="28"/>
  <c r="G54" i="28"/>
  <c r="H54" i="28"/>
  <c r="I54" i="28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489" i="21"/>
  <c r="G489" i="21"/>
  <c r="K489" i="22"/>
  <c r="E489" i="22"/>
  <c r="D489" i="22"/>
  <c r="F487" i="4"/>
  <c r="G487" i="4"/>
  <c r="H487" i="4"/>
  <c r="I476" i="4"/>
  <c r="D476" i="4"/>
  <c r="C476" i="4"/>
  <c r="G476" i="4"/>
  <c r="H476" i="4"/>
  <c r="F476" i="4"/>
  <c r="E476" i="4"/>
  <c r="L42" i="20"/>
  <c r="E487" i="4"/>
  <c r="M43" i="20"/>
  <c r="N41" i="20"/>
  <c r="C53" i="26"/>
  <c r="D53" i="26"/>
  <c r="E53" i="26"/>
  <c r="B53" i="28"/>
  <c r="C53" i="28"/>
  <c r="D53" i="28"/>
  <c r="E53" i="28"/>
  <c r="F53" i="28"/>
  <c r="G53" i="28"/>
  <c r="H53" i="28"/>
  <c r="I53" i="28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B52" i="28"/>
  <c r="C52" i="28"/>
  <c r="D52" i="28"/>
  <c r="E52" i="28"/>
  <c r="F52" i="28"/>
  <c r="G52" i="28"/>
  <c r="H52" i="28"/>
  <c r="I52" i="28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488" i="22"/>
  <c r="K487" i="22"/>
  <c r="K486" i="22"/>
  <c r="K485" i="22"/>
  <c r="K484" i="22"/>
  <c r="K483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K458" i="22"/>
  <c r="K457" i="22"/>
  <c r="K456" i="22"/>
  <c r="K455" i="22"/>
  <c r="K454" i="22"/>
  <c r="K453" i="22"/>
  <c r="K452" i="22"/>
  <c r="K451" i="22"/>
  <c r="K450" i="22"/>
  <c r="K449" i="22"/>
  <c r="K448" i="22"/>
  <c r="K447" i="22"/>
  <c r="M41" i="20"/>
  <c r="N39" i="20"/>
  <c r="L51" i="28"/>
  <c r="M51" i="28"/>
  <c r="N51" i="28"/>
  <c r="O51" i="28"/>
  <c r="P51" i="28"/>
  <c r="Q51" i="28"/>
  <c r="R51" i="28"/>
  <c r="B51" i="28"/>
  <c r="C51" i="28"/>
  <c r="D51" i="28"/>
  <c r="E51" i="28"/>
  <c r="F51" i="28"/>
  <c r="G51" i="28"/>
  <c r="H51" i="28"/>
  <c r="I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78" i="22"/>
  <c r="J478" i="22"/>
  <c r="Y478" i="22"/>
  <c r="H478" i="22"/>
  <c r="X478" i="22"/>
  <c r="F478" i="22"/>
  <c r="E478" i="22"/>
  <c r="D478" i="22"/>
  <c r="C478" i="22"/>
  <c r="K478" i="21"/>
  <c r="J478" i="21"/>
  <c r="I478" i="21"/>
  <c r="H478" i="21"/>
  <c r="G478" i="21"/>
  <c r="F478" i="21"/>
  <c r="E478" i="21"/>
  <c r="C478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B50" i="28"/>
  <c r="C50" i="28"/>
  <c r="D50" i="28"/>
  <c r="E50" i="28"/>
  <c r="F50" i="28"/>
  <c r="G50" i="28"/>
  <c r="H50" i="28"/>
  <c r="I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B49" i="28"/>
  <c r="C49" i="28"/>
  <c r="D49" i="28"/>
  <c r="E49" i="28"/>
  <c r="F49" i="28"/>
  <c r="G49" i="28"/>
  <c r="H49" i="28"/>
  <c r="I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B48" i="28"/>
  <c r="C48" i="28"/>
  <c r="D48" i="28"/>
  <c r="E48" i="28"/>
  <c r="F48" i="28"/>
  <c r="G48" i="28"/>
  <c r="H48" i="28"/>
  <c r="I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B47" i="28"/>
  <c r="C47" i="28"/>
  <c r="D47" i="28"/>
  <c r="E47" i="28"/>
  <c r="F47" i="28"/>
  <c r="G47" i="28"/>
  <c r="H47" i="28"/>
  <c r="I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B46" i="28"/>
  <c r="C46" i="28"/>
  <c r="D46" i="28"/>
  <c r="E46" i="28"/>
  <c r="F46" i="28"/>
  <c r="G46" i="28"/>
  <c r="H46" i="28"/>
  <c r="I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B45" i="28"/>
  <c r="C45" i="28"/>
  <c r="D45" i="28"/>
  <c r="E45" i="28"/>
  <c r="F45" i="28"/>
  <c r="G45" i="28"/>
  <c r="H45" i="28"/>
  <c r="I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B44" i="28"/>
  <c r="C44" i="28"/>
  <c r="D44" i="28"/>
  <c r="E44" i="28"/>
  <c r="F44" i="28"/>
  <c r="G44" i="28"/>
  <c r="H44" i="28"/>
  <c r="I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B43" i="28"/>
  <c r="C43" i="28"/>
  <c r="D43" i="28"/>
  <c r="E43" i="28"/>
  <c r="F43" i="28"/>
  <c r="G43" i="28"/>
  <c r="H43" i="28"/>
  <c r="I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B42" i="28"/>
  <c r="C42" i="28"/>
  <c r="D42" i="28"/>
  <c r="E42" i="28"/>
  <c r="F42" i="28"/>
  <c r="G42" i="28"/>
  <c r="H42" i="28"/>
  <c r="I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83" i="22"/>
  <c r="D484" i="22"/>
  <c r="D485" i="22"/>
  <c r="D486" i="22"/>
  <c r="D487" i="22"/>
  <c r="D488" i="22"/>
  <c r="I488" i="21"/>
  <c r="G488" i="21"/>
  <c r="Z488" i="22"/>
  <c r="Y488" i="22"/>
  <c r="E488" i="22"/>
  <c r="F486" i="4"/>
  <c r="G486" i="4"/>
  <c r="H486" i="4"/>
  <c r="E486" i="4"/>
  <c r="L41" i="28"/>
  <c r="M41" i="28"/>
  <c r="N41" i="28"/>
  <c r="O41" i="28"/>
  <c r="P41" i="28"/>
  <c r="Q41" i="28"/>
  <c r="R41" i="28"/>
  <c r="B41" i="28"/>
  <c r="C41" i="28"/>
  <c r="D41" i="28"/>
  <c r="E41" i="28"/>
  <c r="F41" i="28"/>
  <c r="G41" i="28"/>
  <c r="H41" i="28"/>
  <c r="I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B40" i="28"/>
  <c r="C40" i="28"/>
  <c r="D40" i="28"/>
  <c r="E40" i="28"/>
  <c r="F40" i="28"/>
  <c r="G40" i="28"/>
  <c r="H40" i="28"/>
  <c r="I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B39" i="28"/>
  <c r="C39" i="28"/>
  <c r="D39" i="28"/>
  <c r="E39" i="28"/>
  <c r="F39" i="28"/>
  <c r="G39" i="28"/>
  <c r="H39" i="28"/>
  <c r="I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B38" i="28"/>
  <c r="C38" i="28"/>
  <c r="D38" i="28"/>
  <c r="E38" i="28"/>
  <c r="F38" i="28"/>
  <c r="G38" i="28"/>
  <c r="H38" i="28"/>
  <c r="I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B37" i="28"/>
  <c r="C37" i="28"/>
  <c r="D37" i="28"/>
  <c r="E37" i="28"/>
  <c r="F37" i="28"/>
  <c r="G37" i="28"/>
  <c r="H37" i="28"/>
  <c r="I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B36" i="28"/>
  <c r="C36" i="28"/>
  <c r="D36" i="28"/>
  <c r="E36" i="28"/>
  <c r="F36" i="28"/>
  <c r="G36" i="28"/>
  <c r="H36" i="28"/>
  <c r="I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B35" i="28"/>
  <c r="C35" i="28"/>
  <c r="D35" i="28"/>
  <c r="E35" i="28"/>
  <c r="F35" i="28"/>
  <c r="G35" i="28"/>
  <c r="H35" i="28"/>
  <c r="I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B34" i="28"/>
  <c r="C34" i="28"/>
  <c r="D34" i="28"/>
  <c r="E34" i="28"/>
  <c r="F34" i="28"/>
  <c r="G34" i="28"/>
  <c r="H34" i="28"/>
  <c r="I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B33" i="28"/>
  <c r="C33" i="28"/>
  <c r="D33" i="28"/>
  <c r="E33" i="28"/>
  <c r="F33" i="28"/>
  <c r="G33" i="28"/>
  <c r="H33" i="28"/>
  <c r="I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77" i="21"/>
  <c r="G477" i="21"/>
  <c r="E477" i="21"/>
  <c r="F477" i="21"/>
  <c r="H477" i="21"/>
  <c r="J477" i="21"/>
  <c r="K477" i="21"/>
  <c r="C477" i="21"/>
  <c r="H475" i="4"/>
  <c r="G475" i="4"/>
  <c r="F475" i="4"/>
  <c r="E475" i="4"/>
  <c r="Z477" i="22"/>
  <c r="J477" i="22"/>
  <c r="Y477" i="22"/>
  <c r="H477" i="22"/>
  <c r="X477" i="22"/>
  <c r="F477" i="22"/>
  <c r="E477" i="22"/>
  <c r="D477" i="22"/>
  <c r="C477" i="22"/>
  <c r="D475" i="4"/>
  <c r="I475" i="4"/>
  <c r="C475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B32" i="28"/>
  <c r="C32" i="28"/>
  <c r="D32" i="28"/>
  <c r="E32" i="28"/>
  <c r="F32" i="28"/>
  <c r="G32" i="28"/>
  <c r="H32" i="28"/>
  <c r="I32" i="28"/>
  <c r="M32" i="37"/>
  <c r="N32" i="37"/>
  <c r="C32" i="37"/>
  <c r="D32" i="37"/>
  <c r="E32" i="37"/>
  <c r="F33" i="37" s="1"/>
  <c r="G33" i="37" s="1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B31" i="28"/>
  <c r="C31" i="28"/>
  <c r="D31" i="28"/>
  <c r="E31" i="28"/>
  <c r="F31" i="28"/>
  <c r="G31" i="28"/>
  <c r="H31" i="28"/>
  <c r="I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B30" i="28"/>
  <c r="C30" i="28"/>
  <c r="D30" i="28"/>
  <c r="E30" i="28"/>
  <c r="F30" i="28"/>
  <c r="G30" i="28"/>
  <c r="H30" i="28"/>
  <c r="I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76" i="22"/>
  <c r="D475" i="22"/>
  <c r="D474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B29" i="28"/>
  <c r="C29" i="28"/>
  <c r="D29" i="28"/>
  <c r="E29" i="28"/>
  <c r="F29" i="28"/>
  <c r="G29" i="28"/>
  <c r="H29" i="28"/>
  <c r="I29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B28" i="28"/>
  <c r="C28" i="28"/>
  <c r="D28" i="28"/>
  <c r="E28" i="28"/>
  <c r="F28" i="28"/>
  <c r="G28" i="28"/>
  <c r="H28" i="28"/>
  <c r="I28" i="28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F29" i="33" s="1"/>
  <c r="G29" i="33" s="1"/>
  <c r="D28" i="33"/>
  <c r="C28" i="33"/>
  <c r="E28" i="36"/>
  <c r="D28" i="36"/>
  <c r="C28" i="36"/>
  <c r="E28" i="34"/>
  <c r="D28" i="34"/>
  <c r="C28" i="34"/>
  <c r="C28" i="35"/>
  <c r="D28" i="35"/>
  <c r="E28" i="35"/>
  <c r="H485" i="4"/>
  <c r="H484" i="4"/>
  <c r="H483" i="4"/>
  <c r="H482" i="4"/>
  <c r="H481" i="4"/>
  <c r="G485" i="4"/>
  <c r="G484" i="4"/>
  <c r="G483" i="4"/>
  <c r="G482" i="4"/>
  <c r="G481" i="4"/>
  <c r="F485" i="4"/>
  <c r="F484" i="4"/>
  <c r="F483" i="4"/>
  <c r="F482" i="4"/>
  <c r="F481" i="4"/>
  <c r="E485" i="4"/>
  <c r="Z487" i="22"/>
  <c r="Z486" i="22"/>
  <c r="Z485" i="22"/>
  <c r="Z484" i="22"/>
  <c r="Z483" i="22"/>
  <c r="Y487" i="22"/>
  <c r="Y486" i="22"/>
  <c r="Y485" i="22"/>
  <c r="Y484" i="22"/>
  <c r="Y483" i="22"/>
  <c r="E487" i="22"/>
  <c r="E486" i="22"/>
  <c r="E485" i="22"/>
  <c r="E484" i="22"/>
  <c r="E483" i="22"/>
  <c r="I487" i="21"/>
  <c r="I486" i="21"/>
  <c r="I485" i="21"/>
  <c r="I484" i="21"/>
  <c r="I483" i="21"/>
  <c r="G487" i="21"/>
  <c r="G485" i="21"/>
  <c r="G484" i="21"/>
  <c r="G483" i="21"/>
  <c r="I474" i="4"/>
  <c r="H474" i="4"/>
  <c r="G474" i="4"/>
  <c r="F474" i="4"/>
  <c r="E474" i="4"/>
  <c r="D474" i="4"/>
  <c r="C474" i="4"/>
  <c r="R27" i="28"/>
  <c r="B27" i="28"/>
  <c r="C27" i="28"/>
  <c r="D27" i="28"/>
  <c r="E27" i="28"/>
  <c r="F27" i="28"/>
  <c r="G27" i="28"/>
  <c r="H27" i="28"/>
  <c r="I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B26" i="28"/>
  <c r="C26" i="28"/>
  <c r="D26" i="28"/>
  <c r="E26" i="28"/>
  <c r="F26" i="28"/>
  <c r="G26" i="28"/>
  <c r="H26" i="28"/>
  <c r="I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D476" i="21"/>
  <c r="R25" i="28"/>
  <c r="B25" i="28"/>
  <c r="C25" i="28"/>
  <c r="D25" i="28"/>
  <c r="E25" i="28"/>
  <c r="F25" i="28"/>
  <c r="G25" i="28"/>
  <c r="H25" i="28"/>
  <c r="I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84" i="4"/>
  <c r="Z476" i="22"/>
  <c r="Y476" i="22"/>
  <c r="E476" i="22"/>
  <c r="J476" i="22"/>
  <c r="H476" i="22"/>
  <c r="X476" i="22"/>
  <c r="F476" i="22"/>
  <c r="C476" i="22"/>
  <c r="I476" i="21"/>
  <c r="G476" i="21"/>
  <c r="D475" i="21"/>
  <c r="K476" i="21"/>
  <c r="J476" i="21"/>
  <c r="H476" i="21"/>
  <c r="F476" i="21"/>
  <c r="E476" i="21"/>
  <c r="C476" i="21"/>
  <c r="G486" i="21"/>
  <c r="R24" i="28"/>
  <c r="B24" i="28"/>
  <c r="C24" i="28"/>
  <c r="D24" i="28"/>
  <c r="E24" i="28"/>
  <c r="F24" i="28"/>
  <c r="G24" i="28"/>
  <c r="H24" i="28"/>
  <c r="I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B23" i="28"/>
  <c r="C23" i="28"/>
  <c r="D23" i="28"/>
  <c r="E23" i="28"/>
  <c r="F23" i="28"/>
  <c r="G23" i="28"/>
  <c r="H23" i="28"/>
  <c r="I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B22" i="28"/>
  <c r="C22" i="28"/>
  <c r="D22" i="28"/>
  <c r="E22" i="28"/>
  <c r="F22" i="28"/>
  <c r="G22" i="28"/>
  <c r="H22" i="28"/>
  <c r="I22" i="28"/>
  <c r="N10" i="20"/>
  <c r="M22" i="26"/>
  <c r="N22" i="26"/>
  <c r="O22" i="26"/>
  <c r="C22" i="26"/>
  <c r="D22" i="26"/>
  <c r="E22" i="26"/>
  <c r="C22" i="37"/>
  <c r="D22" i="37"/>
  <c r="E22" i="37"/>
  <c r="F23" i="37" s="1"/>
  <c r="G23" i="37" s="1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B21" i="28"/>
  <c r="C21" i="28"/>
  <c r="D21" i="28"/>
  <c r="E21" i="28"/>
  <c r="F21" i="28"/>
  <c r="G21" i="28"/>
  <c r="H21" i="28"/>
  <c r="I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B20" i="28"/>
  <c r="X37" i="26"/>
  <c r="C20" i="28"/>
  <c r="D20" i="28"/>
  <c r="E20" i="28"/>
  <c r="F20" i="28"/>
  <c r="G20" i="28"/>
  <c r="H20" i="28"/>
  <c r="I20" i="28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B19" i="28"/>
  <c r="C19" i="28"/>
  <c r="D19" i="28"/>
  <c r="E19" i="28"/>
  <c r="F19" i="28"/>
  <c r="G19" i="28"/>
  <c r="H19" i="28"/>
  <c r="I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B18" i="28"/>
  <c r="C18" i="28"/>
  <c r="D18" i="28"/>
  <c r="E18" i="28"/>
  <c r="F18" i="28"/>
  <c r="G18" i="28"/>
  <c r="H18" i="28"/>
  <c r="I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B17" i="28"/>
  <c r="C17" i="28"/>
  <c r="D17" i="28"/>
  <c r="E17" i="28"/>
  <c r="F17" i="28"/>
  <c r="G17" i="28"/>
  <c r="H17" i="28"/>
  <c r="I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B16" i="28"/>
  <c r="C16" i="28"/>
  <c r="D16" i="28"/>
  <c r="E16" i="28"/>
  <c r="F16" i="28"/>
  <c r="G16" i="28"/>
  <c r="H16" i="28"/>
  <c r="I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B15" i="28"/>
  <c r="C15" i="28"/>
  <c r="D15" i="28"/>
  <c r="E15" i="28"/>
  <c r="F15" i="28"/>
  <c r="G15" i="28"/>
  <c r="H15" i="28"/>
  <c r="I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75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K458" i="21"/>
  <c r="K457" i="21"/>
  <c r="K456" i="21"/>
  <c r="K455" i="21"/>
  <c r="K454" i="21"/>
  <c r="K453" i="21"/>
  <c r="K452" i="21"/>
  <c r="K451" i="21"/>
  <c r="K450" i="21"/>
  <c r="K449" i="21"/>
  <c r="K448" i="21"/>
  <c r="K447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H475" i="21"/>
  <c r="H474" i="21"/>
  <c r="F475" i="21"/>
  <c r="G475" i="21"/>
  <c r="E475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58" i="21"/>
  <c r="G457" i="21"/>
  <c r="G456" i="21"/>
  <c r="G455" i="21"/>
  <c r="G454" i="21"/>
  <c r="G453" i="21"/>
  <c r="G452" i="21"/>
  <c r="G451" i="21"/>
  <c r="G450" i="21"/>
  <c r="G449" i="21"/>
  <c r="G448" i="21"/>
  <c r="G447" i="21"/>
  <c r="G474" i="21"/>
  <c r="F474" i="21"/>
  <c r="E474" i="21"/>
  <c r="D474" i="21"/>
  <c r="C474" i="21"/>
  <c r="Z475" i="22"/>
  <c r="J475" i="22"/>
  <c r="Y475" i="22"/>
  <c r="H475" i="22"/>
  <c r="X475" i="22"/>
  <c r="F475" i="22"/>
  <c r="E475" i="22"/>
  <c r="C475" i="22"/>
  <c r="Z474" i="22"/>
  <c r="J474" i="22"/>
  <c r="Y474" i="22"/>
  <c r="H474" i="22"/>
  <c r="X474" i="22"/>
  <c r="F474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C474" i="22"/>
  <c r="F473" i="4"/>
  <c r="G473" i="4"/>
  <c r="H473" i="4"/>
  <c r="E473" i="4"/>
  <c r="I473" i="4"/>
  <c r="D473" i="4"/>
  <c r="C473" i="4"/>
  <c r="R14" i="28"/>
  <c r="B14" i="28"/>
  <c r="C14" i="28"/>
  <c r="D14" i="28"/>
  <c r="E14" i="28"/>
  <c r="F14" i="28"/>
  <c r="G14" i="28"/>
  <c r="H14" i="28"/>
  <c r="I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B13" i="28"/>
  <c r="C13" i="28"/>
  <c r="D13" i="28"/>
  <c r="E13" i="28"/>
  <c r="F13" i="28"/>
  <c r="G13" i="28"/>
  <c r="H13" i="28"/>
  <c r="I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B12" i="28"/>
  <c r="C12" i="28"/>
  <c r="D12" i="28"/>
  <c r="E12" i="28"/>
  <c r="F12" i="28"/>
  <c r="G12" i="28"/>
  <c r="H12" i="28"/>
  <c r="I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B11" i="28"/>
  <c r="C11" i="28"/>
  <c r="D11" i="28"/>
  <c r="E11" i="28"/>
  <c r="F11" i="28"/>
  <c r="G11" i="28"/>
  <c r="H11" i="28"/>
  <c r="I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B10" i="28"/>
  <c r="C10" i="28"/>
  <c r="D10" i="28"/>
  <c r="E10" i="28"/>
  <c r="F10" i="28"/>
  <c r="G10" i="28"/>
  <c r="H10" i="28"/>
  <c r="I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B9" i="28"/>
  <c r="C9" i="28"/>
  <c r="D9" i="28"/>
  <c r="E9" i="28"/>
  <c r="F9" i="28"/>
  <c r="G9" i="28"/>
  <c r="H9" i="28"/>
  <c r="I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B8" i="28"/>
  <c r="C8" i="28"/>
  <c r="D8" i="28"/>
  <c r="E8" i="28"/>
  <c r="F8" i="28"/>
  <c r="G8" i="28"/>
  <c r="H8" i="28"/>
  <c r="I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B7" i="28"/>
  <c r="C7" i="28"/>
  <c r="D7" i="28"/>
  <c r="E7" i="28"/>
  <c r="F7" i="28"/>
  <c r="G7" i="28"/>
  <c r="H7" i="28"/>
  <c r="I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B6" i="28"/>
  <c r="C6" i="28"/>
  <c r="D6" i="28"/>
  <c r="E6" i="28"/>
  <c r="F6" i="28"/>
  <c r="G6" i="28"/>
  <c r="H6" i="28"/>
  <c r="I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Z458" i="22"/>
  <c r="Z457" i="22"/>
  <c r="Z456" i="22"/>
  <c r="Z455" i="22"/>
  <c r="Z454" i="22"/>
  <c r="Z453" i="22"/>
  <c r="Z452" i="22"/>
  <c r="Z451" i="22"/>
  <c r="Z450" i="22"/>
  <c r="Z449" i="22"/>
  <c r="Z448" i="22"/>
  <c r="Z447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Y458" i="22"/>
  <c r="Y457" i="22"/>
  <c r="Y456" i="22"/>
  <c r="Y455" i="22"/>
  <c r="Y454" i="22"/>
  <c r="Y453" i="22"/>
  <c r="Y452" i="22"/>
  <c r="Y451" i="22"/>
  <c r="Y450" i="22"/>
  <c r="Y449" i="22"/>
  <c r="Y448" i="22"/>
  <c r="Y447" i="22"/>
  <c r="F445" i="4"/>
  <c r="G445" i="4"/>
  <c r="H445" i="4"/>
  <c r="F446" i="4"/>
  <c r="G446" i="4"/>
  <c r="H446" i="4"/>
  <c r="F447" i="4"/>
  <c r="G447" i="4"/>
  <c r="H447" i="4"/>
  <c r="F448" i="4"/>
  <c r="G448" i="4"/>
  <c r="H448" i="4"/>
  <c r="F449" i="4"/>
  <c r="G449" i="4"/>
  <c r="H449" i="4"/>
  <c r="F450" i="4"/>
  <c r="G450" i="4"/>
  <c r="H450" i="4"/>
  <c r="F451" i="4"/>
  <c r="G451" i="4"/>
  <c r="H451" i="4"/>
  <c r="F452" i="4"/>
  <c r="G452" i="4"/>
  <c r="H452" i="4"/>
  <c r="F453" i="4"/>
  <c r="G453" i="4"/>
  <c r="H453" i="4"/>
  <c r="F454" i="4"/>
  <c r="G454" i="4"/>
  <c r="H454" i="4"/>
  <c r="F455" i="4"/>
  <c r="G455" i="4"/>
  <c r="H455" i="4"/>
  <c r="F456" i="4"/>
  <c r="G456" i="4"/>
  <c r="H456" i="4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E483" i="4"/>
  <c r="E482" i="4"/>
  <c r="E481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R5" i="28"/>
  <c r="B5" i="28"/>
  <c r="C5" i="28"/>
  <c r="D5" i="28"/>
  <c r="E5" i="28"/>
  <c r="F5" i="28"/>
  <c r="G5" i="28"/>
  <c r="H5" i="28"/>
  <c r="I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72" i="4"/>
  <c r="I472" i="4"/>
  <c r="C472" i="4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H458" i="21"/>
  <c r="F458" i="21"/>
  <c r="E458" i="21"/>
  <c r="D458" i="21"/>
  <c r="C458" i="21"/>
  <c r="H457" i="21"/>
  <c r="F457" i="21"/>
  <c r="E457" i="21"/>
  <c r="D457" i="21"/>
  <c r="C457" i="21"/>
  <c r="H456" i="21"/>
  <c r="F456" i="21"/>
  <c r="E456" i="21"/>
  <c r="D456" i="21"/>
  <c r="C456" i="21"/>
  <c r="H455" i="21"/>
  <c r="F455" i="21"/>
  <c r="E455" i="21"/>
  <c r="D455" i="21"/>
  <c r="C455" i="21"/>
  <c r="H454" i="21"/>
  <c r="F454" i="21"/>
  <c r="E454" i="21"/>
  <c r="D454" i="21"/>
  <c r="C454" i="21"/>
  <c r="H453" i="21"/>
  <c r="F453" i="21"/>
  <c r="E453" i="21"/>
  <c r="D453" i="21"/>
  <c r="C453" i="21"/>
  <c r="H452" i="21"/>
  <c r="F452" i="21"/>
  <c r="E452" i="21"/>
  <c r="D452" i="21"/>
  <c r="C452" i="21"/>
  <c r="H451" i="21"/>
  <c r="F451" i="21"/>
  <c r="E451" i="21"/>
  <c r="D451" i="21"/>
  <c r="C451" i="21"/>
  <c r="H450" i="21"/>
  <c r="F450" i="21"/>
  <c r="E450" i="21"/>
  <c r="D450" i="21"/>
  <c r="C450" i="21"/>
  <c r="H449" i="21"/>
  <c r="F449" i="21"/>
  <c r="E449" i="21"/>
  <c r="D449" i="21"/>
  <c r="C449" i="21"/>
  <c r="H448" i="21"/>
  <c r="F448" i="21"/>
  <c r="E448" i="21"/>
  <c r="D448" i="21"/>
  <c r="C448" i="21"/>
  <c r="H447" i="21"/>
  <c r="F447" i="21"/>
  <c r="E447" i="21"/>
  <c r="D447" i="21"/>
  <c r="C447" i="21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J458" i="22"/>
  <c r="H458" i="22"/>
  <c r="X458" i="22"/>
  <c r="F458" i="22"/>
  <c r="D458" i="22"/>
  <c r="C458" i="22"/>
  <c r="J457" i="22"/>
  <c r="H457" i="22"/>
  <c r="X457" i="22"/>
  <c r="F457" i="22"/>
  <c r="D457" i="22"/>
  <c r="C457" i="22"/>
  <c r="J456" i="22"/>
  <c r="H456" i="22"/>
  <c r="X456" i="22"/>
  <c r="F456" i="22"/>
  <c r="D456" i="22"/>
  <c r="C456" i="22"/>
  <c r="J455" i="22"/>
  <c r="H455" i="22"/>
  <c r="X455" i="22"/>
  <c r="F455" i="22"/>
  <c r="D455" i="22"/>
  <c r="C455" i="22"/>
  <c r="J454" i="22"/>
  <c r="H454" i="22"/>
  <c r="X454" i="22"/>
  <c r="F454" i="22"/>
  <c r="D454" i="22"/>
  <c r="C454" i="22"/>
  <c r="J453" i="22"/>
  <c r="H453" i="22"/>
  <c r="X453" i="22"/>
  <c r="F453" i="22"/>
  <c r="D453" i="22"/>
  <c r="C453" i="22"/>
  <c r="J452" i="22"/>
  <c r="H452" i="22"/>
  <c r="X452" i="22"/>
  <c r="F452" i="22"/>
  <c r="D452" i="22"/>
  <c r="C452" i="22"/>
  <c r="J451" i="22"/>
  <c r="H451" i="22"/>
  <c r="X451" i="22"/>
  <c r="F451" i="22"/>
  <c r="D451" i="22"/>
  <c r="C451" i="22"/>
  <c r="J450" i="22"/>
  <c r="H450" i="22"/>
  <c r="X450" i="22"/>
  <c r="F450" i="22"/>
  <c r="D450" i="22"/>
  <c r="C450" i="22"/>
  <c r="J449" i="22"/>
  <c r="H449" i="22"/>
  <c r="X449" i="22"/>
  <c r="F449" i="22"/>
  <c r="D449" i="22"/>
  <c r="C449" i="22"/>
  <c r="J448" i="22"/>
  <c r="H448" i="22"/>
  <c r="X448" i="22"/>
  <c r="F448" i="22"/>
  <c r="D448" i="22"/>
  <c r="C448" i="22"/>
  <c r="J447" i="22"/>
  <c r="H447" i="22"/>
  <c r="X447" i="22"/>
  <c r="F447" i="22"/>
  <c r="D447" i="22"/>
  <c r="C447" i="22"/>
  <c r="I471" i="4"/>
  <c r="D471" i="4"/>
  <c r="C471" i="4"/>
  <c r="I470" i="4"/>
  <c r="D470" i="4"/>
  <c r="C470" i="4"/>
  <c r="I469" i="4"/>
  <c r="D469" i="4"/>
  <c r="C469" i="4"/>
  <c r="I468" i="4"/>
  <c r="D468" i="4"/>
  <c r="C468" i="4"/>
  <c r="I467" i="4"/>
  <c r="D467" i="4"/>
  <c r="C467" i="4"/>
  <c r="I466" i="4"/>
  <c r="D466" i="4"/>
  <c r="C466" i="4"/>
  <c r="I465" i="4"/>
  <c r="D465" i="4"/>
  <c r="C465" i="4"/>
  <c r="I464" i="4"/>
  <c r="D464" i="4"/>
  <c r="C464" i="4"/>
  <c r="I463" i="4"/>
  <c r="D463" i="4"/>
  <c r="C463" i="4"/>
  <c r="I462" i="4"/>
  <c r="D462" i="4"/>
  <c r="C462" i="4"/>
  <c r="I461" i="4"/>
  <c r="D461" i="4"/>
  <c r="C461" i="4"/>
  <c r="I460" i="4"/>
  <c r="D460" i="4"/>
  <c r="C460" i="4"/>
  <c r="I459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42" i="38" l="1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H48" i="33"/>
  <c r="I48" i="33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H49" i="33" s="1"/>
  <c r="I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7" i="35" s="1"/>
  <c r="I17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56" i="33" l="1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E93A2D75-5DD2-4E49-A77F-8E499BEB223C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<sst xmlns="http://schemas.openxmlformats.org/spreadsheetml/2006/main" count="7379" uniqueCount="1509">
  <si>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</si>
  <si>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</si>
  <si>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</si>
  <si>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</si>
  <si>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</si>
  <si>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</si>
  <si>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</si>
  <si>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</si>
  <si>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</si>
  <si>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</si>
  <si>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</si>
  <si>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</si>
  <si>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</si>
  <si>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</si>
  <si>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</si>
  <si>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</si>
  <si>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</si>
  <si>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</si>
  <si>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</si>
  <si>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</si>
  <si>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</si>
  <si>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</si>
  <si>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</si>
  <si>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</si>
  <si>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</si>
  <si>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</si>
  <si>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</si>
  <si>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</si>
  <si>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</si>
  <si>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</si>
  <si>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</si>
  <si>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</si>
  <si>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</si>
  <si>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</si>
  <si>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</si>
  <si>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</si>
  <si>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</si>
  <si>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</si>
  <si>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</si>
  <si>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</si>
  <si>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</si>
  <si>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</si>
  <si>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</si>
  <si>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</si>
  <si>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</si>
  <si>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</si>
  <si>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</si>
  <si>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</si>
  <si>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</si>
  <si>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</si>
  <si>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</si>
  <si>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</si>
  <si>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</si>
  <si>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</si>
  <si>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</si>
  <si>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</si>
  <si>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</si>
  <si>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</si>
  <si>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</si>
  <si>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</si>
  <si>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</si>
  <si>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</si>
  <si>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</si>
  <si>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</si>
  <si>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</si>
  <si>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</si>
  <si>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</si>
  <si>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</si>
  <si>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</si>
  <si>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</si>
  <si>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</si>
  <si>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</si>
  <si>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</si>
  <si>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</si>
  <si>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</si>
  <si>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</si>
  <si>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</si>
  <si>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</si>
  <si>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</si>
  <si>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</si>
  <si>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</si>
  <si>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</si>
  <si>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</si>
  <si>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</si>
  <si>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</si>
  <si>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</si>
  <si>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</si>
  <si>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</si>
  <si>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</si>
  <si>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</si>
  <si>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</si>
  <si>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</si>
  <si>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</si>
  <si>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</si>
  <si>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</si>
  <si>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</si>
  <si>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</si>
  <si>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</si>
  <si>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</si>
  <si>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</si>
  <si>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</si>
  <si>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</si>
  <si>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</si>
  <si>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</si>
  <si>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</si>
  <si>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</si>
  <si>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</si>
  <si>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</si>
  <si>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</si>
  <si>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</si>
  <si>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</si>
  <si>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</si>
  <si>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</si>
  <si>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</si>
  <si>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</si>
  <si>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</si>
  <si>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</si>
  <si>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</si>
  <si>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</si>
  <si>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</si>
  <si>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</si>
  <si>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</si>
  <si>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</si>
  <si>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</si>
  <si>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</si>
  <si>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</si>
  <si>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</si>
  <si>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</si>
  <si>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</si>
  <si>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</si>
  <si>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</si>
  <si>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</si>
  <si>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</si>
  <si>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</si>
  <si>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</si>
  <si>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</si>
  <si>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</si>
  <si>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</si>
  <si>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</si>
  <si>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</si>
  <si>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</si>
  <si>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</si>
  <si>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</si>
  <si>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</si>
  <si>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</si>
  <si>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</si>
  <si>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</si>
  <si>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</si>
  <si>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</si>
  <si>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</si>
  <si>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</si>
  <si>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</si>
  <si>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</si>
  <si>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</si>
  <si>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</si>
  <si>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</si>
  <si>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</si>
  <si>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</si>
  <si>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</si>
  <si>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</si>
  <si>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</si>
  <si>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</si>
  <si>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</si>
  <si>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</si>
  <si>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</si>
  <si>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</si>
  <si>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</si>
  <si>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</si>
  <si>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</si>
  <si>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</si>
  <si>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</si>
  <si>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</si>
  <si>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</si>
  <si>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</si>
  <si>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</si>
  <si>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</si>
  <si>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</si>
  <si>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</si>
  <si>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</si>
  <si>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</si>
  <si>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</si>
  <si>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</si>
  <si>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</si>
  <si>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</si>
  <si>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</si>
  <si>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</si>
  <si>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</si>
  <si>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</si>
  <si>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</si>
  <si>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</si>
  <si>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</si>
  <si>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</si>
  <si>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</si>
  <si>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</si>
  <si>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</si>
  <si>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</si>
  <si>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</si>
  <si>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</si>
  <si>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</si>
  <si>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</si>
  <si>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</si>
  <si>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</si>
  <si>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</si>
  <si>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</si>
  <si>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</si>
  <si>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</si>
  <si>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</si>
  <si>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</si>
  <si>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</si>
  <si>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</si>
  <si>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</si>
  <si>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</si>
  <si>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</si>
  <si>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</si>
  <si>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</si>
  <si>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</si>
  <si>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</si>
  <si>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</si>
  <si>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</si>
  <si>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</si>
  <si>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</si>
  <si>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</si>
  <si>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</si>
  <si>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</si>
  <si>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</si>
  <si>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</si>
  <si>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</si>
  <si>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</si>
  <si>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</si>
  <si>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</si>
  <si>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</si>
  <si>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</si>
  <si>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</si>
  <si>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</si>
  <si>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</si>
  <si>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</si>
  <si>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</si>
  <si>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</si>
  <si>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</si>
  <si>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</si>
  <si>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</si>
  <si>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</si>
  <si>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</si>
  <si>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</si>
  <si>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</si>
  <si>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</si>
  <si>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</si>
  <si>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</si>
  <si>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</si>
  <si>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</si>
  <si>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</si>
  <si>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</si>
  <si>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</si>
  <si>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</si>
  <si>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</si>
  <si>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</si>
  <si>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</si>
  <si>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</si>
  <si>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</si>
  <si>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</si>
  <si>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</si>
  <si>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</si>
  <si>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</si>
  <si>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</si>
  <si>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</si>
  <si>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</si>
  <si>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</si>
  <si>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</si>
  <si>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</si>
  <si>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</si>
  <si>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</si>
  <si>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</si>
  <si>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</si>
  <si>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</si>
  <si>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</si>
  <si>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</si>
  <si>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</si>
  <si>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</si>
  <si>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</si>
  <si>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</si>
  <si>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</si>
  <si>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</si>
  <si>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</si>
  <si>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</si>
  <si>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</si>
  <si>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</si>
  <si>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</si>
  <si>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</si>
  <si>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</si>
  <si>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</si>
  <si>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</si>
  <si>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</si>
  <si>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</si>
  <si>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</si>
  <si>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</si>
  <si>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</si>
  <si>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</si>
  <si>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</si>
  <si>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</si>
  <si>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</si>
  <si>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</si>
  <si>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</si>
  <si>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</si>
  <si>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</si>
  <si>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</si>
  <si>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</si>
  <si>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</si>
  <si>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</si>
  <si>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</si>
  <si>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</si>
  <si>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</si>
  <si>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</si>
  <si>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</si>
  <si>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</si>
  <si>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</si>
  <si>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</si>
  <si>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</si>
  <si>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</si>
  <si>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</si>
  <si>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</si>
  <si>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</si>
  <si>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</si>
  <si>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</si>
  <si>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</si>
  <si>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</si>
  <si>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</si>
  <si>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</si>
  <si>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</si>
  <si>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</si>
  <si>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</si>
  <si>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</si>
  <si>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</si>
  <si>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</si>
  <si>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</si>
  <si>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</si>
  <si>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</si>
  <si>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</si>
  <si>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</si>
  <si>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</si>
  <si>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</si>
  <si>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</si>
  <si>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</si>
  <si>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</si>
  <si>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</si>
  <si>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</si>
  <si>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</si>
  <si>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</si>
  <si>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</si>
  <si>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</si>
  <si>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</si>
  <si>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</si>
  <si>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</si>
  <si>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</si>
  <si>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</si>
  <si>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</si>
  <si>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</si>
  <si>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</si>
  <si>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</si>
  <si>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</si>
  <si>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</si>
  <si>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</si>
  <si>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</si>
  <si>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</si>
  <si>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</si>
  <si>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</si>
  <si>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</si>
  <si>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</si>
  <si>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</si>
  <si>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</si>
  <si>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</si>
  <si>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</si>
  <si>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</si>
  <si>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</si>
  <si>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</si>
  <si>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</si>
  <si>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</si>
  <si>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</si>
  <si>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</si>
  <si>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</si>
  <si>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</si>
  <si>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</si>
  <si>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</si>
  <si>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</si>
  <si>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</si>
  <si>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</si>
  <si>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</si>
  <si>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</si>
  <si>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</si>
  <si>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</si>
  <si>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</si>
  <si>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</si>
  <si>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</si>
  <si>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</si>
  <si>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</si>
  <si>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</si>
  <si>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</si>
  <si>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</si>
  <si>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</si>
  <si>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</si>
  <si>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</si>
  <si>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</si>
  <si>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</si>
  <si>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</si>
  <si>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</si>
  <si>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</si>
  <si>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</si>
  <si>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</si>
  <si>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</si>
  <si>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</si>
  <si>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</si>
  <si>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</si>
  <si>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</si>
  <si>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</si>
  <si>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</si>
  <si>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</si>
  <si>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</si>
  <si>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</si>
  <si>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</si>
  <si>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</si>
  <si>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</si>
  <si>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</si>
  <si>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</si>
  <si>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</si>
  <si>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</si>
  <si>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</si>
  <si>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</si>
  <si>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</si>
  <si>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</si>
  <si>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</si>
  <si>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</si>
  <si>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</si>
  <si>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</si>
  <si>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</si>
  <si>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</si>
  <si>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</si>
  <si>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</si>
  <si>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</si>
  <si>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</si>
  <si>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</si>
  <si>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</si>
  <si>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</si>
  <si>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</si>
  <si>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</si>
  <si>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</si>
  <si>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</si>
  <si>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</si>
  <si>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</si>
  <si>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</si>
  <si>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</si>
  <si>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</si>
  <si>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</si>
  <si>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</si>
  <si>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</si>
  <si>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</si>
  <si>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</si>
  <si>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</si>
  <si>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</si>
  <si>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</si>
  <si>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</si>
  <si>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</si>
  <si>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</si>
  <si>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</si>
  <si>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</si>
  <si>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</si>
  <si>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</si>
  <si>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</si>
  <si>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</si>
  <si>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</si>
  <si>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</si>
  <si>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</si>
  <si>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</si>
  <si>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</si>
  <si>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</si>
  <si>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</si>
  <si>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</si>
  <si>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</si>
  <si>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</si>
  <si>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</si>
  <si>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</si>
  <si>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</si>
  <si>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</si>
  <si>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</si>
  <si>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</si>
  <si>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</si>
  <si>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</si>
  <si>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</si>
  <si>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</si>
  <si>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</si>
  <si>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</si>
  <si>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</si>
  <si>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</si>
  <si>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</si>
  <si>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</si>
  <si>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</si>
  <si>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</si>
  <si>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</si>
  <si>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</si>
  <si>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</si>
  <si>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</si>
  <si>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</si>
  <si>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</si>
  <si>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</si>
  <si>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</si>
  <si>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</si>
  <si>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</si>
  <si>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</si>
  <si>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</si>
  <si>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</si>
  <si>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</si>
  <si>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</si>
  <si>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</si>
  <si>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</si>
  <si>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</si>
  <si>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</si>
  <si>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</si>
  <si>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</si>
  <si>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</si>
  <si>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</si>
  <si>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</si>
  <si>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</si>
  <si>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</si>
  <si>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</si>
  <si>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</si>
  <si>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</si>
  <si>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</si>
  <si>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</si>
  <si>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</si>
  <si>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</si>
  <si>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</si>
  <si>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</si>
  <si>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</si>
  <si>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</si>
  <si>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</si>
  <si>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</si>
  <si>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</si>
  <si>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</si>
  <si>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</si>
  <si>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</si>
  <si>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</si>
  <si>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</si>
  <si>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</si>
  <si>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</si>
  <si>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</si>
  <si>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</si>
  <si>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</si>
  <si>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</si>
  <si>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</si>
  <si>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</si>
  <si>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</si>
  <si>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</si>
  <si>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</si>
  <si>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</si>
  <si>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</si>
  <si>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</si>
  <si>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</si>
  <si>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</si>
  <si>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</si>
  <si>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</si>
  <si>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</si>
  <si>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</si>
  <si>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</si>
  <si>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</si>
  <si>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</si>
  <si>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</si>
  <si>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</si>
  <si>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</si>
  <si>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</si>
  <si>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</si>
  <si>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</si>
  <si>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</si>
  <si>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</si>
  <si>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</si>
  <si>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</si>
  <si>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</si>
  <si>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</si>
  <si>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</si>
  <si>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</si>
  <si>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</si>
  <si>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</si>
  <si>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</si>
  <si>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</si>
  <si>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</si>
  <si>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</si>
  <si>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</si>
  <si>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</si>
  <si>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</si>
  <si>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</si>
  <si>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</si>
  <si>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</si>
  <si>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</si>
  <si>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</si>
  <si>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</si>
  <si>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</si>
  <si>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</si>
  <si>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</si>
  <si>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</si>
  <si>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</si>
  <si>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</si>
  <si>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</si>
  <si>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</si>
  <si>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</si>
  <si>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</si>
  <si>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</si>
  <si>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</si>
  <si>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</si>
  <si>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</si>
  <si>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</si>
  <si>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</si>
  <si>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</si>
  <si>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</si>
  <si>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</si>
  <si>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</si>
  <si>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</si>
  <si>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</si>
  <si>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</si>
  <si>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</si>
  <si>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</si>
  <si>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</si>
  <si>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</si>
  <si>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</si>
  <si>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</si>
  <si>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</si>
  <si>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</si>
  <si>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</si>
  <si>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</si>
  <si>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</si>
  <si>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</si>
  <si>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</si>
  <si>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</si>
  <si>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</si>
  <si>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</si>
  <si>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</si>
  <si>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</si>
  <si>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</si>
  <si>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</si>
  <si>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</si>
  <si>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</si>
  <si>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</si>
  <si>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</si>
  <si>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</si>
  <si>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</si>
  <si>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</si>
  <si>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</si>
  <si>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</si>
  <si>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</si>
  <si>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</si>
  <si>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</si>
  <si>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</si>
  <si>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</si>
  <si>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</si>
  <si>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</si>
  <si>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</si>
  <si>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</si>
  <si>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</si>
  <si>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</si>
  <si>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</si>
  <si>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</si>
  <si>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</si>
  <si>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</si>
  <si>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</si>
  <si>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</si>
  <si>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</si>
  <si>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</si>
  <si>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</si>
  <si>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</si>
  <si>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</si>
  <si>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</si>
  <si>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</si>
  <si>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</si>
  <si>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</si>
  <si>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</si>
  <si>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</si>
  <si>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</si>
  <si>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</si>
  <si>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</si>
  <si>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</si>
  <si>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</si>
  <si>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</si>
  <si>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</si>
  <si>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</si>
  <si>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</si>
  <si>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</si>
  <si>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</si>
  <si>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</si>
  <si>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</si>
  <si>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</si>
  <si>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</si>
  <si>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</si>
  <si>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</si>
  <si>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</si>
  <si>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</si>
  <si>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</si>
  <si>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</si>
  <si>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</si>
  <si>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</si>
  <si>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</si>
  <si>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</si>
  <si>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</si>
  <si>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</si>
  <si>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</si>
  <si>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</si>
  <si>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</si>
  <si>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</si>
  <si>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</si>
  <si>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</si>
  <si>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</si>
  <si>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</si>
  <si>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</si>
  <si>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</si>
  <si>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</si>
  <si>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</si>
  <si>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</si>
  <si>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</si>
  <si>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</si>
  <si>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</si>
  <si>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</si>
  <si>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</si>
  <si>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</si>
  <si>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</si>
  <si>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</si>
  <si>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</si>
  <si>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</si>
  <si>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</si>
  <si>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</si>
  <si>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</si>
  <si>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</si>
  <si>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</si>
  <si>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</si>
  <si>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</si>
  <si>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</si>
  <si>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</si>
  <si>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</si>
  <si>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</si>
  <si>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</si>
  <si>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</si>
  <si>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</si>
  <si>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</si>
  <si>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</si>
  <si>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</si>
  <si>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</si>
  <si>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</si>
  <si>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</si>
  <si>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</si>
  <si>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</si>
  <si>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</si>
  <si>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</si>
  <si>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</si>
  <si>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</si>
  <si>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</si>
  <si>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</si>
  <si>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</si>
  <si>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</si>
  <si>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</si>
  <si>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</si>
  <si>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</si>
  <si>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</si>
  <si>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</si>
  <si>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</si>
  <si>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</si>
  <si>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</si>
  <si>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</si>
  <si>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</si>
  <si>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</si>
  <si>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</si>
  <si>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</si>
  <si>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</si>
  <si>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</si>
  <si>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</si>
  <si>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</si>
  <si>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</si>
  <si>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</si>
  <si>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</si>
  <si>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</si>
  <si>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</si>
  <si>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</si>
  <si>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</si>
  <si>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</si>
  <si>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</si>
  <si>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</si>
  <si>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</si>
  <si>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</si>
  <si>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</si>
  <si>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</si>
  <si>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</si>
  <si>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</si>
  <si>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</si>
  <si>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</si>
  <si>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</si>
  <si>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</si>
  <si>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</si>
  <si>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</si>
  <si>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</si>
  <si>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</si>
  <si>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</si>
  <si>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</si>
  <si>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</si>
  <si>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</si>
  <si>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</si>
  <si>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</si>
  <si>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</si>
  <si>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</si>
  <si>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</si>
  <si>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</si>
  <si>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</si>
  <si>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</si>
  <si>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</si>
  <si>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</si>
  <si>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</si>
  <si>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</si>
  <si>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</si>
  <si>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</si>
  <si>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</si>
  <si>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 xml:space="preserve"> </t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</si>
  <si>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</si>
  <si>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</si>
  <si>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</si>
  <si>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</si>
  <si>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</si>
  <si>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</si>
  <si>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</si>
  <si>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</si>
  <si>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</si>
  <si>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</si>
  <si>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</si>
  <si>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</si>
  <si>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</si>
  <si>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</si>
  <si>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</si>
  <si>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</si>
  <si>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</si>
  <si>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</si>
  <si>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</si>
  <si>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</si>
  <si>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</si>
  <si>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</si>
  <si>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</si>
  <si>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</si>
  <si>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</si>
  <si>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</si>
  <si>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</si>
  <si>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</si>
  <si>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</si>
  <si>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</si>
  <si>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</si>
  <si>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</si>
  <si>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</si>
  <si>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</si>
  <si>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</si>
  <si>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</si>
  <si>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</si>
  <si>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</si>
  <si>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</si>
  <si>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</si>
  <si>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</si>
  <si>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</si>
  <si>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</si>
  <si>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</si>
  <si>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</si>
  <si>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</si>
  <si>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</si>
  <si>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</si>
  <si>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</si>
  <si>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</si>
  <si>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</si>
  <si>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</si>
  <si>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</si>
  <si>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</si>
  <si>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</si>
  <si>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</si>
  <si>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</si>
  <si>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</si>
  <si>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</si>
  <si>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</si>
  <si>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</si>
  <si>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</si>
  <si>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</si>
  <si>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</si>
  <si>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</si>
  <si>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</si>
  <si>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</si>
  <si>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</si>
  <si>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</si>
  <si>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</si>
  <si>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</si>
  <si>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</si>
  <si>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</si>
  <si>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</si>
  <si>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</si>
  <si>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</si>
  <si>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</si>
  <si>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</si>
  <si>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</si>
  <si>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</si>
  <si>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</si>
  <si>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</si>
  <si>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</si>
  <si>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</si>
  <si>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</si>
  <si>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</si>
  <si>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</si>
  <si>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</si>
  <si>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</si>
  <si>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</si>
  <si>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</si>
  <si>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</si>
  <si>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</si>
  <si>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</si>
  <si>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</si>
  <si>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</si>
  <si>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</si>
  <si>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</si>
  <si>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</si>
  <si>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</si>
  <si>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</si>
  <si>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</si>
  <si>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</si>
  <si>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</si>
  <si>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</si>
  <si>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</si>
  <si>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</si>
  <si>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</si>
  <si>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</si>
  <si>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</si>
  <si>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</si>
  <si>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</si>
  <si>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</si>
  <si>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</si>
  <si>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</si>
  <si>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2022年</t>
    <rPh sb="4" eb="5">
      <t>ネン</t>
    </rPh>
    <phoneticPr fontId="2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</si>
  <si>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</si>
  <si>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</si>
  <si>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</si>
  <si>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</si>
  <si>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</si>
  <si>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</si>
  <si>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</si>
  <si>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</si>
  <si>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</si>
  <si>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</si>
  <si>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</si>
  <si>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</si>
  <si>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</si>
  <si>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</si>
  <si>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</si>
  <si>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</si>
  <si>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</si>
  <si>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</si>
  <si>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</si>
  <si>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</si>
  <si>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</si>
  <si>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</si>
  <si>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</si>
  <si>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</si>
  <si>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</si>
  <si>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</si>
  <si>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</si>
  <si>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</si>
  <si>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</si>
  <si>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</si>
  <si>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</si>
  <si>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</si>
  <si>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</si>
  <si>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</si>
  <si>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</si>
  <si>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</si>
  <si>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</si>
  <si>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</si>
  <si>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</si>
  <si>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</si>
  <si>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</si>
  <si>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</si>
  <si>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</si>
  <si>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</si>
  <si>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</si>
  <si>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</si>
  <si>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</si>
  <si>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</si>
  <si>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</si>
  <si>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</si>
  <si>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</si>
  <si>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</si>
  <si>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</si>
  <si>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</si>
  <si>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</si>
  <si>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</si>
  <si>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</si>
  <si>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</si>
  <si>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</si>
  <si>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</si>
  <si>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</si>
  <si>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</si>
  <si>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</si>
  <si>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</si>
  <si>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</si>
  <si>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</si>
  <si>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</si>
  <si>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</si>
  <si>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</si>
  <si>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</si>
  <si>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</si>
  <si>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</si>
  <si>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</si>
  <si>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</si>
  <si>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</si>
  <si>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</si>
  <si>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</si>
  <si>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</si>
  <si>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</si>
  <si>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</si>
  <si>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</si>
  <si>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</si>
  <si>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</si>
  <si>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</si>
  <si>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</si>
  <si>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</si>
  <si>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</si>
  <si>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</si>
  <si>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</si>
  <si>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</si>
  <si>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</si>
  <si>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</si>
  <si>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</si>
  <si>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</si>
  <si>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</si>
  <si>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</si>
  <si>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</si>
  <si>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</si>
  <si>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</si>
  <si>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</si>
  <si>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</si>
  <si>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</si>
  <si>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</si>
  <si>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</si>
  <si>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</si>
  <si>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</si>
  <si>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</si>
  <si>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</si>
  <si>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</si>
  <si>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</si>
  <si>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</si>
  <si>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</si>
  <si>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</si>
  <si>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</si>
  <si>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</si>
  <si>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</si>
  <si>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</si>
  <si>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</si>
  <si>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</si>
  <si>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</si>
  <si>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</si>
  <si>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</si>
  <si>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</si>
  <si>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</si>
  <si>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</si>
  <si>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</si>
  <si>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</si>
  <si>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</si>
  <si>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</si>
  <si>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</si>
  <si>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</si>
  <si>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</si>
  <si>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</si>
  <si>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</si>
  <si>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</si>
  <si>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</si>
  <si>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</si>
  <si>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</si>
  <si>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</si>
  <si>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</si>
  <si>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</si>
  <si>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</si>
  <si>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</si>
  <si>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</si>
  <si>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</si>
  <si>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</si>
  <si>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</si>
  <si>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</si>
  <si>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</si>
  <si>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</si>
  <si>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</si>
  <si>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</si>
  <si>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</si>
  <si>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</si>
  <si>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</si>
  <si>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</si>
  <si>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</si>
  <si>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</si>
  <si>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</si>
  <si>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</si>
  <si>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</si>
  <si>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</si>
  <si>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</si>
  <si>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</si>
  <si>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</si>
  <si>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</si>
  <si>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</si>
  <si>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</si>
  <si>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</si>
  <si>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</si>
  <si>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</si>
  <si>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</si>
  <si>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</si>
  <si>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</si>
  <si>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</si>
  <si>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</si>
  <si>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</si>
  <si>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</si>
  <si>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</si>
  <si>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</si>
  <si>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</si>
  <si>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</si>
  <si>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</si>
  <si>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</si>
  <si>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</si>
  <si>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</si>
  <si>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</si>
  <si>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</si>
  <si>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</si>
  <si>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</si>
  <si>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</si>
  <si>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</si>
  <si>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</si>
  <si>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</si>
  <si>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</si>
  <si>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</si>
  <si>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</si>
  <si>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</si>
  <si>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</si>
  <si>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</si>
  <si>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</si>
  <si>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</si>
  <si>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</si>
  <si>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</si>
  <si>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</si>
  <si>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</si>
  <si>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</si>
  <si>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</si>
  <si>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</si>
  <si>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</si>
  <si>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</si>
  <si>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</si>
  <si>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</si>
  <si>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</si>
  <si>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</si>
  <si>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</si>
  <si>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</si>
  <si>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</si>
  <si>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</si>
  <si>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</si>
  <si>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</si>
  <si>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</si>
  <si>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</si>
  <si>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</si>
  <si>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</si>
  <si>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</si>
  <si>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</si>
  <si>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</si>
  <si>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</si>
  <si>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</si>
  <si>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</si>
  <si>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</si>
  <si>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</si>
  <si>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</si>
  <si>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</si>
  <si>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</si>
  <si>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</si>
  <si>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</si>
  <si>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</si>
  <si>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</si>
  <si>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</si>
  <si>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</si>
  <si>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</si>
  <si>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</si>
  <si>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</si>
  <si>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</si>
  <si>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</si>
  <si>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</si>
  <si>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</si>
  <si>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</si>
  <si>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</si>
  <si>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</si>
  <si>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</si>
  <si>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</si>
  <si>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</si>
  <si>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</si>
  <si>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</si>
  <si>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</si>
  <si>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</si>
  <si>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</si>
  <si>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</si>
  <si>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</si>
  <si>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</si>
  <si>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</si>
  <si>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</si>
  <si>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</si>
  <si>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</si>
  <si>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</si>
  <si>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</si>
  <si>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</si>
  <si>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</si>
  <si>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</si>
  <si>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</si>
  <si>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</si>
  <si>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</si>
  <si>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</si>
  <si>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</si>
  <si>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</si>
  <si>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</si>
  <si>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</si>
  <si>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</si>
  <si>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</si>
  <si>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</si>
  <si>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</si>
  <si>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</si>
  <si>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</si>
  <si>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</si>
  <si>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</si>
  <si>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</si>
  <si>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</si>
  <si>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</si>
  <si>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</si>
  <si>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</si>
  <si>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</si>
  <si>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</si>
  <si>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</si>
  <si>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</si>
  <si>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</si>
  <si>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</si>
  <si>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</si>
  <si>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</si>
  <si>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</si>
  <si>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</si>
  <si>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</si>
  <si>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</si>
  <si>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</si>
  <si>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</si>
  <si>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</si>
  <si>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</si>
  <si>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</si>
  <si>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</si>
  <si>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</si>
  <si>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</si>
  <si>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</si>
  <si>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</si>
  <si>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</si>
  <si>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</si>
  <si>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</si>
  <si>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</si>
  <si>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</si>
  <si>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</si>
  <si>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</si>
  <si>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</si>
  <si>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</si>
  <si>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</si>
  <si>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</si>
  <si>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</si>
  <si>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</si>
  <si>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</si>
  <si>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</si>
  <si>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</si>
  <si>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</si>
  <si>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</si>
  <si>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</si>
  <si>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</si>
  <si>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</si>
  <si>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</si>
  <si>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</si>
  <si>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</si>
  <si>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</si>
  <si>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</si>
  <si>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</si>
  <si>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</si>
  <si>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</si>
  <si>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</si>
  <si>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</si>
  <si>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</si>
  <si>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</si>
  <si>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</si>
  <si>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</si>
  <si>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</si>
  <si>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</si>
  <si>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</si>
  <si>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</si>
  <si>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</si>
  <si>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</si>
  <si>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</si>
  <si>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</si>
  <si>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</si>
  <si>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</si>
  <si>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</si>
  <si>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</si>
  <si>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</si>
  <si>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</si>
  <si>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</si>
  <si>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</si>
  <si>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</si>
  <si>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</si>
  <si>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</si>
  <si>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</si>
  <si>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</si>
  <si>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</si>
  <si>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</si>
  <si>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</si>
  <si>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</si>
  <si>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</si>
  <si>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</si>
  <si>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</si>
  <si>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</si>
  <si>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</si>
  <si>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</si>
  <si>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</si>
  <si>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</si>
  <si>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</si>
  <si>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</si>
  <si>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</si>
  <si>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</si>
  <si>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</si>
  <si>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</si>
  <si>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</si>
  <si>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</si>
  <si>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</si>
  <si>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</si>
  <si>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</si>
  <si>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</si>
  <si>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</si>
  <si>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</si>
  <si>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</si>
  <si>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</si>
  <si>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</si>
  <si>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</si>
  <si>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</si>
  <si>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</si>
  <si>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</si>
  <si>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</si>
  <si>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</si>
  <si>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</si>
  <si>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</si>
  <si>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</si>
  <si>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</si>
  <si>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</si>
  <si>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</si>
  <si>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</si>
  <si>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</si>
  <si>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</si>
  <si>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</si>
  <si>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</si>
  <si>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</si>
  <si>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</si>
  <si>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</si>
  <si>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</si>
  <si>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</si>
  <si>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</si>
  <si>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</si>
  <si>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</si>
  <si>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</si>
  <si>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</si>
  <si>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</si>
  <si>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</si>
  <si>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</si>
  <si>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</si>
  <si>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</si>
  <si>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</si>
  <si>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</si>
  <si>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</si>
  <si>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</si>
  <si>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</si>
  <si>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</si>
  <si>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</si>
  <si>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</si>
  <si>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</si>
  <si>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</si>
  <si>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</si>
  <si>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</si>
  <si>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</si>
  <si>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</si>
  <si>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</si>
  <si>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</si>
  <si>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</si>
  <si>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</si>
  <si>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</si>
  <si>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</si>
  <si>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</si>
  <si>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</si>
  <si>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</si>
  <si>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</si>
  <si>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</si>
  <si>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</si>
  <si>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</si>
  <si>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</si>
  <si>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</si>
  <si>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</si>
  <si>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</si>
  <si>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</si>
  <si>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</si>
  <si>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</si>
  <si>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</si>
  <si>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</si>
  <si>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</si>
  <si>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</si>
  <si>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</si>
  <si>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</si>
  <si>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</si>
  <si>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</si>
  <si>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</si>
  <si>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</si>
  <si>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</si>
  <si>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</si>
  <si>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</si>
  <si>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</si>
  <si>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</si>
  <si>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</si>
  <si>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</si>
  <si>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</si>
  <si>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</si>
  <si>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</si>
  <si>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</si>
  <si>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</si>
  <si>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</si>
  <si>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</si>
  <si>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</si>
  <si>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</si>
  <si>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</si>
  <si>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</si>
  <si>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</si>
  <si>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</si>
  <si>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</si>
  <si>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</si>
  <si>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</si>
  <si>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</si>
  <si>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</si>
  <si>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</si>
  <si>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</si>
  <si>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</si>
  <si>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</si>
  <si>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</si>
  <si>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</si>
  <si>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</si>
  <si>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</si>
  <si>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</si>
  <si>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</si>
  <si>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</si>
  <si>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</si>
  <si>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</si>
  <si>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</si>
  <si>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</si>
  <si>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</si>
  <si>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</si>
  <si>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</si>
  <si>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</si>
  <si>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</si>
  <si>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</si>
  <si>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</si>
  <si>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</si>
  <si>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</si>
  <si>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</si>
  <si>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>(出所）URL　https://www.oecd.org/en/data/indicators/composite-leading-indicator-cli.html</t>
    <rPh sb="1" eb="3">
      <t>シュッショ</t>
    </rPh>
    <phoneticPr fontId="2"/>
  </si>
  <si>
    <t>2024.4-6</t>
    <phoneticPr fontId="2"/>
  </si>
  <si>
    <t>2次QE(24/9/9)</t>
    <rPh sb="1" eb="2">
      <t>ツギ</t>
    </rPh>
    <phoneticPr fontId="2"/>
  </si>
  <si>
    <t>2024.4-6</t>
  </si>
  <si>
    <t>2次QE(24/9/9)</t>
  </si>
  <si>
    <t xml:space="preserve"> </t>
    <phoneticPr fontId="2"/>
  </si>
  <si>
    <t>兵庫CLI は改善傾向</t>
    <rPh sb="0" eb="2">
      <t>ヒョウゴ</t>
    </rPh>
    <rPh sb="7" eb="9">
      <t>カイゼン</t>
    </rPh>
    <rPh sb="9" eb="11">
      <t>ケイコウ</t>
    </rPh>
    <phoneticPr fontId="8"/>
  </si>
  <si>
    <t>2024_4-6</t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</si>
  <si>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</si>
  <si>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2024_4-6</t>
    <phoneticPr fontId="2"/>
  </si>
  <si>
    <t>OSAKA_ingv_rate</t>
  </si>
  <si>
    <t>OSAKA_vacancy</t>
  </si>
  <si>
    <t>HYOGO_ingv_rate</t>
  </si>
  <si>
    <t>HYOGO_vacancy</t>
  </si>
  <si>
    <t>KYOTO_ingv_rate</t>
  </si>
  <si>
    <t>KYOTO_vacancy</t>
  </si>
  <si>
    <t>SHIGA_ingv_rate</t>
  </si>
  <si>
    <t>SHIGA_vacancy</t>
  </si>
  <si>
    <t>NARA_vacancy</t>
  </si>
  <si>
    <t>WAKA_vacancy</t>
  </si>
  <si>
    <t>FUKUI_ingv_rate</t>
  </si>
  <si>
    <t>FUKUI_vacancy</t>
  </si>
  <si>
    <t>corg</t>
  </si>
  <si>
    <t>OSAKA_iip</t>
  </si>
  <si>
    <t>OSAKA_JOR</t>
  </si>
  <si>
    <t>HYOGO_iip</t>
  </si>
  <si>
    <t>HYOGO_JOR</t>
  </si>
  <si>
    <t>KYOTO_iip</t>
  </si>
  <si>
    <t>KYOTO_JOR</t>
  </si>
  <si>
    <t>SHIGA_iip</t>
  </si>
  <si>
    <t>SHIGA_JOR</t>
  </si>
  <si>
    <t>NARA_iip</t>
  </si>
  <si>
    <t>NARA_JOR</t>
  </si>
  <si>
    <t>WAKA_iip</t>
  </si>
  <si>
    <t>WAKA_JOR</t>
  </si>
  <si>
    <t>FUKUI_iip</t>
  </si>
  <si>
    <t>FUKUI_JOR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</si>
  <si>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</si>
  <si>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</si>
  <si>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</si>
  <si>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</si>
  <si>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</si>
  <si>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</si>
  <si>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</si>
  <si>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kansai_CLI</t>
  </si>
  <si>
    <t>kansai_ci_c</t>
  </si>
  <si>
    <r>
      <t>2024年10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7" eb="8">
      <t>ガツ</t>
    </rPh>
    <rPh sb="8" eb="10">
      <t>ソクホウ</t>
    </rPh>
    <phoneticPr fontId="2"/>
  </si>
  <si>
    <t>次回（2024年11月(速報)）公表予定日</t>
    <phoneticPr fontId="8"/>
  </si>
  <si>
    <t>2025年1月30日(木）</t>
    <rPh sb="4" eb="5">
      <t>ネン</t>
    </rPh>
    <rPh sb="6" eb="7">
      <t>ガツ</t>
    </rPh>
    <rPh sb="9" eb="10">
      <t>ニチ</t>
    </rPh>
    <rPh sb="11" eb="12">
      <t>キ</t>
    </rPh>
    <phoneticPr fontId="2"/>
  </si>
  <si>
    <t>― 2024年10月分(速報) ―</t>
    <phoneticPr fontId="2"/>
  </si>
  <si>
    <t>兵庫県景気動向指数先行系列(2024.10)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</si>
  <si>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兵庫県景気動向指数一致系列(2024.10)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</si>
  <si>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兵庫県景気動向指数遅行系列(2024.10)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</si>
  <si>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 xml:space="preserve">  2024年10月の兵庫CLI（景気先行指数）は 100.33 であり、前月差(＋0.06ポイント、8か月連続プラス)、前年同月差(+0.67ポイント、2か月連続プラス)であった。兵庫県の先行トレンド(2025年1月～25年2月頃）は、改善傾向を示している。</t>
    <rPh sb="53" eb="54">
      <t>ゲツ</t>
    </rPh>
    <rPh sb="54" eb="56">
      <t>レンゾク</t>
    </rPh>
    <rPh sb="79" eb="80">
      <t>ゲツ</t>
    </rPh>
    <rPh sb="80" eb="82">
      <t>レンゾク</t>
    </rPh>
    <rPh sb="112" eb="113">
      <t>ネン</t>
    </rPh>
    <rPh sb="119" eb="121">
      <t>カイゼン</t>
    </rPh>
    <rPh sb="121" eb="123">
      <t>ケイコウ</t>
    </rPh>
    <rPh sb="124" eb="125">
      <t>シメ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</si>
</sst>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805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0" borderId="9" xfId="5" applyNumberFormat="1" applyFont="1" applyBorder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40" fontId="39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40" fontId="39" fillId="2" borderId="1" xfId="1" applyNumberFormat="1" applyFont="1" applyFill="1" applyBorder="1" applyAlignment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178" fontId="16" fillId="0" borderId="7" xfId="0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40" fontId="0" fillId="7" borderId="0" xfId="1" applyNumberFormat="1" applyFont="1" applyFill="1" applyBorder="1">
      <alignment vertical="center"/>
    </xf>
    <xf numFmtId="40" fontId="0" fillId="7" borderId="2" xfId="1" applyNumberFormat="1" applyFont="1" applyFill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178" fontId="16" fillId="2" borderId="3" xfId="0" applyNumberFormat="1" applyFont="1" applyFill="1" applyBorder="1" applyAlignment="1"/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40" fontId="0" fillId="0" borderId="0" xfId="1" applyNumberFormat="1" applyFont="1">
      <alignment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4" borderId="69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2" fontId="0" fillId="0" borderId="1" xfId="0" applyNumberForma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2" fontId="0" fillId="0" borderId="2" xfId="0" applyNumberForma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180" fontId="39" fillId="2" borderId="21" xfId="5" applyNumberFormat="1" applyFont="1" applyFill="1" applyBorder="1"/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2" fontId="0" fillId="0" borderId="19" xfId="0" applyNumberFormat="1" applyBorder="1" applyAlignment="1"/>
    <xf numFmtId="2" fontId="0" fillId="0" borderId="15" xfId="0" applyNumberFormat="1" applyBorder="1" applyAlignment="1"/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0" fillId="0" borderId="26" xfId="0" applyBorder="1" applyAlignment="1"/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0" fillId="0" borderId="56" xfId="0" applyBorder="1" applyAlignment="1"/>
    <xf numFmtId="0" fontId="0" fillId="0" borderId="18" xfId="0" applyBorder="1" applyAlignment="1"/>
    <xf numFmtId="0" fontId="16" fillId="2" borderId="18" xfId="0" applyFont="1" applyFill="1" applyBorder="1" applyAlignment="1">
      <alignment horizontal="center" vertical="center"/>
    </xf>
    <xf numFmtId="178" fontId="39" fillId="3" borderId="7" xfId="0" applyNumberFormat="1" applyFont="1" applyFill="1" applyBorder="1" applyAlignment="1"/>
    <xf numFmtId="180" fontId="39" fillId="3" borderId="20" xfId="5" applyNumberFormat="1" applyFont="1" applyFill="1" applyBorder="1"/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0" fontId="39" fillId="3" borderId="15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52" xfId="0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38" fontId="55" fillId="2" borderId="56" xfId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180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176" fontId="55" fillId="2" borderId="56" xfId="1" applyNumberFormat="1" applyFont="1" applyFill="1" applyBorder="1" applyAlignment="1">
      <alignment horizontal="right" vertical="center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176" fontId="55" fillId="2" borderId="56" xfId="1" applyNumberFormat="1" applyFont="1" applyFill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38" fontId="55" fillId="2" borderId="52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26" xfId="1" applyFont="1" applyFill="1" applyBorder="1">
      <alignment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0" fontId="16" fillId="2" borderId="22" xfId="0" applyFont="1" applyFill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56" xfId="0" quotePrefix="1" applyNumberFormat="1" applyFont="1" applyFill="1" applyBorder="1" applyAlignment="1">
      <alignment horizontal="right"/>
    </xf>
    <xf numFmtId="176" fontId="55" fillId="2" borderId="0" xfId="0" quotePrefix="1" applyNumberFormat="1" applyFont="1" applyFill="1" applyAlignment="1">
      <alignment horizontal="right"/>
    </xf>
    <xf numFmtId="188" fontId="55" fillId="2" borderId="56" xfId="14" quotePrefix="1" applyNumberFormat="1" applyFont="1" applyFill="1" applyBorder="1" applyAlignment="1">
      <alignment vertical="center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0" fillId="7" borderId="2" xfId="1" applyNumberFormat="1" applyFont="1" applyFill="1" applyBorder="1">
      <alignment vertical="center"/>
    </xf>
    <xf numFmtId="38" fontId="0" fillId="7" borderId="16" xfId="1" applyFont="1" applyFill="1" applyBorder="1">
      <alignment vertical="center"/>
    </xf>
    <xf numFmtId="38" fontId="0" fillId="7" borderId="17" xfId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55" fillId="4" borderId="12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4" borderId="34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177" fontId="54" fillId="4" borderId="0" xfId="1" applyNumberFormat="1" applyFont="1" applyFill="1" applyBorder="1">
      <alignment vertical="center"/>
    </xf>
    <xf numFmtId="0" fontId="0" fillId="4" borderId="16" xfId="0" applyFill="1" applyBorder="1">
      <alignment vertical="center"/>
    </xf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14" xfId="0" applyFont="1" applyFill="1" applyBorder="1">
      <alignment vertical="center"/>
    </xf>
    <xf numFmtId="0" fontId="16" fillId="4" borderId="24" xfId="0" applyFont="1" applyFill="1" applyBorder="1" applyAlignment="1">
      <alignment horizontal="center" vertical="center"/>
    </xf>
    <xf numFmtId="180" fontId="16" fillId="2" borderId="20" xfId="0" applyNumberFormat="1" applyFont="1" applyFill="1" applyBorder="1">
      <alignment vertical="center"/>
    </xf>
    <xf numFmtId="180" fontId="16" fillId="2" borderId="19" xfId="0" applyNumberFormat="1" applyFont="1" applyFill="1" applyBorder="1">
      <alignment vertical="center"/>
    </xf>
    <xf numFmtId="180" fontId="16" fillId="2" borderId="26" xfId="0" applyNumberFormat="1" applyFont="1" applyFill="1" applyBorder="1">
      <alignment vertical="center"/>
    </xf>
    <xf numFmtId="180" fontId="16" fillId="2" borderId="10" xfId="0" applyNumberFormat="1" applyFont="1" applyFill="1" applyBorder="1">
      <alignment vertical="center"/>
    </xf>
    <xf numFmtId="180" fontId="16" fillId="2" borderId="34" xfId="0" applyNumberFormat="1" applyFont="1" applyFill="1" applyBorder="1">
      <alignment vertical="center"/>
    </xf>
    <xf numFmtId="180" fontId="16" fillId="2" borderId="33" xfId="0" applyNumberFormat="1" applyFont="1" applyFill="1" applyBorder="1">
      <alignment vertical="center"/>
    </xf>
    <xf numFmtId="180" fontId="16" fillId="2" borderId="60" xfId="0" applyNumberFormat="1" applyFont="1" applyFill="1" applyBorder="1">
      <alignment vertical="center"/>
    </xf>
    <xf numFmtId="180" fontId="16" fillId="2" borderId="53" xfId="0" applyNumberFormat="1" applyFont="1" applyFill="1" applyBorder="1">
      <alignment vertical="center"/>
    </xf>
    <xf numFmtId="180" fontId="16" fillId="2" borderId="58" xfId="0" applyNumberFormat="1" applyFont="1" applyFill="1" applyBorder="1">
      <alignment vertical="center"/>
    </xf>
    <xf numFmtId="0" fontId="16" fillId="2" borderId="3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23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33" xfId="0" applyFont="1" applyFill="1" applyBorder="1">
      <alignment vertical="center"/>
    </xf>
    <xf numFmtId="0" fontId="16" fillId="2" borderId="63" xfId="0" applyFont="1" applyFill="1" applyBorder="1">
      <alignment vertical="center"/>
    </xf>
    <xf numFmtId="0" fontId="16" fillId="2" borderId="51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0" fillId="7" borderId="10" xfId="1" applyFont="1" applyFill="1" applyBorder="1">
      <alignment vertical="center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38" fontId="9" fillId="7" borderId="32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178" fontId="16" fillId="2" borderId="25" xfId="0" applyNumberFormat="1" applyFont="1" applyFill="1" applyBorder="1" applyAlignment="1"/>
    <xf numFmtId="180" fontId="16" fillId="2" borderId="0" xfId="0" applyNumberFormat="1" applyFont="1" applyFill="1">
      <alignment vertical="center"/>
    </xf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2" borderId="25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0" fontId="0" fillId="2" borderId="0" xfId="1" applyNumberFormat="1" applyFont="1" applyFill="1" applyAlignment="1"/>
    <xf numFmtId="40" fontId="16" fillId="4" borderId="0" xfId="1" applyNumberFormat="1" applyFont="1" applyFill="1">
      <alignment vertical="center"/>
    </xf>
    <xf numFmtId="40" fontId="16" fillId="2" borderId="34" xfId="1" applyNumberFormat="1" applyFont="1" applyFill="1" applyBorder="1">
      <alignment vertical="center"/>
    </xf>
    <xf numFmtId="0" fontId="16" fillId="2" borderId="7" xfId="0" applyFont="1" applyFill="1" applyBorder="1" applyAlignment="1">
      <alignment horizontal="center"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2" fontId="16" fillId="0" borderId="20" xfId="0" applyNumberFormat="1" applyFont="1" applyBorder="1">
      <alignment vertical="center"/>
    </xf>
    <xf numFmtId="0" fontId="16" fillId="0" borderId="20" xfId="0" applyFont="1" applyBorder="1">
      <alignment vertical="center"/>
    </xf>
    <xf numFmtId="0" fontId="16" fillId="0" borderId="16" xfId="0" applyFont="1" applyBorder="1">
      <alignment vertical="center"/>
    </xf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16" fillId="0" borderId="21" xfId="0" applyFont="1" applyBorder="1">
      <alignment vertical="center"/>
    </xf>
    <xf numFmtId="0" fontId="16" fillId="0" borderId="32" xfId="0" applyFont="1" applyBorder="1">
      <alignment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4" borderId="2" xfId="1" applyFont="1" applyFill="1" applyBorder="1">
      <alignment vertical="center"/>
    </xf>
    <xf numFmtId="38" fontId="54" fillId="0" borderId="17" xfId="1" applyFont="1" applyBorder="1">
      <alignment vertical="center"/>
    </xf>
    <xf numFmtId="0" fontId="16" fillId="4" borderId="20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9" fillId="7" borderId="21" xfId="1" applyNumberFormat="1" applyFont="1" applyFill="1" applyBorder="1" applyAlignment="1">
      <alignment horizontal="right"/>
    </xf>
    <xf numFmtId="176" fontId="9" fillId="7" borderId="32" xfId="1" applyNumberFormat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0" fillId="2" borderId="26" xfId="0" applyFill="1" applyBorder="1" applyAlignment="1"/>
    <xf numFmtId="0" fontId="0" fillId="2" borderId="53" xfId="0" applyFill="1" applyBorder="1" applyAlignment="1"/>
    <xf numFmtId="0" fontId="16" fillId="2" borderId="19" xfId="0" applyFont="1" applyFill="1" applyBorder="1">
      <alignment vertical="center"/>
    </xf>
    <xf numFmtId="0" fontId="16" fillId="2" borderId="60" xfId="0" applyFont="1" applyFill="1" applyBorder="1">
      <alignment vertical="center"/>
    </xf>
    <xf numFmtId="0" fontId="0" fillId="0" borderId="49" xfId="0" applyBorder="1" applyAlignment="1"/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46" xfId="0" applyFont="1" applyFill="1" applyBorder="1" applyAlignment="1">
      <alignment horizontal="center"/>
    </xf>
    <xf numFmtId="0" fontId="39" fillId="2" borderId="55" xfId="0" applyFont="1" applyFill="1" applyBorder="1" applyAlignment="1">
      <alignment horizontal="center"/>
    </xf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39" fillId="2" borderId="57" xfId="0" applyFont="1" applyFill="1" applyBorder="1" applyAlignment="1"/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78" fontId="39" fillId="2" borderId="46" xfId="0" applyNumberFormat="1" applyFont="1" applyFill="1" applyBorder="1" applyAlignment="1"/>
    <xf numFmtId="178" fontId="39" fillId="2" borderId="22" xfId="0" applyNumberFormat="1" applyFont="1" applyFill="1" applyBorder="1" applyAlignment="1"/>
    <xf numFmtId="178" fontId="39" fillId="2" borderId="49" xfId="0" applyNumberFormat="1" applyFont="1" applyFill="1" applyBorder="1" applyAlignment="1"/>
    <xf numFmtId="180" fontId="0" fillId="2" borderId="36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39" fillId="2" borderId="16" xfId="0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25" fillId="2" borderId="2" xfId="0" applyFont="1" applyFill="1" applyBorder="1" applyAlignment="1">
      <alignment horizontal="center" vertical="center"/>
    </xf>
    <xf numFmtId="0" fontId="0" fillId="2" borderId="12" xfId="0" applyFill="1" applyBorder="1" applyAlignment="1">
      <alignment wrapText="1"/>
    </xf>
    <xf numFmtId="0" fontId="25" fillId="2" borderId="16" xfId="0" applyFont="1" applyFill="1" applyBorder="1" applyAlignment="1">
      <alignment horizontal="center" vertical="center"/>
    </xf>
    <xf numFmtId="178" fontId="39" fillId="2" borderId="0" xfId="0" applyNumberFormat="1" applyFont="1" applyFill="1" applyAlignment="1"/>
    <xf numFmtId="0" fontId="39" fillId="2" borderId="35" xfId="0" applyFont="1" applyFill="1" applyBorder="1" applyAlignment="1">
      <alignment horizontal="center"/>
    </xf>
    <xf numFmtId="0" fontId="39" fillId="2" borderId="32" xfId="0" applyFont="1" applyFill="1" applyBorder="1" applyAlignment="1"/>
    <xf numFmtId="0" fontId="0" fillId="2" borderId="32" xfId="0" applyFill="1" applyBorder="1" applyAlignment="1">
      <alignment wrapText="1"/>
    </xf>
    <xf numFmtId="0" fontId="0" fillId="10" borderId="0" xfId="0" applyFill="1" applyAlignment="1"/>
    <xf numFmtId="0" fontId="0" fillId="11" borderId="0" xfId="0" applyFill="1" applyAlignment="1"/>
    <xf numFmtId="201" fontId="0" fillId="0" borderId="0" xfId="0" applyNumberFormat="1" applyAlignment="1"/>
    <xf numFmtId="0" fontId="0" fillId="12" borderId="0" xfId="0" applyFill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20" xfId="0" applyFill="1" applyBorder="1" applyAlignment="1">
      <alignment vertical="center" wrapText="1"/>
    </xf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2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0" fontId="63" fillId="2" borderId="0" xfId="0" applyFont="1" applyFill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2" fontId="0" fillId="0" borderId="20" xfId="0" applyNumberFormat="1" applyBorder="1" applyAlignment="1"/>
    <xf numFmtId="180" fontId="39" fillId="2" borderId="0" xfId="5" applyNumberFormat="1" applyFont="1" applyFill="1" applyBorder="1"/>
    <xf numFmtId="0" fontId="0" fillId="0" borderId="0" xfId="0" applyBorder="1" applyAlignment="1"/>
    <xf numFmtId="180" fontId="39" fillId="2" borderId="32" xfId="5" applyNumberFormat="1" applyFont="1" applyFill="1" applyBorder="1"/>
    <xf numFmtId="180" fontId="39" fillId="2" borderId="57" xfId="1" applyNumberFormat="1" applyFont="1" applyFill="1" applyBorder="1" applyAlignment="1"/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'1_CLI概況'!$K$4:$K$74</c:f>
              <c:strCache>
                <c:ptCount val="71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'1_CLI概況'!$L$4:$L$73</c:f>
              <c:numCache>
                <c:formatCode>#,##0.00_);[Red]\(#,##0.00\)</c:formatCode>
                <c:ptCount val="70"/>
                <c:pt idx="0">
                  <c:v>100.76624903357461</c:v>
                </c:pt>
                <c:pt idx="1">
                  <c:v>100.63526250221065</c:v>
                </c:pt>
                <c:pt idx="2">
                  <c:v>100.51928408994841</c:v>
                </c:pt>
                <c:pt idx="3">
                  <c:v>100.46509535451521</c:v>
                </c:pt>
                <c:pt idx="4">
                  <c:v>100.42796698859992</c:v>
                </c:pt>
                <c:pt idx="5">
                  <c:v>100.41135330307425</c:v>
                </c:pt>
                <c:pt idx="6">
                  <c:v>100.36024665045382</c:v>
                </c:pt>
                <c:pt idx="7">
                  <c:v>100.24035773141478</c:v>
                </c:pt>
                <c:pt idx="8">
                  <c:v>100.03574422444512</c:v>
                </c:pt>
                <c:pt idx="9">
                  <c:v>99.683328678952307</c:v>
                </c:pt>
                <c:pt idx="10">
                  <c:v>99.275130795426136</c:v>
                </c:pt>
                <c:pt idx="11">
                  <c:v>98.813516204401722</c:v>
                </c:pt>
                <c:pt idx="12">
                  <c:v>98.251834592582213</c:v>
                </c:pt>
                <c:pt idx="13">
                  <c:v>97.594889713910035</c:v>
                </c:pt>
                <c:pt idx="14">
                  <c:v>96.947603605990693</c:v>
                </c:pt>
                <c:pt idx="15">
                  <c:v>96.362974386281735</c:v>
                </c:pt>
                <c:pt idx="16">
                  <c:v>96.012910245213348</c:v>
                </c:pt>
                <c:pt idx="17">
                  <c:v>96.009911874366992</c:v>
                </c:pt>
                <c:pt idx="18">
                  <c:v>96.31400279773402</c:v>
                </c:pt>
                <c:pt idx="19">
                  <c:v>96.849599086034118</c:v>
                </c:pt>
                <c:pt idx="20">
                  <c:v>97.520383484322892</c:v>
                </c:pt>
                <c:pt idx="21">
                  <c:v>98.16917900131115</c:v>
                </c:pt>
                <c:pt idx="22">
                  <c:v>98.757283081794014</c:v>
                </c:pt>
                <c:pt idx="23">
                  <c:v>99.264719438848203</c:v>
                </c:pt>
                <c:pt idx="24">
                  <c:v>99.68711531697798</c:v>
                </c:pt>
                <c:pt idx="25">
                  <c:v>100.04442880919308</c:v>
                </c:pt>
                <c:pt idx="26">
                  <c:v>100.33219899734837</c:v>
                </c:pt>
                <c:pt idx="27">
                  <c:v>100.54471275260985</c:v>
                </c:pt>
                <c:pt idx="28">
                  <c:v>100.66674192063009</c:v>
                </c:pt>
                <c:pt idx="29">
                  <c:v>100.70371353739957</c:v>
                </c:pt>
                <c:pt idx="30">
                  <c:v>100.67889340225548</c:v>
                </c:pt>
                <c:pt idx="31">
                  <c:v>100.61126851105723</c:v>
                </c:pt>
                <c:pt idx="32">
                  <c:v>100.5283366360633</c:v>
                </c:pt>
                <c:pt idx="33">
                  <c:v>100.48026405003147</c:v>
                </c:pt>
                <c:pt idx="34">
                  <c:v>100.46596209258171</c:v>
                </c:pt>
                <c:pt idx="35">
                  <c:v>100.4821609723196</c:v>
                </c:pt>
                <c:pt idx="36">
                  <c:v>100.55152674852195</c:v>
                </c:pt>
                <c:pt idx="37">
                  <c:v>100.70999509525281</c:v>
                </c:pt>
                <c:pt idx="38">
                  <c:v>100.93119512941892</c:v>
                </c:pt>
                <c:pt idx="39">
                  <c:v>101.13806816254888</c:v>
                </c:pt>
                <c:pt idx="40">
                  <c:v>101.28062351266334</c:v>
                </c:pt>
                <c:pt idx="41">
                  <c:v>101.40165607651537</c:v>
                </c:pt>
                <c:pt idx="42">
                  <c:v>101.46438253821597</c:v>
                </c:pt>
                <c:pt idx="43">
                  <c:v>101.47129442034183</c:v>
                </c:pt>
                <c:pt idx="44">
                  <c:v>101.42423178472363</c:v>
                </c:pt>
                <c:pt idx="45">
                  <c:v>101.34443581337294</c:v>
                </c:pt>
                <c:pt idx="46">
                  <c:v>101.18606519331863</c:v>
                </c:pt>
                <c:pt idx="47">
                  <c:v>100.95771897713763</c:v>
                </c:pt>
                <c:pt idx="48">
                  <c:v>100.71340576570596</c:v>
                </c:pt>
                <c:pt idx="49">
                  <c:v>100.48834677259099</c:v>
                </c:pt>
                <c:pt idx="50">
                  <c:v>100.35813548428321</c:v>
                </c:pt>
                <c:pt idx="51">
                  <c:v>100.30863966437543</c:v>
                </c:pt>
                <c:pt idx="52">
                  <c:v>100.29571315228569</c:v>
                </c:pt>
                <c:pt idx="53">
                  <c:v>100.29646155891548</c:v>
                </c:pt>
                <c:pt idx="54">
                  <c:v>100.29259843832226</c:v>
                </c:pt>
                <c:pt idx="55">
                  <c:v>100.19739281418475</c:v>
                </c:pt>
                <c:pt idx="56">
                  <c:v>99.988776815904359</c:v>
                </c:pt>
                <c:pt idx="57">
                  <c:v>99.660174750471086</c:v>
                </c:pt>
                <c:pt idx="58">
                  <c:v>99.223379341185407</c:v>
                </c:pt>
                <c:pt idx="59">
                  <c:v>98.817079183725511</c:v>
                </c:pt>
                <c:pt idx="60">
                  <c:v>98.514606222899459</c:v>
                </c:pt>
                <c:pt idx="61">
                  <c:v>98.424809431378904</c:v>
                </c:pt>
                <c:pt idx="62">
                  <c:v>98.52859637802969</c:v>
                </c:pt>
                <c:pt idx="63">
                  <c:v>98.797786532190145</c:v>
                </c:pt>
                <c:pt idx="64">
                  <c:v>99.159580866154172</c:v>
                </c:pt>
                <c:pt idx="65">
                  <c:v>99.533762006716159</c:v>
                </c:pt>
                <c:pt idx="66">
                  <c:v>99.847899654692384</c:v>
                </c:pt>
                <c:pt idx="67">
                  <c:v>100.07137010128936</c:v>
                </c:pt>
                <c:pt idx="68">
                  <c:v>100.26827105902208</c:v>
                </c:pt>
                <c:pt idx="69">
                  <c:v>100.32561725931401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'1_CLI概況'!$K$4:$K$74</c:f>
              <c:strCache>
                <c:ptCount val="71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'1_CLI概況'!$M$4:$M$74</c:f>
              <c:numCache>
                <c:formatCode>#,##0.00_);[Red]\(#,##0.00\)</c:formatCode>
                <c:ptCount val="71"/>
                <c:pt idx="0">
                  <c:v>100.277</c:v>
                </c:pt>
                <c:pt idx="1">
                  <c:v>100.202</c:v>
                </c:pt>
                <c:pt idx="2">
                  <c:v>100.1387</c:v>
                </c:pt>
                <c:pt idx="3">
                  <c:v>100.0762</c:v>
                </c:pt>
                <c:pt idx="4">
                  <c:v>100.009</c:v>
                </c:pt>
                <c:pt idx="5">
                  <c:v>99.925960000000003</c:v>
                </c:pt>
                <c:pt idx="6">
                  <c:v>99.831760000000003</c:v>
                </c:pt>
                <c:pt idx="7">
                  <c:v>99.723169999999996</c:v>
                </c:pt>
                <c:pt idx="8">
                  <c:v>99.599819999999994</c:v>
                </c:pt>
                <c:pt idx="9">
                  <c:v>99.451250000000002</c:v>
                </c:pt>
                <c:pt idx="10">
                  <c:v>99.283550000000005</c:v>
                </c:pt>
                <c:pt idx="11">
                  <c:v>99.090469999999996</c:v>
                </c:pt>
                <c:pt idx="12">
                  <c:v>98.858829999999998</c:v>
                </c:pt>
                <c:pt idx="13">
                  <c:v>98.595529999999997</c:v>
                </c:pt>
                <c:pt idx="14">
                  <c:v>98.011510000000001</c:v>
                </c:pt>
                <c:pt idx="15">
                  <c:v>97.455609999999993</c:v>
                </c:pt>
                <c:pt idx="16">
                  <c:v>96.997349999999997</c:v>
                </c:pt>
                <c:pt idx="17">
                  <c:v>97.181060000000002</c:v>
                </c:pt>
                <c:pt idx="18">
                  <c:v>97.828389999999999</c:v>
                </c:pt>
                <c:pt idx="19">
                  <c:v>98.258920000000003</c:v>
                </c:pt>
                <c:pt idx="20">
                  <c:v>98.556100000000001</c:v>
                </c:pt>
                <c:pt idx="21">
                  <c:v>98.825000000000003</c:v>
                </c:pt>
                <c:pt idx="22">
                  <c:v>99.101839999999996</c:v>
                </c:pt>
                <c:pt idx="23">
                  <c:v>99.372110000000006</c:v>
                </c:pt>
                <c:pt idx="24">
                  <c:v>99.644869999999997</c:v>
                </c:pt>
                <c:pt idx="25">
                  <c:v>99.918080000000003</c:v>
                </c:pt>
                <c:pt idx="26">
                  <c:v>100.1776</c:v>
                </c:pt>
                <c:pt idx="27">
                  <c:v>100.4053</c:v>
                </c:pt>
                <c:pt idx="28">
                  <c:v>100.575</c:v>
                </c:pt>
                <c:pt idx="29">
                  <c:v>100.6758</c:v>
                </c:pt>
                <c:pt idx="30">
                  <c:v>100.7116</c:v>
                </c:pt>
                <c:pt idx="31">
                  <c:v>100.69889999999999</c:v>
                </c:pt>
                <c:pt idx="32">
                  <c:v>100.6661</c:v>
                </c:pt>
                <c:pt idx="33">
                  <c:v>100.6339</c:v>
                </c:pt>
                <c:pt idx="34">
                  <c:v>100.61790000000001</c:v>
                </c:pt>
                <c:pt idx="35">
                  <c:v>100.61239999999999</c:v>
                </c:pt>
                <c:pt idx="36">
                  <c:v>100.60680000000001</c:v>
                </c:pt>
                <c:pt idx="37">
                  <c:v>100.5899</c:v>
                </c:pt>
                <c:pt idx="38">
                  <c:v>100.5677</c:v>
                </c:pt>
                <c:pt idx="39">
                  <c:v>100.5432</c:v>
                </c:pt>
                <c:pt idx="40">
                  <c:v>100.5106</c:v>
                </c:pt>
                <c:pt idx="41">
                  <c:v>100.4701</c:v>
                </c:pt>
                <c:pt idx="42">
                  <c:v>100.42140000000001</c:v>
                </c:pt>
                <c:pt idx="43">
                  <c:v>100.3631</c:v>
                </c:pt>
                <c:pt idx="44">
                  <c:v>100.28749999999999</c:v>
                </c:pt>
                <c:pt idx="45">
                  <c:v>100.20569999999999</c:v>
                </c:pt>
                <c:pt idx="46">
                  <c:v>100.1223</c:v>
                </c:pt>
                <c:pt idx="47">
                  <c:v>100.0569</c:v>
                </c:pt>
                <c:pt idx="48">
                  <c:v>100.0149</c:v>
                </c:pt>
                <c:pt idx="49">
                  <c:v>99.996960000000001</c:v>
                </c:pt>
                <c:pt idx="50">
                  <c:v>99.999809999999997</c:v>
                </c:pt>
                <c:pt idx="51">
                  <c:v>100.0107</c:v>
                </c:pt>
                <c:pt idx="52">
                  <c:v>100.0286</c:v>
                </c:pt>
                <c:pt idx="53">
                  <c:v>100.045</c:v>
                </c:pt>
                <c:pt idx="54">
                  <c:v>100.0581</c:v>
                </c:pt>
                <c:pt idx="55">
                  <c:v>100.06529999999999</c:v>
                </c:pt>
                <c:pt idx="56">
                  <c:v>100.0509</c:v>
                </c:pt>
                <c:pt idx="57">
                  <c:v>100.01</c:v>
                </c:pt>
                <c:pt idx="58">
                  <c:v>99.954329999999999</c:v>
                </c:pt>
                <c:pt idx="59">
                  <c:v>99.907709999999994</c:v>
                </c:pt>
                <c:pt idx="60">
                  <c:v>99.896820000000005</c:v>
                </c:pt>
                <c:pt idx="61">
                  <c:v>99.928880000000007</c:v>
                </c:pt>
                <c:pt idx="62">
                  <c:v>99.977549999999994</c:v>
                </c:pt>
                <c:pt idx="63">
                  <c:v>100.03489999999999</c:v>
                </c:pt>
                <c:pt idx="64">
                  <c:v>100.08069999999999</c:v>
                </c:pt>
                <c:pt idx="65">
                  <c:v>100.1028</c:v>
                </c:pt>
                <c:pt idx="66">
                  <c:v>100.1052</c:v>
                </c:pt>
                <c:pt idx="67">
                  <c:v>100.093</c:v>
                </c:pt>
                <c:pt idx="68">
                  <c:v>100.0822</c:v>
                </c:pt>
                <c:pt idx="69">
                  <c:v>100.06870000000001</c:v>
                </c:pt>
                <c:pt idx="70">
                  <c:v>100.05500000000001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'1_CLI概況'!$K$4:$K$74</c:f>
              <c:strCache>
                <c:ptCount val="71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</c:strCache>
            </c:strRef>
          </c:cat>
          <c:val>
            <c:numRef>
              <c:f>'1_CLI概況'!$N$4:$N$72</c:f>
              <c:numCache>
                <c:formatCode>#,##0.00_);[Red]\(#,##0.00\)</c:formatCode>
                <c:ptCount val="69"/>
                <c:pt idx="0">
                  <c:v>101.09753029629829</c:v>
                </c:pt>
                <c:pt idx="1">
                  <c:v>101.08408298323573</c:v>
                </c:pt>
                <c:pt idx="2">
                  <c:v>101.08535348107009</c:v>
                </c:pt>
                <c:pt idx="3">
                  <c:v>101.1327442370728</c:v>
                </c:pt>
                <c:pt idx="4">
                  <c:v>101.19600748976605</c:v>
                </c:pt>
                <c:pt idx="5">
                  <c:v>101.25963618185047</c:v>
                </c:pt>
                <c:pt idx="6">
                  <c:v>101.25996709361149</c:v>
                </c:pt>
                <c:pt idx="7">
                  <c:v>101.17838993712893</c:v>
                </c:pt>
                <c:pt idx="8">
                  <c:v>101.06596487215359</c:v>
                </c:pt>
                <c:pt idx="9">
                  <c:v>100.87822848994529</c:v>
                </c:pt>
                <c:pt idx="10">
                  <c:v>100.56293947981419</c:v>
                </c:pt>
                <c:pt idx="11">
                  <c:v>100.1418220245868</c:v>
                </c:pt>
                <c:pt idx="12">
                  <c:v>99.619833663761042</c:v>
                </c:pt>
                <c:pt idx="13">
                  <c:v>99.003053602527828</c:v>
                </c:pt>
                <c:pt idx="14">
                  <c:v>98.298388251546939</c:v>
                </c:pt>
                <c:pt idx="15">
                  <c:v>97.633895223185917</c:v>
                </c:pt>
                <c:pt idx="16">
                  <c:v>97.193915060945258</c:v>
                </c:pt>
                <c:pt idx="17">
                  <c:v>97.015564207511005</c:v>
                </c:pt>
                <c:pt idx="18">
                  <c:v>97.014392392492596</c:v>
                </c:pt>
                <c:pt idx="19">
                  <c:v>97.122255469467234</c:v>
                </c:pt>
                <c:pt idx="20">
                  <c:v>97.285540653668249</c:v>
                </c:pt>
                <c:pt idx="21">
                  <c:v>97.477193466564856</c:v>
                </c:pt>
                <c:pt idx="22">
                  <c:v>97.673230316068256</c:v>
                </c:pt>
                <c:pt idx="23">
                  <c:v>97.830168615906416</c:v>
                </c:pt>
                <c:pt idx="24">
                  <c:v>97.969279470426642</c:v>
                </c:pt>
                <c:pt idx="25">
                  <c:v>98.116808942492284</c:v>
                </c:pt>
                <c:pt idx="26">
                  <c:v>98.287418765832129</c:v>
                </c:pt>
                <c:pt idx="27">
                  <c:v>98.471112491275022</c:v>
                </c:pt>
                <c:pt idx="28">
                  <c:v>98.653573787362447</c:v>
                </c:pt>
                <c:pt idx="29">
                  <c:v>98.830747562531116</c:v>
                </c:pt>
                <c:pt idx="30">
                  <c:v>99.031227640605309</c:v>
                </c:pt>
                <c:pt idx="31">
                  <c:v>99.253454028090914</c:v>
                </c:pt>
                <c:pt idx="32">
                  <c:v>99.476067185599391</c:v>
                </c:pt>
                <c:pt idx="33">
                  <c:v>99.678090706062932</c:v>
                </c:pt>
                <c:pt idx="34">
                  <c:v>99.833184770480031</c:v>
                </c:pt>
                <c:pt idx="35">
                  <c:v>100.00038288957872</c:v>
                </c:pt>
                <c:pt idx="36">
                  <c:v>100.19731664659056</c:v>
                </c:pt>
                <c:pt idx="37">
                  <c:v>100.42329826336226</c:v>
                </c:pt>
                <c:pt idx="38">
                  <c:v>100.63642881415805</c:v>
                </c:pt>
                <c:pt idx="39">
                  <c:v>100.82737731019947</c:v>
                </c:pt>
                <c:pt idx="40">
                  <c:v>100.97245605883718</c:v>
                </c:pt>
                <c:pt idx="41">
                  <c:v>101.0793500269499</c:v>
                </c:pt>
                <c:pt idx="42">
                  <c:v>101.17115679209253</c:v>
                </c:pt>
                <c:pt idx="43">
                  <c:v>101.24450552518749</c:v>
                </c:pt>
                <c:pt idx="44">
                  <c:v>101.30583301248481</c:v>
                </c:pt>
                <c:pt idx="45">
                  <c:v>101.35968205477545</c:v>
                </c:pt>
                <c:pt idx="46">
                  <c:v>101.38745370462938</c:v>
                </c:pt>
                <c:pt idx="47">
                  <c:v>101.35684047539051</c:v>
                </c:pt>
                <c:pt idx="48">
                  <c:v>101.27014524189144</c:v>
                </c:pt>
                <c:pt idx="49">
                  <c:v>101.13778285459375</c:v>
                </c:pt>
                <c:pt idx="50">
                  <c:v>101.00225726939939</c:v>
                </c:pt>
                <c:pt idx="51">
                  <c:v>100.87459297173208</c:v>
                </c:pt>
                <c:pt idx="52">
                  <c:v>100.75689764025728</c:v>
                </c:pt>
                <c:pt idx="53">
                  <c:v>100.63732713611057</c:v>
                </c:pt>
                <c:pt idx="54">
                  <c:v>100.50463068592887</c:v>
                </c:pt>
                <c:pt idx="55">
                  <c:v>100.34912244488774</c:v>
                </c:pt>
                <c:pt idx="56">
                  <c:v>100.17895880025119</c:v>
                </c:pt>
                <c:pt idx="57">
                  <c:v>100.02052629127262</c:v>
                </c:pt>
                <c:pt idx="58">
                  <c:v>99.880573392374089</c:v>
                </c:pt>
                <c:pt idx="59">
                  <c:v>99.790338434153881</c:v>
                </c:pt>
                <c:pt idx="60">
                  <c:v>99.733205639321554</c:v>
                </c:pt>
                <c:pt idx="61">
                  <c:v>99.716496151302039</c:v>
                </c:pt>
                <c:pt idx="62">
                  <c:v>99.722566828396225</c:v>
                </c:pt>
                <c:pt idx="63">
                  <c:v>99.752656868360376</c:v>
                </c:pt>
                <c:pt idx="64">
                  <c:v>99.78904989736273</c:v>
                </c:pt>
                <c:pt idx="65">
                  <c:v>99.860441598603515</c:v>
                </c:pt>
                <c:pt idx="66">
                  <c:v>99.986274915719846</c:v>
                </c:pt>
                <c:pt idx="67">
                  <c:v>100.16169746141034</c:v>
                </c:pt>
                <c:pt idx="68">
                  <c:v>100.38152881840497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'10_2大阪'!$M$4:$M$84</c:f>
              <c:numCache>
                <c:formatCode>0.00</c:formatCode>
                <c:ptCount val="81"/>
                <c:pt idx="0">
                  <c:v>99.282620203046676</c:v>
                </c:pt>
                <c:pt idx="1">
                  <c:v>99.298824828608204</c:v>
                </c:pt>
                <c:pt idx="2">
                  <c:v>99.349398811441958</c:v>
                </c:pt>
                <c:pt idx="3">
                  <c:v>99.459912813984431</c:v>
                </c:pt>
                <c:pt idx="4">
                  <c:v>99.630071244453831</c:v>
                </c:pt>
                <c:pt idx="5">
                  <c:v>99.81919983466166</c:v>
                </c:pt>
                <c:pt idx="6">
                  <c:v>99.953076609161272</c:v>
                </c:pt>
                <c:pt idx="7">
                  <c:v>99.990778209323963</c:v>
                </c:pt>
                <c:pt idx="8">
                  <c:v>99.957571547237677</c:v>
                </c:pt>
                <c:pt idx="9">
                  <c:v>99.8885053555762</c:v>
                </c:pt>
                <c:pt idx="10">
                  <c:v>99.915651273497687</c:v>
                </c:pt>
                <c:pt idx="11">
                  <c:v>100.08108096302719</c:v>
                </c:pt>
                <c:pt idx="12">
                  <c:v>100.28594950007178</c:v>
                </c:pt>
                <c:pt idx="13">
                  <c:v>100.45176905439858</c:v>
                </c:pt>
                <c:pt idx="14">
                  <c:v>100.52044290702435</c:v>
                </c:pt>
                <c:pt idx="15">
                  <c:v>100.40638768305132</c:v>
                </c:pt>
                <c:pt idx="16">
                  <c:v>100.02972322209273</c:v>
                </c:pt>
                <c:pt idx="17">
                  <c:v>99.55138172237109</c:v>
                </c:pt>
                <c:pt idx="18">
                  <c:v>99.114650026520337</c:v>
                </c:pt>
                <c:pt idx="19">
                  <c:v>98.857249786406854</c:v>
                </c:pt>
                <c:pt idx="20">
                  <c:v>98.878511319842744</c:v>
                </c:pt>
                <c:pt idx="21">
                  <c:v>99.170639881642487</c:v>
                </c:pt>
                <c:pt idx="22">
                  <c:v>99.665781263086856</c:v>
                </c:pt>
                <c:pt idx="23">
                  <c:v>100.3438617116487</c:v>
                </c:pt>
                <c:pt idx="24">
                  <c:v>101.19784027251281</c:v>
                </c:pt>
                <c:pt idx="25">
                  <c:v>102.14044701932029</c:v>
                </c:pt>
                <c:pt idx="26">
                  <c:v>103.08988584906709</c:v>
                </c:pt>
                <c:pt idx="27">
                  <c:v>103.83146240923976</c:v>
                </c:pt>
                <c:pt idx="28">
                  <c:v>104.05479786136053</c:v>
                </c:pt>
                <c:pt idx="29">
                  <c:v>103.63897752564625</c:v>
                </c:pt>
                <c:pt idx="30">
                  <c:v>102.79339543911182</c:v>
                </c:pt>
                <c:pt idx="31">
                  <c:v>101.76517828538422</c:v>
                </c:pt>
                <c:pt idx="32">
                  <c:v>100.6516383607096</c:v>
                </c:pt>
                <c:pt idx="33">
                  <c:v>99.599308423015898</c:v>
                </c:pt>
                <c:pt idx="34">
                  <c:v>98.7202212125583</c:v>
                </c:pt>
                <c:pt idx="35">
                  <c:v>97.96942493238835</c:v>
                </c:pt>
                <c:pt idx="36">
                  <c:v>97.313572465157762</c:v>
                </c:pt>
                <c:pt idx="37">
                  <c:v>96.857435561361484</c:v>
                </c:pt>
                <c:pt idx="38">
                  <c:v>96.629076163287323</c:v>
                </c:pt>
                <c:pt idx="39">
                  <c:v>96.650440861108692</c:v>
                </c:pt>
                <c:pt idx="40">
                  <c:v>96.929879935518684</c:v>
                </c:pt>
                <c:pt idx="41">
                  <c:v>97.416521126019347</c:v>
                </c:pt>
                <c:pt idx="42">
                  <c:v>98.012134250231767</c:v>
                </c:pt>
                <c:pt idx="43">
                  <c:v>98.574464017937657</c:v>
                </c:pt>
                <c:pt idx="44">
                  <c:v>99.022595917307427</c:v>
                </c:pt>
                <c:pt idx="45">
                  <c:v>99.32741762181476</c:v>
                </c:pt>
                <c:pt idx="46">
                  <c:v>99.550543049395316</c:v>
                </c:pt>
                <c:pt idx="47">
                  <c:v>99.780505194051329</c:v>
                </c:pt>
                <c:pt idx="48">
                  <c:v>100.03058836407286</c:v>
                </c:pt>
                <c:pt idx="49">
                  <c:v>100.3083541829169</c:v>
                </c:pt>
                <c:pt idx="50">
                  <c:v>100.56243993881898</c:v>
                </c:pt>
                <c:pt idx="51">
                  <c:v>100.7949160266089</c:v>
                </c:pt>
                <c:pt idx="52">
                  <c:v>101.0349769877991</c:v>
                </c:pt>
                <c:pt idx="53">
                  <c:v>101.21300500636768</c:v>
                </c:pt>
                <c:pt idx="54">
                  <c:v>101.29665477784587</c:v>
                </c:pt>
                <c:pt idx="55">
                  <c:v>101.27968117943111</c:v>
                </c:pt>
                <c:pt idx="56">
                  <c:v>101.20686103284349</c:v>
                </c:pt>
                <c:pt idx="57">
                  <c:v>101.13279563775923</c:v>
                </c:pt>
                <c:pt idx="58">
                  <c:v>101.07761545891209</c:v>
                </c:pt>
                <c:pt idx="59">
                  <c:v>101.0228652162272</c:v>
                </c:pt>
                <c:pt idx="60">
                  <c:v>100.92496517355349</c:v>
                </c:pt>
                <c:pt idx="61">
                  <c:v>100.80576893039606</c:v>
                </c:pt>
                <c:pt idx="62">
                  <c:v>100.67040470282403</c:v>
                </c:pt>
                <c:pt idx="63">
                  <c:v>100.51176616820656</c:v>
                </c:pt>
                <c:pt idx="64">
                  <c:v>100.32560082214948</c:v>
                </c:pt>
                <c:pt idx="65">
                  <c:v>100.12004320160615</c:v>
                </c:pt>
                <c:pt idx="66">
                  <c:v>99.956847480933689</c:v>
                </c:pt>
                <c:pt idx="67">
                  <c:v>99.893354928583122</c:v>
                </c:pt>
                <c:pt idx="68">
                  <c:v>99.913539418784993</c:v>
                </c:pt>
                <c:pt idx="69">
                  <c:v>100.00439598313623</c:v>
                </c:pt>
                <c:pt idx="70">
                  <c:v>100.10854628208673</c:v>
                </c:pt>
                <c:pt idx="71">
                  <c:v>100.21215463332518</c:v>
                </c:pt>
                <c:pt idx="72">
                  <c:v>100.31122061351502</c:v>
                </c:pt>
                <c:pt idx="73">
                  <c:v>100.34798498670079</c:v>
                </c:pt>
                <c:pt idx="74">
                  <c:v>100.28617639916706</c:v>
                </c:pt>
                <c:pt idx="75">
                  <c:v>100.12738023006443</c:v>
                </c:pt>
                <c:pt idx="76">
                  <c:v>99.883607278457077</c:v>
                </c:pt>
                <c:pt idx="77">
                  <c:v>99.602099990172988</c:v>
                </c:pt>
                <c:pt idx="78">
                  <c:v>99.303533202851483</c:v>
                </c:pt>
                <c:pt idx="79">
                  <c:v>99.060143795198769</c:v>
                </c:pt>
                <c:pt idx="80">
                  <c:v>98.774536694458007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'10_2大阪'!$N$4:$N$84</c:f>
              <c:numCache>
                <c:formatCode>#,##0.00_);[Red]\(#,##0.00\)</c:formatCode>
                <c:ptCount val="81"/>
                <c:pt idx="0">
                  <c:v>99.75687377462458</c:v>
                </c:pt>
                <c:pt idx="1">
                  <c:v>99.773157140137656</c:v>
                </c:pt>
                <c:pt idx="2">
                  <c:v>99.818981096511436</c:v>
                </c:pt>
                <c:pt idx="3">
                  <c:v>99.887134612755531</c:v>
                </c:pt>
                <c:pt idx="4">
                  <c:v>99.980654715274369</c:v>
                </c:pt>
                <c:pt idx="5">
                  <c:v>100.09930984130031</c:v>
                </c:pt>
                <c:pt idx="6">
                  <c:v>100.24164706232357</c:v>
                </c:pt>
                <c:pt idx="7">
                  <c:v>100.39533647606754</c:v>
                </c:pt>
                <c:pt idx="8">
                  <c:v>100.55454934451114</c:v>
                </c:pt>
                <c:pt idx="9">
                  <c:v>100.74883703951089</c:v>
                </c:pt>
                <c:pt idx="10">
                  <c:v>100.96272210439693</c:v>
                </c:pt>
                <c:pt idx="11">
                  <c:v>101.19112360473143</c:v>
                </c:pt>
                <c:pt idx="12">
                  <c:v>101.39462476805457</c:v>
                </c:pt>
                <c:pt idx="13">
                  <c:v>101.56428331501286</c:v>
                </c:pt>
                <c:pt idx="14">
                  <c:v>101.72158963753112</c:v>
                </c:pt>
                <c:pt idx="15">
                  <c:v>101.89139614391429</c:v>
                </c:pt>
                <c:pt idx="16">
                  <c:v>101.98494422703497</c:v>
                </c:pt>
                <c:pt idx="17">
                  <c:v>101.93574888286972</c:v>
                </c:pt>
                <c:pt idx="18">
                  <c:v>101.81535253398037</c:v>
                </c:pt>
                <c:pt idx="19">
                  <c:v>101.65001337642221</c:v>
                </c:pt>
                <c:pt idx="20">
                  <c:v>101.41753212619717</c:v>
                </c:pt>
                <c:pt idx="21">
                  <c:v>101.11995007790918</c:v>
                </c:pt>
                <c:pt idx="22">
                  <c:v>100.76251644636224</c:v>
                </c:pt>
                <c:pt idx="23">
                  <c:v>100.30371885377214</c:v>
                </c:pt>
                <c:pt idx="24">
                  <c:v>99.744762823635867</c:v>
                </c:pt>
                <c:pt idx="25">
                  <c:v>99.126781487185298</c:v>
                </c:pt>
                <c:pt idx="26">
                  <c:v>98.440265336311157</c:v>
                </c:pt>
                <c:pt idx="27">
                  <c:v>97.83465351032082</c:v>
                </c:pt>
                <c:pt idx="28">
                  <c:v>97.457529922911078</c:v>
                </c:pt>
                <c:pt idx="29">
                  <c:v>97.269546182290867</c:v>
                </c:pt>
                <c:pt idx="30">
                  <c:v>97.215371605372965</c:v>
                </c:pt>
                <c:pt idx="31">
                  <c:v>97.262862257358378</c:v>
                </c:pt>
                <c:pt idx="32">
                  <c:v>97.313206917464484</c:v>
                </c:pt>
                <c:pt idx="33">
                  <c:v>97.401575790499578</c:v>
                </c:pt>
                <c:pt idx="34">
                  <c:v>97.522443371500145</c:v>
                </c:pt>
                <c:pt idx="35">
                  <c:v>97.628527092217197</c:v>
                </c:pt>
                <c:pt idx="36">
                  <c:v>97.780557925786539</c:v>
                </c:pt>
                <c:pt idx="37">
                  <c:v>97.975864475278172</c:v>
                </c:pt>
                <c:pt idx="38">
                  <c:v>98.180909365419211</c:v>
                </c:pt>
                <c:pt idx="39">
                  <c:v>98.379159196730313</c:v>
                </c:pt>
                <c:pt idx="40">
                  <c:v>98.565472211197516</c:v>
                </c:pt>
                <c:pt idx="41">
                  <c:v>98.758215782027307</c:v>
                </c:pt>
                <c:pt idx="42">
                  <c:v>98.96791924589013</c:v>
                </c:pt>
                <c:pt idx="43">
                  <c:v>99.204932937424388</c:v>
                </c:pt>
                <c:pt idx="44">
                  <c:v>99.478986773455773</c:v>
                </c:pt>
                <c:pt idx="45">
                  <c:v>99.754903359167045</c:v>
                </c:pt>
                <c:pt idx="46">
                  <c:v>100.01733736710797</c:v>
                </c:pt>
                <c:pt idx="47">
                  <c:v>100.27492277165426</c:v>
                </c:pt>
                <c:pt idx="48">
                  <c:v>100.51194112642861</c:v>
                </c:pt>
                <c:pt idx="49">
                  <c:v>100.77474792059681</c:v>
                </c:pt>
                <c:pt idx="50">
                  <c:v>101.09880294823826</c:v>
                </c:pt>
                <c:pt idx="51">
                  <c:v>101.37680909559968</c:v>
                </c:pt>
                <c:pt idx="52">
                  <c:v>101.49717379984419</c:v>
                </c:pt>
                <c:pt idx="53">
                  <c:v>101.52388527384849</c:v>
                </c:pt>
                <c:pt idx="54">
                  <c:v>101.50473634495303</c:v>
                </c:pt>
                <c:pt idx="55">
                  <c:v>101.44415505507986</c:v>
                </c:pt>
                <c:pt idx="56">
                  <c:v>101.40075852024052</c:v>
                </c:pt>
                <c:pt idx="57">
                  <c:v>101.33603772822275</c:v>
                </c:pt>
                <c:pt idx="58">
                  <c:v>101.24429647569363</c:v>
                </c:pt>
                <c:pt idx="59">
                  <c:v>101.14890658146463</c:v>
                </c:pt>
                <c:pt idx="60">
                  <c:v>101.03531196707084</c:v>
                </c:pt>
                <c:pt idx="61">
                  <c:v>100.84586705403414</c:v>
                </c:pt>
                <c:pt idx="62">
                  <c:v>100.61626893673562</c:v>
                </c:pt>
                <c:pt idx="63">
                  <c:v>100.41631449922801</c:v>
                </c:pt>
                <c:pt idx="64">
                  <c:v>100.33217932093787</c:v>
                </c:pt>
                <c:pt idx="65">
                  <c:v>100.28577081029773</c:v>
                </c:pt>
                <c:pt idx="66">
                  <c:v>100.22267560077022</c:v>
                </c:pt>
                <c:pt idx="67">
                  <c:v>100.14360277373514</c:v>
                </c:pt>
                <c:pt idx="68">
                  <c:v>100.03996969162569</c:v>
                </c:pt>
                <c:pt idx="69">
                  <c:v>99.972613558022218</c:v>
                </c:pt>
                <c:pt idx="70">
                  <c:v>99.955008414436122</c:v>
                </c:pt>
                <c:pt idx="71">
                  <c:v>99.974406239417419</c:v>
                </c:pt>
                <c:pt idx="72">
                  <c:v>100.01303247382504</c:v>
                </c:pt>
                <c:pt idx="73">
                  <c:v>99.983570319143666</c:v>
                </c:pt>
                <c:pt idx="74">
                  <c:v>99.865601989354914</c:v>
                </c:pt>
                <c:pt idx="75">
                  <c:v>99.735149998068508</c:v>
                </c:pt>
                <c:pt idx="76">
                  <c:v>99.647013026161545</c:v>
                </c:pt>
                <c:pt idx="77">
                  <c:v>99.657556771612505</c:v>
                </c:pt>
                <c:pt idx="78">
                  <c:v>99.792797301226528</c:v>
                </c:pt>
                <c:pt idx="79">
                  <c:v>99.935033473808815</c:v>
                </c:pt>
                <c:pt idx="80">
                  <c:v>100.02599991982855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1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'10_3京都'!$M$4:$M$84</c:f>
              <c:numCache>
                <c:formatCode>0.00</c:formatCode>
                <c:ptCount val="81"/>
                <c:pt idx="0">
                  <c:v>99.988997703740864</c:v>
                </c:pt>
                <c:pt idx="1">
                  <c:v>99.593790450645059</c:v>
                </c:pt>
                <c:pt idx="2">
                  <c:v>99.20237303236199</c:v>
                </c:pt>
                <c:pt idx="3">
                  <c:v>98.844066616096683</c:v>
                </c:pt>
                <c:pt idx="4">
                  <c:v>98.561755169444666</c:v>
                </c:pt>
                <c:pt idx="5">
                  <c:v>98.408220416323559</c:v>
                </c:pt>
                <c:pt idx="6">
                  <c:v>98.403368879471046</c:v>
                </c:pt>
                <c:pt idx="7">
                  <c:v>98.514543915443014</c:v>
                </c:pt>
                <c:pt idx="8">
                  <c:v>98.728602204904561</c:v>
                </c:pt>
                <c:pt idx="9">
                  <c:v>98.980618360105524</c:v>
                </c:pt>
                <c:pt idx="10">
                  <c:v>99.288894012754739</c:v>
                </c:pt>
                <c:pt idx="11">
                  <c:v>99.629732246628791</c:v>
                </c:pt>
                <c:pt idx="12">
                  <c:v>99.974629033852409</c:v>
                </c:pt>
                <c:pt idx="13">
                  <c:v>100.29760575643439</c:v>
                </c:pt>
                <c:pt idx="14">
                  <c:v>100.60771880614612</c:v>
                </c:pt>
                <c:pt idx="15">
                  <c:v>100.89674363451928</c:v>
                </c:pt>
                <c:pt idx="16">
                  <c:v>101.21637628329572</c:v>
                </c:pt>
                <c:pt idx="17">
                  <c:v>101.55064706732988</c:v>
                </c:pt>
                <c:pt idx="18">
                  <c:v>101.79727064269586</c:v>
                </c:pt>
                <c:pt idx="19">
                  <c:v>101.8815275893465</c:v>
                </c:pt>
                <c:pt idx="20">
                  <c:v>101.84702045449131</c:v>
                </c:pt>
                <c:pt idx="21">
                  <c:v>101.76138219574952</c:v>
                </c:pt>
                <c:pt idx="22">
                  <c:v>101.66311894472496</c:v>
                </c:pt>
                <c:pt idx="23">
                  <c:v>101.60847488005402</c:v>
                </c:pt>
                <c:pt idx="24">
                  <c:v>101.65537283373403</c:v>
                </c:pt>
                <c:pt idx="25">
                  <c:v>101.83107511299517</c:v>
                </c:pt>
                <c:pt idx="26">
                  <c:v>102.08695919640377</c:v>
                </c:pt>
                <c:pt idx="27">
                  <c:v>102.33304016333301</c:v>
                </c:pt>
                <c:pt idx="28">
                  <c:v>102.42874161387022</c:v>
                </c:pt>
                <c:pt idx="29">
                  <c:v>102.26859263138024</c:v>
                </c:pt>
                <c:pt idx="30">
                  <c:v>101.87906673323984</c:v>
                </c:pt>
                <c:pt idx="31">
                  <c:v>101.3445025716221</c:v>
                </c:pt>
                <c:pt idx="32">
                  <c:v>100.76368702056537</c:v>
                </c:pt>
                <c:pt idx="33">
                  <c:v>100.2630491970437</c:v>
                </c:pt>
                <c:pt idx="34">
                  <c:v>99.884302205960594</c:v>
                </c:pt>
                <c:pt idx="35">
                  <c:v>99.591009148716608</c:v>
                </c:pt>
                <c:pt idx="36">
                  <c:v>99.359036140800171</c:v>
                </c:pt>
                <c:pt idx="37">
                  <c:v>99.1431879335139</c:v>
                </c:pt>
                <c:pt idx="38">
                  <c:v>98.922962073018397</c:v>
                </c:pt>
                <c:pt idx="39">
                  <c:v>98.718002716729245</c:v>
                </c:pt>
                <c:pt idx="40">
                  <c:v>98.569742644531956</c:v>
                </c:pt>
                <c:pt idx="41">
                  <c:v>98.507185962135281</c:v>
                </c:pt>
                <c:pt idx="42">
                  <c:v>98.554005265374514</c:v>
                </c:pt>
                <c:pt idx="43">
                  <c:v>98.684482267440416</c:v>
                </c:pt>
                <c:pt idx="44">
                  <c:v>98.829188435707394</c:v>
                </c:pt>
                <c:pt idx="45">
                  <c:v>98.932634465398337</c:v>
                </c:pt>
                <c:pt idx="46">
                  <c:v>98.973293246651352</c:v>
                </c:pt>
                <c:pt idx="47">
                  <c:v>98.960710904756965</c:v>
                </c:pt>
                <c:pt idx="48">
                  <c:v>98.894539976831268</c:v>
                </c:pt>
                <c:pt idx="49">
                  <c:v>98.79034372177172</c:v>
                </c:pt>
                <c:pt idx="50">
                  <c:v>98.668287474496339</c:v>
                </c:pt>
                <c:pt idx="51">
                  <c:v>98.546085257122115</c:v>
                </c:pt>
                <c:pt idx="52">
                  <c:v>98.443374216581134</c:v>
                </c:pt>
                <c:pt idx="53">
                  <c:v>98.360082681002652</c:v>
                </c:pt>
                <c:pt idx="54">
                  <c:v>98.415973126150931</c:v>
                </c:pt>
                <c:pt idx="55">
                  <c:v>98.576957589384179</c:v>
                </c:pt>
                <c:pt idx="56">
                  <c:v>98.810381258950486</c:v>
                </c:pt>
                <c:pt idx="57">
                  <c:v>99.097417727657898</c:v>
                </c:pt>
                <c:pt idx="58">
                  <c:v>99.39437848999097</c:v>
                </c:pt>
                <c:pt idx="59">
                  <c:v>99.668705598805289</c:v>
                </c:pt>
                <c:pt idx="60">
                  <c:v>99.869167234677647</c:v>
                </c:pt>
                <c:pt idx="61">
                  <c:v>99.954064037610095</c:v>
                </c:pt>
                <c:pt idx="62">
                  <c:v>99.977256121952934</c:v>
                </c:pt>
                <c:pt idx="63">
                  <c:v>99.967620775369895</c:v>
                </c:pt>
                <c:pt idx="64">
                  <c:v>99.964169177459709</c:v>
                </c:pt>
                <c:pt idx="65">
                  <c:v>99.990881925829811</c:v>
                </c:pt>
                <c:pt idx="66">
                  <c:v>100.04970450730539</c:v>
                </c:pt>
                <c:pt idx="67">
                  <c:v>100.14701657776396</c:v>
                </c:pt>
                <c:pt idx="68">
                  <c:v>100.26507500890041</c:v>
                </c:pt>
                <c:pt idx="69">
                  <c:v>100.39055758685761</c:v>
                </c:pt>
                <c:pt idx="70">
                  <c:v>100.4865024707168</c:v>
                </c:pt>
                <c:pt idx="71">
                  <c:v>100.51356242695778</c:v>
                </c:pt>
                <c:pt idx="72">
                  <c:v>100.44228839594848</c:v>
                </c:pt>
                <c:pt idx="73">
                  <c:v>100.30849857623475</c:v>
                </c:pt>
                <c:pt idx="74">
                  <c:v>100.1163625800488</c:v>
                </c:pt>
                <c:pt idx="75">
                  <c:v>99.944940722131648</c:v>
                </c:pt>
                <c:pt idx="76">
                  <c:v>99.916037433714976</c:v>
                </c:pt>
                <c:pt idx="77">
                  <c:v>100.1356987211544</c:v>
                </c:pt>
                <c:pt idx="78">
                  <c:v>100.56859226295325</c:v>
                </c:pt>
                <c:pt idx="79">
                  <c:v>101.19654052627085</c:v>
                </c:pt>
                <c:pt idx="80">
                  <c:v>101.86586030590908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'10_3京都'!$N$4:$N$84</c:f>
              <c:numCache>
                <c:formatCode>#,##0.00_);[Red]\(#,##0.00\)</c:formatCode>
                <c:ptCount val="81"/>
                <c:pt idx="0">
                  <c:v>99.527754964348503</c:v>
                </c:pt>
                <c:pt idx="1">
                  <c:v>99.420619021048083</c:v>
                </c:pt>
                <c:pt idx="2">
                  <c:v>99.331802450295498</c:v>
                </c:pt>
                <c:pt idx="3">
                  <c:v>99.282272633267183</c:v>
                </c:pt>
                <c:pt idx="4">
                  <c:v>99.256221960235251</c:v>
                </c:pt>
                <c:pt idx="5">
                  <c:v>99.262711230467701</c:v>
                </c:pt>
                <c:pt idx="6">
                  <c:v>99.313153349561844</c:v>
                </c:pt>
                <c:pt idx="7">
                  <c:v>99.412388829968378</c:v>
                </c:pt>
                <c:pt idx="8">
                  <c:v>99.562540791646285</c:v>
                </c:pt>
                <c:pt idx="9">
                  <c:v>99.748914218987437</c:v>
                </c:pt>
                <c:pt idx="10">
                  <c:v>99.967197228135959</c:v>
                </c:pt>
                <c:pt idx="11">
                  <c:v>100.18411723233245</c:v>
                </c:pt>
                <c:pt idx="12">
                  <c:v>100.36208395630831</c:v>
                </c:pt>
                <c:pt idx="13">
                  <c:v>100.47321336244111</c:v>
                </c:pt>
                <c:pt idx="14">
                  <c:v>100.51422015661095</c:v>
                </c:pt>
                <c:pt idx="15">
                  <c:v>100.50092310642015</c:v>
                </c:pt>
                <c:pt idx="16">
                  <c:v>100.461561795043</c:v>
                </c:pt>
                <c:pt idx="17">
                  <c:v>100.45242649766689</c:v>
                </c:pt>
                <c:pt idx="18">
                  <c:v>100.44467911128488</c:v>
                </c:pt>
                <c:pt idx="19">
                  <c:v>100.44377008669352</c:v>
                </c:pt>
                <c:pt idx="20">
                  <c:v>100.45393608726626</c:v>
                </c:pt>
                <c:pt idx="21">
                  <c:v>100.49567674186443</c:v>
                </c:pt>
                <c:pt idx="22">
                  <c:v>100.55638461816943</c:v>
                </c:pt>
                <c:pt idx="23">
                  <c:v>100.64669785532415</c:v>
                </c:pt>
                <c:pt idx="24">
                  <c:v>100.78056885762162</c:v>
                </c:pt>
                <c:pt idx="25">
                  <c:v>100.94901698263453</c:v>
                </c:pt>
                <c:pt idx="26">
                  <c:v>101.18184196270877</c:v>
                </c:pt>
                <c:pt idx="27">
                  <c:v>101.44638683745278</c:v>
                </c:pt>
                <c:pt idx="28">
                  <c:v>101.62956204943788</c:v>
                </c:pt>
                <c:pt idx="29">
                  <c:v>101.61604419055817</c:v>
                </c:pt>
                <c:pt idx="30">
                  <c:v>101.3903240120911</c:v>
                </c:pt>
                <c:pt idx="31">
                  <c:v>101.00562452691479</c:v>
                </c:pt>
                <c:pt idx="32">
                  <c:v>100.51605105371932</c:v>
                </c:pt>
                <c:pt idx="33">
                  <c:v>100.00163470846735</c:v>
                </c:pt>
                <c:pt idx="34">
                  <c:v>99.531816539501122</c:v>
                </c:pt>
                <c:pt idx="35">
                  <c:v>99.10893756491862</c:v>
                </c:pt>
                <c:pt idx="36">
                  <c:v>98.727417523216999</c:v>
                </c:pt>
                <c:pt idx="37">
                  <c:v>98.40933263744067</c:v>
                </c:pt>
                <c:pt idx="38">
                  <c:v>98.173448902667189</c:v>
                </c:pt>
                <c:pt idx="39">
                  <c:v>98.011826021951535</c:v>
                </c:pt>
                <c:pt idx="40">
                  <c:v>97.922058456824232</c:v>
                </c:pt>
                <c:pt idx="41">
                  <c:v>97.902913924366658</c:v>
                </c:pt>
                <c:pt idx="42">
                  <c:v>97.97163099308068</c:v>
                </c:pt>
                <c:pt idx="43">
                  <c:v>98.135869413386629</c:v>
                </c:pt>
                <c:pt idx="44">
                  <c:v>98.355497750641376</c:v>
                </c:pt>
                <c:pt idx="45">
                  <c:v>98.576125459132143</c:v>
                </c:pt>
                <c:pt idx="46">
                  <c:v>98.759560325432176</c:v>
                </c:pt>
                <c:pt idx="47">
                  <c:v>98.917589151378053</c:v>
                </c:pt>
                <c:pt idx="48">
                  <c:v>99.063931487806471</c:v>
                </c:pt>
                <c:pt idx="49">
                  <c:v>99.231878226888909</c:v>
                </c:pt>
                <c:pt idx="50">
                  <c:v>99.423256468965022</c:v>
                </c:pt>
                <c:pt idx="51">
                  <c:v>99.64933846703191</c:v>
                </c:pt>
                <c:pt idx="52">
                  <c:v>99.939091416181938</c:v>
                </c:pt>
                <c:pt idx="53">
                  <c:v>100.29371598004593</c:v>
                </c:pt>
                <c:pt idx="54">
                  <c:v>100.68032948037785</c:v>
                </c:pt>
                <c:pt idx="55">
                  <c:v>101.06700750037592</c:v>
                </c:pt>
                <c:pt idx="56">
                  <c:v>101.44711659623705</c:v>
                </c:pt>
                <c:pt idx="57">
                  <c:v>101.79862878365221</c:v>
                </c:pt>
                <c:pt idx="58">
                  <c:v>102.1008771485219</c:v>
                </c:pt>
                <c:pt idx="59">
                  <c:v>102.33226183830357</c:v>
                </c:pt>
                <c:pt idx="60">
                  <c:v>102.47404517619091</c:v>
                </c:pt>
                <c:pt idx="61">
                  <c:v>102.49464983112199</c:v>
                </c:pt>
                <c:pt idx="62">
                  <c:v>102.37394649598772</c:v>
                </c:pt>
                <c:pt idx="63">
                  <c:v>102.12065832669524</c:v>
                </c:pt>
                <c:pt idx="64">
                  <c:v>101.76819271313849</c:v>
                </c:pt>
                <c:pt idx="65">
                  <c:v>101.35874735054963</c:v>
                </c:pt>
                <c:pt idx="66">
                  <c:v>100.95830478335569</c:v>
                </c:pt>
                <c:pt idx="67">
                  <c:v>100.61513579289488</c:v>
                </c:pt>
                <c:pt idx="68">
                  <c:v>100.3544294848283</c:v>
                </c:pt>
                <c:pt idx="69">
                  <c:v>100.18228049158263</c:v>
                </c:pt>
                <c:pt idx="70">
                  <c:v>100.07292643710888</c:v>
                </c:pt>
                <c:pt idx="71">
                  <c:v>99.989299456542383</c:v>
                </c:pt>
                <c:pt idx="72">
                  <c:v>99.87969139903943</c:v>
                </c:pt>
                <c:pt idx="73">
                  <c:v>99.684953231215957</c:v>
                </c:pt>
                <c:pt idx="74">
                  <c:v>99.404536465399062</c:v>
                </c:pt>
                <c:pt idx="75">
                  <c:v>99.07046643162586</c:v>
                </c:pt>
                <c:pt idx="76">
                  <c:v>98.755765005332478</c:v>
                </c:pt>
                <c:pt idx="77">
                  <c:v>98.536164993827256</c:v>
                </c:pt>
                <c:pt idx="78">
                  <c:v>98.411935294175279</c:v>
                </c:pt>
                <c:pt idx="79">
                  <c:v>98.402737057335514</c:v>
                </c:pt>
                <c:pt idx="80">
                  <c:v>98.451600240003344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1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'10_4滋賀'!$M$4:$M$84</c:f>
              <c:numCache>
                <c:formatCode>0.00</c:formatCode>
                <c:ptCount val="81"/>
                <c:pt idx="0">
                  <c:v>99.769074592091371</c:v>
                </c:pt>
                <c:pt idx="1">
                  <c:v>99.970755694474761</c:v>
                </c:pt>
                <c:pt idx="2">
                  <c:v>100.14792342729692</c:v>
                </c:pt>
                <c:pt idx="3">
                  <c:v>100.29532414343181</c:v>
                </c:pt>
                <c:pt idx="4">
                  <c:v>100.43350517577393</c:v>
                </c:pt>
                <c:pt idx="5">
                  <c:v>100.57680833156644</c:v>
                </c:pt>
                <c:pt idx="6">
                  <c:v>100.71961667621819</c:v>
                </c:pt>
                <c:pt idx="7">
                  <c:v>100.8584036062157</c:v>
                </c:pt>
                <c:pt idx="8">
                  <c:v>101.0015882781879</c:v>
                </c:pt>
                <c:pt idx="9">
                  <c:v>101.14219222461398</c:v>
                </c:pt>
                <c:pt idx="10">
                  <c:v>101.2431600730002</c:v>
                </c:pt>
                <c:pt idx="11">
                  <c:v>101.31067635133354</c:v>
                </c:pt>
                <c:pt idx="12">
                  <c:v>101.37225497946903</c:v>
                </c:pt>
                <c:pt idx="13">
                  <c:v>101.41667840797821</c:v>
                </c:pt>
                <c:pt idx="14">
                  <c:v>101.44732949549689</c:v>
                </c:pt>
                <c:pt idx="15">
                  <c:v>101.51896055679543</c:v>
                </c:pt>
                <c:pt idx="16">
                  <c:v>101.60615266495041</c:v>
                </c:pt>
                <c:pt idx="17">
                  <c:v>101.678300438989</c:v>
                </c:pt>
                <c:pt idx="18">
                  <c:v>101.73666644276653</c:v>
                </c:pt>
                <c:pt idx="19">
                  <c:v>101.7361594329887</c:v>
                </c:pt>
                <c:pt idx="20">
                  <c:v>101.61336606072845</c:v>
                </c:pt>
                <c:pt idx="21">
                  <c:v>101.34913792181734</c:v>
                </c:pt>
                <c:pt idx="22">
                  <c:v>100.92437475090546</c:v>
                </c:pt>
                <c:pt idx="23">
                  <c:v>100.32967480517384</c:v>
                </c:pt>
                <c:pt idx="24">
                  <c:v>99.600815309221147</c:v>
                </c:pt>
                <c:pt idx="25">
                  <c:v>98.862099781759895</c:v>
                </c:pt>
                <c:pt idx="26">
                  <c:v>98.141415642589308</c:v>
                </c:pt>
                <c:pt idx="27">
                  <c:v>97.553873639927048</c:v>
                </c:pt>
                <c:pt idx="28">
                  <c:v>97.233599778845544</c:v>
                </c:pt>
                <c:pt idx="29">
                  <c:v>97.13559563617406</c:v>
                </c:pt>
                <c:pt idx="30">
                  <c:v>97.169362570133117</c:v>
                </c:pt>
                <c:pt idx="31">
                  <c:v>97.317383108496529</c:v>
                </c:pt>
                <c:pt idx="32">
                  <c:v>97.505682139311716</c:v>
                </c:pt>
                <c:pt idx="33">
                  <c:v>97.654371900610485</c:v>
                </c:pt>
                <c:pt idx="34">
                  <c:v>97.793594625686325</c:v>
                </c:pt>
                <c:pt idx="35">
                  <c:v>97.897691962168665</c:v>
                </c:pt>
                <c:pt idx="36">
                  <c:v>97.960955020790522</c:v>
                </c:pt>
                <c:pt idx="37">
                  <c:v>98.047662461887867</c:v>
                </c:pt>
                <c:pt idx="38">
                  <c:v>98.155204629690573</c:v>
                </c:pt>
                <c:pt idx="39">
                  <c:v>98.271083513149932</c:v>
                </c:pt>
                <c:pt idx="40">
                  <c:v>98.4221044293284</c:v>
                </c:pt>
                <c:pt idx="41">
                  <c:v>98.611678119402171</c:v>
                </c:pt>
                <c:pt idx="42">
                  <c:v>98.812450308368483</c:v>
                </c:pt>
                <c:pt idx="43">
                  <c:v>99.01566519857586</c:v>
                </c:pt>
                <c:pt idx="44">
                  <c:v>99.217694701441289</c:v>
                </c:pt>
                <c:pt idx="45">
                  <c:v>99.410781972878198</c:v>
                </c:pt>
                <c:pt idx="46">
                  <c:v>99.618764107969682</c:v>
                </c:pt>
                <c:pt idx="47">
                  <c:v>99.850639155027054</c:v>
                </c:pt>
                <c:pt idx="48">
                  <c:v>100.07732571722927</c:v>
                </c:pt>
                <c:pt idx="49">
                  <c:v>100.29522737719074</c:v>
                </c:pt>
                <c:pt idx="50">
                  <c:v>100.50481081657072</c:v>
                </c:pt>
                <c:pt idx="51">
                  <c:v>100.68555285114867</c:v>
                </c:pt>
                <c:pt idx="52">
                  <c:v>100.82470835134629</c:v>
                </c:pt>
                <c:pt idx="53">
                  <c:v>100.92490255272384</c:v>
                </c:pt>
                <c:pt idx="54">
                  <c:v>100.97900700415551</c:v>
                </c:pt>
                <c:pt idx="55">
                  <c:v>100.98648086287065</c:v>
                </c:pt>
                <c:pt idx="56">
                  <c:v>100.96818971406572</c:v>
                </c:pt>
                <c:pt idx="57">
                  <c:v>100.90966594201268</c:v>
                </c:pt>
                <c:pt idx="58">
                  <c:v>100.79481237888898</c:v>
                </c:pt>
                <c:pt idx="59">
                  <c:v>100.62794656638849</c:v>
                </c:pt>
                <c:pt idx="60">
                  <c:v>100.46171500960035</c:v>
                </c:pt>
                <c:pt idx="61">
                  <c:v>100.33339849157012</c:v>
                </c:pt>
                <c:pt idx="62">
                  <c:v>100.26184794715059</c:v>
                </c:pt>
                <c:pt idx="63">
                  <c:v>100.2401514997192</c:v>
                </c:pt>
                <c:pt idx="64">
                  <c:v>100.25631322622542</c:v>
                </c:pt>
                <c:pt idx="65">
                  <c:v>100.30406331102728</c:v>
                </c:pt>
                <c:pt idx="66">
                  <c:v>100.36509805997396</c:v>
                </c:pt>
                <c:pt idx="67">
                  <c:v>100.42815864956125</c:v>
                </c:pt>
                <c:pt idx="68">
                  <c:v>100.49386935090487</c:v>
                </c:pt>
                <c:pt idx="69">
                  <c:v>100.55688098195915</c:v>
                </c:pt>
                <c:pt idx="70">
                  <c:v>100.60568080696984</c:v>
                </c:pt>
                <c:pt idx="71">
                  <c:v>100.63899771227658</c:v>
                </c:pt>
                <c:pt idx="72">
                  <c:v>100.62987912063618</c:v>
                </c:pt>
                <c:pt idx="73">
                  <c:v>100.57558050877677</c:v>
                </c:pt>
                <c:pt idx="74">
                  <c:v>100.44734733998106</c:v>
                </c:pt>
                <c:pt idx="75">
                  <c:v>100.29126608141965</c:v>
                </c:pt>
                <c:pt idx="76">
                  <c:v>100.18075658974821</c:v>
                </c:pt>
                <c:pt idx="77">
                  <c:v>100.13169276670455</c:v>
                </c:pt>
                <c:pt idx="78">
                  <c:v>100.13846827452845</c:v>
                </c:pt>
                <c:pt idx="79">
                  <c:v>100.17644051759704</c:v>
                </c:pt>
                <c:pt idx="80">
                  <c:v>100.20958335711003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'10_4滋賀'!$N$4:$N$84</c:f>
              <c:numCache>
                <c:formatCode>#,##0.00_);[Red]\(#,##0.00\)</c:formatCode>
                <c:ptCount val="81"/>
                <c:pt idx="0">
                  <c:v>98.424140224263823</c:v>
                </c:pt>
                <c:pt idx="1">
                  <c:v>99.211408402838941</c:v>
                </c:pt>
                <c:pt idx="2">
                  <c:v>99.983648434805104</c:v>
                </c:pt>
                <c:pt idx="3">
                  <c:v>100.60180787183756</c:v>
                </c:pt>
                <c:pt idx="4">
                  <c:v>101.02392663422366</c:v>
                </c:pt>
                <c:pt idx="5">
                  <c:v>101.27674153281561</c:v>
                </c:pt>
                <c:pt idx="6">
                  <c:v>101.39622198153464</c:v>
                </c:pt>
                <c:pt idx="7">
                  <c:v>101.41633375061393</c:v>
                </c:pt>
                <c:pt idx="8">
                  <c:v>101.38357426466243</c:v>
                </c:pt>
                <c:pt idx="9">
                  <c:v>101.33423570041015</c:v>
                </c:pt>
                <c:pt idx="10">
                  <c:v>101.2597641459211</c:v>
                </c:pt>
                <c:pt idx="11">
                  <c:v>101.19427513417027</c:v>
                </c:pt>
                <c:pt idx="12">
                  <c:v>101.13947888489508</c:v>
                </c:pt>
                <c:pt idx="13">
                  <c:v>101.05716767046636</c:v>
                </c:pt>
                <c:pt idx="14">
                  <c:v>100.96079052403144</c:v>
                </c:pt>
                <c:pt idx="15">
                  <c:v>100.90986368027312</c:v>
                </c:pt>
                <c:pt idx="16">
                  <c:v>100.90845424850059</c:v>
                </c:pt>
                <c:pt idx="17">
                  <c:v>100.8673614814344</c:v>
                </c:pt>
                <c:pt idx="18">
                  <c:v>100.84071033049432</c:v>
                </c:pt>
                <c:pt idx="19">
                  <c:v>100.80554534017594</c:v>
                </c:pt>
                <c:pt idx="20">
                  <c:v>100.72373905085763</c:v>
                </c:pt>
                <c:pt idx="21">
                  <c:v>100.57526161252591</c:v>
                </c:pt>
                <c:pt idx="22">
                  <c:v>100.3449302089432</c:v>
                </c:pt>
                <c:pt idx="23">
                  <c:v>99.976335905613851</c:v>
                </c:pt>
                <c:pt idx="24">
                  <c:v>99.412049005289447</c:v>
                </c:pt>
                <c:pt idx="25">
                  <c:v>98.760702689971865</c:v>
                </c:pt>
                <c:pt idx="26">
                  <c:v>98.111210933601029</c:v>
                </c:pt>
                <c:pt idx="27">
                  <c:v>97.549002903769946</c:v>
                </c:pt>
                <c:pt idx="28">
                  <c:v>97.18413421862931</c:v>
                </c:pt>
                <c:pt idx="29">
                  <c:v>96.985130839100336</c:v>
                </c:pt>
                <c:pt idx="30">
                  <c:v>96.910636792666395</c:v>
                </c:pt>
                <c:pt idx="31">
                  <c:v>96.973073339359772</c:v>
                </c:pt>
                <c:pt idx="32">
                  <c:v>97.153114249240957</c:v>
                </c:pt>
                <c:pt idx="33">
                  <c:v>97.407238030992616</c:v>
                </c:pt>
                <c:pt idx="34">
                  <c:v>97.714781754810602</c:v>
                </c:pt>
                <c:pt idx="35">
                  <c:v>98.036842390356298</c:v>
                </c:pt>
                <c:pt idx="36">
                  <c:v>98.359774982182515</c:v>
                </c:pt>
                <c:pt idx="37">
                  <c:v>98.724503242199262</c:v>
                </c:pt>
                <c:pt idx="38">
                  <c:v>99.066700696538049</c:v>
                </c:pt>
                <c:pt idx="39">
                  <c:v>99.340179693125819</c:v>
                </c:pt>
                <c:pt idx="40">
                  <c:v>99.53749359311422</c:v>
                </c:pt>
                <c:pt idx="41">
                  <c:v>99.690573168989303</c:v>
                </c:pt>
                <c:pt idx="42">
                  <c:v>99.803602716388511</c:v>
                </c:pt>
                <c:pt idx="43">
                  <c:v>99.903800104494181</c:v>
                </c:pt>
                <c:pt idx="44">
                  <c:v>99.996341909587485</c:v>
                </c:pt>
                <c:pt idx="45">
                  <c:v>100.0667433122147</c:v>
                </c:pt>
                <c:pt idx="46">
                  <c:v>100.10505706845117</c:v>
                </c:pt>
                <c:pt idx="47">
                  <c:v>100.14680589446269</c:v>
                </c:pt>
                <c:pt idx="48">
                  <c:v>100.18636084611764</c:v>
                </c:pt>
                <c:pt idx="49">
                  <c:v>100.24509132708722</c:v>
                </c:pt>
                <c:pt idx="50">
                  <c:v>100.37902437041437</c:v>
                </c:pt>
                <c:pt idx="51">
                  <c:v>100.59455290700792</c:v>
                </c:pt>
                <c:pt idx="52">
                  <c:v>100.85441001063181</c:v>
                </c:pt>
                <c:pt idx="53">
                  <c:v>101.07972921467741</c:v>
                </c:pt>
                <c:pt idx="54">
                  <c:v>101.24705703340102</c:v>
                </c:pt>
                <c:pt idx="55">
                  <c:v>101.33571627113066</c:v>
                </c:pt>
                <c:pt idx="56">
                  <c:v>101.39073193431889</c:v>
                </c:pt>
                <c:pt idx="57">
                  <c:v>101.4309475610673</c:v>
                </c:pt>
                <c:pt idx="58">
                  <c:v>101.46704266402072</c:v>
                </c:pt>
                <c:pt idx="59">
                  <c:v>101.48628319900793</c:v>
                </c:pt>
                <c:pt idx="60">
                  <c:v>101.48985617649005</c:v>
                </c:pt>
                <c:pt idx="61">
                  <c:v>101.4198031659615</c:v>
                </c:pt>
                <c:pt idx="62">
                  <c:v>101.28291129835891</c:v>
                </c:pt>
                <c:pt idx="63">
                  <c:v>101.14423824580275</c:v>
                </c:pt>
                <c:pt idx="64">
                  <c:v>100.96941990808438</c:v>
                </c:pt>
                <c:pt idx="65">
                  <c:v>100.77630045126132</c:v>
                </c:pt>
                <c:pt idx="66">
                  <c:v>100.61621150840016</c:v>
                </c:pt>
                <c:pt idx="67">
                  <c:v>100.47538467284562</c:v>
                </c:pt>
                <c:pt idx="68">
                  <c:v>100.33841984193369</c:v>
                </c:pt>
                <c:pt idx="69">
                  <c:v>100.24377745689765</c:v>
                </c:pt>
                <c:pt idx="70">
                  <c:v>100.1579444050207</c:v>
                </c:pt>
                <c:pt idx="71">
                  <c:v>100.04999520614446</c:v>
                </c:pt>
                <c:pt idx="72">
                  <c:v>99.929967521183386</c:v>
                </c:pt>
                <c:pt idx="73">
                  <c:v>99.808858705763186</c:v>
                </c:pt>
                <c:pt idx="74">
                  <c:v>99.644541409866889</c:v>
                </c:pt>
                <c:pt idx="75">
                  <c:v>99.527493613594416</c:v>
                </c:pt>
                <c:pt idx="76">
                  <c:v>99.464057722969727</c:v>
                </c:pt>
                <c:pt idx="77">
                  <c:v>99.384750578577297</c:v>
                </c:pt>
                <c:pt idx="78">
                  <c:v>99.333491763654521</c:v>
                </c:pt>
                <c:pt idx="79">
                  <c:v>99.294348148269208</c:v>
                </c:pt>
                <c:pt idx="80">
                  <c:v>99.230471579205059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1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'10_5奈良'!$M$4:$M$84</c:f>
              <c:numCache>
                <c:formatCode>0.00</c:formatCode>
                <c:ptCount val="81"/>
                <c:pt idx="0">
                  <c:v>99.566276759864493</c:v>
                </c:pt>
                <c:pt idx="1">
                  <c:v>99.172523163324499</c:v>
                </c:pt>
                <c:pt idx="2">
                  <c:v>98.791672793348894</c:v>
                </c:pt>
                <c:pt idx="3">
                  <c:v>98.456443181007373</c:v>
                </c:pt>
                <c:pt idx="4">
                  <c:v>98.196141332796898</c:v>
                </c:pt>
                <c:pt idx="5">
                  <c:v>98.059728946602021</c:v>
                </c:pt>
                <c:pt idx="6">
                  <c:v>98.044553988260489</c:v>
                </c:pt>
                <c:pt idx="7">
                  <c:v>98.124409887656228</c:v>
                </c:pt>
                <c:pt idx="8">
                  <c:v>98.285850167192862</c:v>
                </c:pt>
                <c:pt idx="9">
                  <c:v>98.482654022987546</c:v>
                </c:pt>
                <c:pt idx="10">
                  <c:v>98.716251496425443</c:v>
                </c:pt>
                <c:pt idx="11">
                  <c:v>98.961785178033367</c:v>
                </c:pt>
                <c:pt idx="12">
                  <c:v>99.171153313049587</c:v>
                </c:pt>
                <c:pt idx="13">
                  <c:v>99.320094575334252</c:v>
                </c:pt>
                <c:pt idx="14">
                  <c:v>99.396879299985329</c:v>
                </c:pt>
                <c:pt idx="15">
                  <c:v>99.374872016291562</c:v>
                </c:pt>
                <c:pt idx="16">
                  <c:v>99.33620096254549</c:v>
                </c:pt>
                <c:pt idx="17">
                  <c:v>99.353077885522481</c:v>
                </c:pt>
                <c:pt idx="18">
                  <c:v>99.439598459880855</c:v>
                </c:pt>
                <c:pt idx="19">
                  <c:v>99.604890510606978</c:v>
                </c:pt>
                <c:pt idx="20">
                  <c:v>99.849394534535534</c:v>
                </c:pt>
                <c:pt idx="21">
                  <c:v>100.17315707507476</c:v>
                </c:pt>
                <c:pt idx="22">
                  <c:v>100.51254901867311</c:v>
                </c:pt>
                <c:pt idx="23">
                  <c:v>100.84981562920342</c:v>
                </c:pt>
                <c:pt idx="24">
                  <c:v>101.22643516536669</c:v>
                </c:pt>
                <c:pt idx="25">
                  <c:v>101.7144743157739</c:v>
                </c:pt>
                <c:pt idx="26">
                  <c:v>102.39159749852959</c:v>
                </c:pt>
                <c:pt idx="27">
                  <c:v>103.11994576933961</c:v>
                </c:pt>
                <c:pt idx="28">
                  <c:v>103.65142311145442</c:v>
                </c:pt>
                <c:pt idx="29">
                  <c:v>103.78675934695633</c:v>
                </c:pt>
                <c:pt idx="30">
                  <c:v>103.505349011847</c:v>
                </c:pt>
                <c:pt idx="31">
                  <c:v>102.8993621677939</c:v>
                </c:pt>
                <c:pt idx="32">
                  <c:v>102.10565527726587</c:v>
                </c:pt>
                <c:pt idx="33">
                  <c:v>101.31320085992371</c:v>
                </c:pt>
                <c:pt idx="34">
                  <c:v>100.63743706640261</c:v>
                </c:pt>
                <c:pt idx="35">
                  <c:v>100.11254472808723</c:v>
                </c:pt>
                <c:pt idx="36">
                  <c:v>99.76755343785571</c:v>
                </c:pt>
                <c:pt idx="37">
                  <c:v>99.56171359719977</c:v>
                </c:pt>
                <c:pt idx="38">
                  <c:v>99.423310808215319</c:v>
                </c:pt>
                <c:pt idx="39">
                  <c:v>99.290791175268609</c:v>
                </c:pt>
                <c:pt idx="40">
                  <c:v>99.256864514034348</c:v>
                </c:pt>
                <c:pt idx="41">
                  <c:v>99.367666522327141</c:v>
                </c:pt>
                <c:pt idx="42">
                  <c:v>99.644508705619558</c:v>
                </c:pt>
                <c:pt idx="43">
                  <c:v>100.05723473750244</c:v>
                </c:pt>
                <c:pt idx="44">
                  <c:v>100.50599807996224</c:v>
                </c:pt>
                <c:pt idx="45">
                  <c:v>100.86732816860187</c:v>
                </c:pt>
                <c:pt idx="46">
                  <c:v>101.08344506387239</c:v>
                </c:pt>
                <c:pt idx="47">
                  <c:v>101.15592541603822</c:v>
                </c:pt>
                <c:pt idx="48">
                  <c:v>101.11348966970274</c:v>
                </c:pt>
                <c:pt idx="49">
                  <c:v>101.03154086987512</c:v>
                </c:pt>
                <c:pt idx="50">
                  <c:v>100.93366225679844</c:v>
                </c:pt>
                <c:pt idx="51">
                  <c:v>100.86380428303137</c:v>
                </c:pt>
                <c:pt idx="52">
                  <c:v>100.85069115628858</c:v>
                </c:pt>
                <c:pt idx="53">
                  <c:v>100.80113039301435</c:v>
                </c:pt>
                <c:pt idx="54">
                  <c:v>100.66600076483498</c:v>
                </c:pt>
                <c:pt idx="55">
                  <c:v>100.51449058929069</c:v>
                </c:pt>
                <c:pt idx="56">
                  <c:v>100.40222671816176</c:v>
                </c:pt>
                <c:pt idx="57">
                  <c:v>100.32484954749687</c:v>
                </c:pt>
                <c:pt idx="58">
                  <c:v>100.31513479465596</c:v>
                </c:pt>
                <c:pt idx="59">
                  <c:v>100.3440972575364</c:v>
                </c:pt>
                <c:pt idx="60">
                  <c:v>100.34853415527378</c:v>
                </c:pt>
                <c:pt idx="61">
                  <c:v>100.25746532018862</c:v>
                </c:pt>
                <c:pt idx="62">
                  <c:v>100.10852790047913</c:v>
                </c:pt>
                <c:pt idx="63">
                  <c:v>99.953646654182208</c:v>
                </c:pt>
                <c:pt idx="64">
                  <c:v>99.815551807871699</c:v>
                </c:pt>
                <c:pt idx="65">
                  <c:v>99.683758849529355</c:v>
                </c:pt>
                <c:pt idx="66">
                  <c:v>99.540564049724622</c:v>
                </c:pt>
                <c:pt idx="67">
                  <c:v>99.383092167306984</c:v>
                </c:pt>
                <c:pt idx="68">
                  <c:v>99.274417340219571</c:v>
                </c:pt>
                <c:pt idx="69">
                  <c:v>99.333235932495697</c:v>
                </c:pt>
                <c:pt idx="70">
                  <c:v>99.578795491701484</c:v>
                </c:pt>
                <c:pt idx="71">
                  <c:v>99.932032935153387</c:v>
                </c:pt>
                <c:pt idx="72">
                  <c:v>100.22882500504869</c:v>
                </c:pt>
                <c:pt idx="73">
                  <c:v>100.22589181065487</c:v>
                </c:pt>
                <c:pt idx="74">
                  <c:v>99.903032763442965</c:v>
                </c:pt>
                <c:pt idx="75">
                  <c:v>99.371936254929864</c:v>
                </c:pt>
                <c:pt idx="76">
                  <c:v>98.831521421771683</c:v>
                </c:pt>
                <c:pt idx="77">
                  <c:v>98.458685799698145</c:v>
                </c:pt>
                <c:pt idx="78">
                  <c:v>98.216993618785665</c:v>
                </c:pt>
                <c:pt idx="79">
                  <c:v>98.066108135983868</c:v>
                </c:pt>
                <c:pt idx="80">
                  <c:v>97.900583558853768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'10_5奈良'!$N$4:$N$84</c:f>
              <c:numCache>
                <c:formatCode>#,##0.00_);[Red]\(#,##0.00\)</c:formatCode>
                <c:ptCount val="81"/>
                <c:pt idx="0">
                  <c:v>98.442604371787084</c:v>
                </c:pt>
                <c:pt idx="1">
                  <c:v>98.945927704736704</c:v>
                </c:pt>
                <c:pt idx="2">
                  <c:v>99.3927519239692</c:v>
                </c:pt>
                <c:pt idx="3">
                  <c:v>99.765454497780439</c:v>
                </c:pt>
                <c:pt idx="4">
                  <c:v>100.05074509916032</c:v>
                </c:pt>
                <c:pt idx="5">
                  <c:v>100.16142883335688</c:v>
                </c:pt>
                <c:pt idx="6">
                  <c:v>100.23680542861283</c:v>
                </c:pt>
                <c:pt idx="7">
                  <c:v>100.29361703106429</c:v>
                </c:pt>
                <c:pt idx="8">
                  <c:v>100.33773693060785</c:v>
                </c:pt>
                <c:pt idx="9">
                  <c:v>100.43788363527237</c:v>
                </c:pt>
                <c:pt idx="10">
                  <c:v>100.43584176571179</c:v>
                </c:pt>
                <c:pt idx="11">
                  <c:v>100.29966520059864</c:v>
                </c:pt>
                <c:pt idx="12">
                  <c:v>100.13099330110298</c:v>
                </c:pt>
                <c:pt idx="13">
                  <c:v>100.03758292377064</c:v>
                </c:pt>
                <c:pt idx="14">
                  <c:v>100.03981083596325</c:v>
                </c:pt>
                <c:pt idx="15">
                  <c:v>100.21853130613511</c:v>
                </c:pt>
                <c:pt idx="16">
                  <c:v>100.4448160869688</c:v>
                </c:pt>
                <c:pt idx="17">
                  <c:v>100.57878222550953</c:v>
                </c:pt>
                <c:pt idx="18">
                  <c:v>100.33175145649707</c:v>
                </c:pt>
                <c:pt idx="19">
                  <c:v>99.940298216270747</c:v>
                </c:pt>
                <c:pt idx="20">
                  <c:v>99.598258179498288</c:v>
                </c:pt>
                <c:pt idx="21">
                  <c:v>99.277279930690199</c:v>
                </c:pt>
                <c:pt idx="22">
                  <c:v>99.054774561391497</c:v>
                </c:pt>
                <c:pt idx="23">
                  <c:v>98.928201038725263</c:v>
                </c:pt>
                <c:pt idx="24">
                  <c:v>98.817456520408626</c:v>
                </c:pt>
                <c:pt idx="25">
                  <c:v>98.669105651076705</c:v>
                </c:pt>
                <c:pt idx="26">
                  <c:v>98.467916669564829</c:v>
                </c:pt>
                <c:pt idx="27">
                  <c:v>98.167632991448727</c:v>
                </c:pt>
                <c:pt idx="28">
                  <c:v>97.86930493780784</c:v>
                </c:pt>
                <c:pt idx="29">
                  <c:v>97.748449293701853</c:v>
                </c:pt>
                <c:pt idx="30">
                  <c:v>97.838829461190613</c:v>
                </c:pt>
                <c:pt idx="31">
                  <c:v>98.10472602475933</c:v>
                </c:pt>
                <c:pt idx="32">
                  <c:v>98.594941073285412</c:v>
                </c:pt>
                <c:pt idx="33">
                  <c:v>99.194990575586701</c:v>
                </c:pt>
                <c:pt idx="34">
                  <c:v>99.829779725189937</c:v>
                </c:pt>
                <c:pt idx="35">
                  <c:v>100.4848467187483</c:v>
                </c:pt>
                <c:pt idx="36">
                  <c:v>101.05628609136156</c:v>
                </c:pt>
                <c:pt idx="37">
                  <c:v>101.45837156562504</c:v>
                </c:pt>
                <c:pt idx="38">
                  <c:v>101.70983776677609</c:v>
                </c:pt>
                <c:pt idx="39">
                  <c:v>101.7962227860063</c:v>
                </c:pt>
                <c:pt idx="40">
                  <c:v>101.73328172239955</c:v>
                </c:pt>
                <c:pt idx="41">
                  <c:v>101.56074367913536</c:v>
                </c:pt>
                <c:pt idx="42">
                  <c:v>101.33774647110884</c:v>
                </c:pt>
                <c:pt idx="43">
                  <c:v>101.14981178766772</c:v>
                </c:pt>
                <c:pt idx="44">
                  <c:v>101.07740363476233</c:v>
                </c:pt>
                <c:pt idx="45">
                  <c:v>101.1555821629094</c:v>
                </c:pt>
                <c:pt idx="46">
                  <c:v>101.34891646864631</c:v>
                </c:pt>
                <c:pt idx="47">
                  <c:v>101.57699520548047</c:v>
                </c:pt>
                <c:pt idx="48">
                  <c:v>101.82988652061466</c:v>
                </c:pt>
                <c:pt idx="49">
                  <c:v>102.01125679204254</c:v>
                </c:pt>
                <c:pt idx="50">
                  <c:v>102.13185975105415</c:v>
                </c:pt>
                <c:pt idx="51">
                  <c:v>102.1730964379111</c:v>
                </c:pt>
                <c:pt idx="52">
                  <c:v>102.15215505481916</c:v>
                </c:pt>
                <c:pt idx="53">
                  <c:v>102.07668305774534</c:v>
                </c:pt>
                <c:pt idx="54">
                  <c:v>101.93361083437109</c:v>
                </c:pt>
                <c:pt idx="55">
                  <c:v>101.71571286602837</c:v>
                </c:pt>
                <c:pt idx="56">
                  <c:v>101.38380446270898</c:v>
                </c:pt>
                <c:pt idx="57">
                  <c:v>101.00876390487127</c:v>
                </c:pt>
                <c:pt idx="58">
                  <c:v>100.6694642385776</c:v>
                </c:pt>
                <c:pt idx="59">
                  <c:v>100.36052165681581</c:v>
                </c:pt>
                <c:pt idx="60">
                  <c:v>100.07114630147521</c:v>
                </c:pt>
                <c:pt idx="61">
                  <c:v>99.804342232127667</c:v>
                </c:pt>
                <c:pt idx="62">
                  <c:v>99.551617462353676</c:v>
                </c:pt>
                <c:pt idx="63">
                  <c:v>99.333008950737764</c:v>
                </c:pt>
                <c:pt idx="64">
                  <c:v>99.154874151592708</c:v>
                </c:pt>
                <c:pt idx="65">
                  <c:v>99.013396282789742</c:v>
                </c:pt>
                <c:pt idx="66">
                  <c:v>98.930134611974381</c:v>
                </c:pt>
                <c:pt idx="67">
                  <c:v>98.908390953974902</c:v>
                </c:pt>
                <c:pt idx="68">
                  <c:v>98.895419349928261</c:v>
                </c:pt>
                <c:pt idx="69">
                  <c:v>98.885190068830653</c:v>
                </c:pt>
                <c:pt idx="70">
                  <c:v>98.822511990754151</c:v>
                </c:pt>
                <c:pt idx="71">
                  <c:v>98.706262145392387</c:v>
                </c:pt>
                <c:pt idx="72">
                  <c:v>98.52984022182163</c:v>
                </c:pt>
                <c:pt idx="73">
                  <c:v>98.459456509763982</c:v>
                </c:pt>
                <c:pt idx="74">
                  <c:v>98.55077485569592</c:v>
                </c:pt>
                <c:pt idx="75">
                  <c:v>98.864966226709171</c:v>
                </c:pt>
                <c:pt idx="76">
                  <c:v>99.250436159615347</c:v>
                </c:pt>
                <c:pt idx="77">
                  <c:v>99.527177838508891</c:v>
                </c:pt>
                <c:pt idx="78">
                  <c:v>99.743392217054321</c:v>
                </c:pt>
                <c:pt idx="79">
                  <c:v>99.784390319872287</c:v>
                </c:pt>
                <c:pt idx="80">
                  <c:v>99.81015604834208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1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'10_6和歌山'!$M$4:$M$84</c:f>
              <c:numCache>
                <c:formatCode>0.00</c:formatCode>
                <c:ptCount val="81"/>
                <c:pt idx="0">
                  <c:v>100.58694767271146</c:v>
                </c:pt>
                <c:pt idx="1">
                  <c:v>100.52769718537526</c:v>
                </c:pt>
                <c:pt idx="2">
                  <c:v>100.49591191186326</c:v>
                </c:pt>
                <c:pt idx="3">
                  <c:v>100.43484692652723</c:v>
                </c:pt>
                <c:pt idx="4">
                  <c:v>100.31678754699804</c:v>
                </c:pt>
                <c:pt idx="5">
                  <c:v>100.26130966142131</c:v>
                </c:pt>
                <c:pt idx="6">
                  <c:v>100.26497587443825</c:v>
                </c:pt>
                <c:pt idx="7">
                  <c:v>100.28820004467308</c:v>
                </c:pt>
                <c:pt idx="8">
                  <c:v>100.34223949394058</c:v>
                </c:pt>
                <c:pt idx="9">
                  <c:v>100.44789879726092</c:v>
                </c:pt>
                <c:pt idx="10">
                  <c:v>100.57870810258483</c:v>
                </c:pt>
                <c:pt idx="11">
                  <c:v>100.73602140348078</c:v>
                </c:pt>
                <c:pt idx="12">
                  <c:v>100.95688464988426</c:v>
                </c:pt>
                <c:pt idx="13">
                  <c:v>101.18890304317081</c:v>
                </c:pt>
                <c:pt idx="14">
                  <c:v>101.41291425988381</c:v>
                </c:pt>
                <c:pt idx="15">
                  <c:v>101.6188205282338</c:v>
                </c:pt>
                <c:pt idx="16">
                  <c:v>101.76008359427848</c:v>
                </c:pt>
                <c:pt idx="17">
                  <c:v>101.86083843361185</c:v>
                </c:pt>
                <c:pt idx="18">
                  <c:v>101.90150238417847</c:v>
                </c:pt>
                <c:pt idx="19">
                  <c:v>101.84838552374983</c:v>
                </c:pt>
                <c:pt idx="20">
                  <c:v>101.72697550156535</c:v>
                </c:pt>
                <c:pt idx="21">
                  <c:v>101.54644020720308</c:v>
                </c:pt>
                <c:pt idx="22">
                  <c:v>101.27764880625378</c:v>
                </c:pt>
                <c:pt idx="23">
                  <c:v>100.90833740836707</c:v>
                </c:pt>
                <c:pt idx="24">
                  <c:v>100.40641149847377</c:v>
                </c:pt>
                <c:pt idx="25">
                  <c:v>99.746174038331333</c:v>
                </c:pt>
                <c:pt idx="26">
                  <c:v>98.925944829967193</c:v>
                </c:pt>
                <c:pt idx="27">
                  <c:v>98.139004131015483</c:v>
                </c:pt>
                <c:pt idx="28">
                  <c:v>97.504608822248031</c:v>
                </c:pt>
                <c:pt idx="29">
                  <c:v>97.047746113846799</c:v>
                </c:pt>
                <c:pt idx="30">
                  <c:v>96.778093445645368</c:v>
                </c:pt>
                <c:pt idx="31">
                  <c:v>96.676576618004773</c:v>
                </c:pt>
                <c:pt idx="32">
                  <c:v>96.670803471841609</c:v>
                </c:pt>
                <c:pt idx="33">
                  <c:v>96.725466984578105</c:v>
                </c:pt>
                <c:pt idx="34">
                  <c:v>96.867483935210103</c:v>
                </c:pt>
                <c:pt idx="35">
                  <c:v>97.087878801449946</c:v>
                </c:pt>
                <c:pt idx="36">
                  <c:v>97.353091556071277</c:v>
                </c:pt>
                <c:pt idx="37">
                  <c:v>97.683516153805144</c:v>
                </c:pt>
                <c:pt idx="38">
                  <c:v>98.038050300205867</c:v>
                </c:pt>
                <c:pt idx="39">
                  <c:v>98.370352938444071</c:v>
                </c:pt>
                <c:pt idx="40">
                  <c:v>98.690048798254438</c:v>
                </c:pt>
                <c:pt idx="41">
                  <c:v>98.970995357034525</c:v>
                </c:pt>
                <c:pt idx="42">
                  <c:v>99.212994171139854</c:v>
                </c:pt>
                <c:pt idx="43">
                  <c:v>99.437093096353948</c:v>
                </c:pt>
                <c:pt idx="44">
                  <c:v>99.670300342465708</c:v>
                </c:pt>
                <c:pt idx="45">
                  <c:v>99.892539727967417</c:v>
                </c:pt>
                <c:pt idx="46">
                  <c:v>100.09895239464849</c:v>
                </c:pt>
                <c:pt idx="47">
                  <c:v>100.23991729930049</c:v>
                </c:pt>
                <c:pt idx="48">
                  <c:v>100.32449659116885</c:v>
                </c:pt>
                <c:pt idx="49">
                  <c:v>100.40484247337893</c:v>
                </c:pt>
                <c:pt idx="50">
                  <c:v>100.50230300894505</c:v>
                </c:pt>
                <c:pt idx="51">
                  <c:v>100.58077197323598</c:v>
                </c:pt>
                <c:pt idx="52">
                  <c:v>100.63615155010436</c:v>
                </c:pt>
                <c:pt idx="53">
                  <c:v>100.66124432858</c:v>
                </c:pt>
                <c:pt idx="54">
                  <c:v>100.65205757050333</c:v>
                </c:pt>
                <c:pt idx="55">
                  <c:v>100.69544717869553</c:v>
                </c:pt>
                <c:pt idx="56">
                  <c:v>100.80205549783618</c:v>
                </c:pt>
                <c:pt idx="57">
                  <c:v>100.94925914051905</c:v>
                </c:pt>
                <c:pt idx="58">
                  <c:v>101.03480126689537</c:v>
                </c:pt>
                <c:pt idx="59">
                  <c:v>101.09401614147835</c:v>
                </c:pt>
                <c:pt idx="60">
                  <c:v>101.12673072853472</c:v>
                </c:pt>
                <c:pt idx="61">
                  <c:v>101.06569618288992</c:v>
                </c:pt>
                <c:pt idx="62">
                  <c:v>100.97807724080765</c:v>
                </c:pt>
                <c:pt idx="63">
                  <c:v>100.91533550074094</c:v>
                </c:pt>
                <c:pt idx="64">
                  <c:v>100.78200193279898</c:v>
                </c:pt>
                <c:pt idx="65">
                  <c:v>100.67041840453282</c:v>
                </c:pt>
                <c:pt idx="66">
                  <c:v>100.63696516833882</c:v>
                </c:pt>
                <c:pt idx="67">
                  <c:v>100.53303241647366</c:v>
                </c:pt>
                <c:pt idx="68">
                  <c:v>100.39746665829192</c:v>
                </c:pt>
                <c:pt idx="69">
                  <c:v>100.29256062499412</c:v>
                </c:pt>
                <c:pt idx="70">
                  <c:v>100.19244327657483</c:v>
                </c:pt>
                <c:pt idx="71">
                  <c:v>100.14534199968941</c:v>
                </c:pt>
                <c:pt idx="72">
                  <c:v>100.13907571234972</c:v>
                </c:pt>
                <c:pt idx="73">
                  <c:v>100.05665328676019</c:v>
                </c:pt>
                <c:pt idx="74">
                  <c:v>99.953002149385426</c:v>
                </c:pt>
                <c:pt idx="75">
                  <c:v>99.893344541786362</c:v>
                </c:pt>
                <c:pt idx="76">
                  <c:v>99.836533393820005</c:v>
                </c:pt>
                <c:pt idx="77">
                  <c:v>99.848477476460189</c:v>
                </c:pt>
                <c:pt idx="78">
                  <c:v>99.97987880466701</c:v>
                </c:pt>
                <c:pt idx="79">
                  <c:v>100.09988695905211</c:v>
                </c:pt>
                <c:pt idx="80">
                  <c:v>100.21572784160811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'10_6和歌山'!$N$4:$N$84</c:f>
              <c:numCache>
                <c:formatCode>#,##0.00_);[Red]\(#,##0.00\)</c:formatCode>
                <c:ptCount val="81"/>
                <c:pt idx="0">
                  <c:v>98.788277367257137</c:v>
                </c:pt>
                <c:pt idx="1">
                  <c:v>99.057366982321909</c:v>
                </c:pt>
                <c:pt idx="2">
                  <c:v>99.298208443357922</c:v>
                </c:pt>
                <c:pt idx="3">
                  <c:v>99.45450904225325</c:v>
                </c:pt>
                <c:pt idx="4">
                  <c:v>99.520953759958587</c:v>
                </c:pt>
                <c:pt idx="5">
                  <c:v>99.534815565865202</c:v>
                </c:pt>
                <c:pt idx="6">
                  <c:v>99.597391120924541</c:v>
                </c:pt>
                <c:pt idx="7">
                  <c:v>99.789040030880486</c:v>
                </c:pt>
                <c:pt idx="8">
                  <c:v>100.13081435602702</c:v>
                </c:pt>
                <c:pt idx="9">
                  <c:v>100.60694345284304</c:v>
                </c:pt>
                <c:pt idx="10">
                  <c:v>101.04300507163198</c:v>
                </c:pt>
                <c:pt idx="11">
                  <c:v>101.30499580763052</c:v>
                </c:pt>
                <c:pt idx="12">
                  <c:v>101.43786051902831</c:v>
                </c:pt>
                <c:pt idx="13">
                  <c:v>101.50270187629722</c:v>
                </c:pt>
                <c:pt idx="14">
                  <c:v>101.55349095795323</c:v>
                </c:pt>
                <c:pt idx="15">
                  <c:v>101.62870012861516</c:v>
                </c:pt>
                <c:pt idx="16">
                  <c:v>101.75398357965342</c:v>
                </c:pt>
                <c:pt idx="17">
                  <c:v>101.85298207687578</c:v>
                </c:pt>
                <c:pt idx="18">
                  <c:v>101.89160046145443</c:v>
                </c:pt>
                <c:pt idx="19">
                  <c:v>101.85391741799188</c:v>
                </c:pt>
                <c:pt idx="20">
                  <c:v>101.73246149547613</c:v>
                </c:pt>
                <c:pt idx="21">
                  <c:v>101.55736305845136</c:v>
                </c:pt>
                <c:pt idx="22">
                  <c:v>101.33470434162835</c:v>
                </c:pt>
                <c:pt idx="23">
                  <c:v>101.02210712351497</c:v>
                </c:pt>
                <c:pt idx="24">
                  <c:v>100.46432424075145</c:v>
                </c:pt>
                <c:pt idx="25">
                  <c:v>99.675819021618139</c:v>
                </c:pt>
                <c:pt idx="26">
                  <c:v>98.650135587086453</c:v>
                </c:pt>
                <c:pt idx="27">
                  <c:v>97.533023979978012</c:v>
                </c:pt>
                <c:pt idx="28">
                  <c:v>96.598873836421589</c:v>
                </c:pt>
                <c:pt idx="29">
                  <c:v>96.053370012918393</c:v>
                </c:pt>
                <c:pt idx="30">
                  <c:v>95.966514820086502</c:v>
                </c:pt>
                <c:pt idx="31">
                  <c:v>96.254468557727066</c:v>
                </c:pt>
                <c:pt idx="32">
                  <c:v>96.801999112787911</c:v>
                </c:pt>
                <c:pt idx="33">
                  <c:v>97.444429036462353</c:v>
                </c:pt>
                <c:pt idx="34">
                  <c:v>98.047721749829321</c:v>
                </c:pt>
                <c:pt idx="35">
                  <c:v>98.651789051737566</c:v>
                </c:pt>
                <c:pt idx="36">
                  <c:v>99.232583558084201</c:v>
                </c:pt>
                <c:pt idx="37">
                  <c:v>99.697772540605698</c:v>
                </c:pt>
                <c:pt idx="38">
                  <c:v>100.08099903183526</c:v>
                </c:pt>
                <c:pt idx="39">
                  <c:v>100.40383555820102</c:v>
                </c:pt>
                <c:pt idx="40">
                  <c:v>100.65708332816909</c:v>
                </c:pt>
                <c:pt idx="41">
                  <c:v>100.83643922870283</c:v>
                </c:pt>
                <c:pt idx="42">
                  <c:v>100.94639132401983</c:v>
                </c:pt>
                <c:pt idx="43">
                  <c:v>101.03275428949188</c:v>
                </c:pt>
                <c:pt idx="44">
                  <c:v>101.15004487066366</c:v>
                </c:pt>
                <c:pt idx="45">
                  <c:v>101.2403811823179</c:v>
                </c:pt>
                <c:pt idx="46">
                  <c:v>101.26054310807331</c:v>
                </c:pt>
                <c:pt idx="47">
                  <c:v>101.15737188054119</c:v>
                </c:pt>
                <c:pt idx="48">
                  <c:v>100.96838810815048</c:v>
                </c:pt>
                <c:pt idx="49">
                  <c:v>100.73761062344049</c:v>
                </c:pt>
                <c:pt idx="50">
                  <c:v>100.49762513686761</c:v>
                </c:pt>
                <c:pt idx="51">
                  <c:v>100.2646635562412</c:v>
                </c:pt>
                <c:pt idx="52">
                  <c:v>100.10445198238529</c:v>
                </c:pt>
                <c:pt idx="53">
                  <c:v>100.09738937683491</c:v>
                </c:pt>
                <c:pt idx="54">
                  <c:v>100.12488725638525</c:v>
                </c:pt>
                <c:pt idx="55">
                  <c:v>100.11212724705724</c:v>
                </c:pt>
                <c:pt idx="56">
                  <c:v>100.04130283613057</c:v>
                </c:pt>
                <c:pt idx="57">
                  <c:v>99.951054627498252</c:v>
                </c:pt>
                <c:pt idx="58">
                  <c:v>99.823216827103025</c:v>
                </c:pt>
                <c:pt idx="59">
                  <c:v>99.647905642701147</c:v>
                </c:pt>
                <c:pt idx="60">
                  <c:v>99.464593588802117</c:v>
                </c:pt>
                <c:pt idx="61">
                  <c:v>99.353169776307197</c:v>
                </c:pt>
                <c:pt idx="62">
                  <c:v>99.358797592053733</c:v>
                </c:pt>
                <c:pt idx="63">
                  <c:v>99.448333868179475</c:v>
                </c:pt>
                <c:pt idx="64">
                  <c:v>99.601905755950995</c:v>
                </c:pt>
                <c:pt idx="65">
                  <c:v>99.821672085694487</c:v>
                </c:pt>
                <c:pt idx="66">
                  <c:v>100.10927763839145</c:v>
                </c:pt>
                <c:pt idx="67">
                  <c:v>100.39849214173869</c:v>
                </c:pt>
                <c:pt idx="68">
                  <c:v>100.65325527922467</c:v>
                </c:pt>
                <c:pt idx="69">
                  <c:v>100.78866064663005</c:v>
                </c:pt>
                <c:pt idx="70">
                  <c:v>100.84482199117804</c:v>
                </c:pt>
                <c:pt idx="71">
                  <c:v>100.85548027604688</c:v>
                </c:pt>
                <c:pt idx="72">
                  <c:v>100.7990998091862</c:v>
                </c:pt>
                <c:pt idx="73">
                  <c:v>100.70348305715484</c:v>
                </c:pt>
                <c:pt idx="74">
                  <c:v>100.59829102526655</c:v>
                </c:pt>
                <c:pt idx="75">
                  <c:v>100.463714175117</c:v>
                </c:pt>
                <c:pt idx="76">
                  <c:v>100.30671152644754</c:v>
                </c:pt>
                <c:pt idx="77">
                  <c:v>100.0924665422848</c:v>
                </c:pt>
                <c:pt idx="78">
                  <c:v>99.797654306336739</c:v>
                </c:pt>
                <c:pt idx="79">
                  <c:v>99.397712743206057</c:v>
                </c:pt>
                <c:pt idx="80">
                  <c:v>99.020160600239919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1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'10_7福井'!$M$4:$M$84</c:f>
              <c:numCache>
                <c:formatCode>0.00</c:formatCode>
                <c:ptCount val="81"/>
                <c:pt idx="0">
                  <c:v>100.38026785240034</c:v>
                </c:pt>
                <c:pt idx="1">
                  <c:v>100.19921137684013</c:v>
                </c:pt>
                <c:pt idx="2">
                  <c:v>100.00580793447244</c:v>
                </c:pt>
                <c:pt idx="3">
                  <c:v>99.817206192463416</c:v>
                </c:pt>
                <c:pt idx="4">
                  <c:v>99.576094127050027</c:v>
                </c:pt>
                <c:pt idx="5">
                  <c:v>99.26886259960358</c:v>
                </c:pt>
                <c:pt idx="6">
                  <c:v>98.931361044784438</c:v>
                </c:pt>
                <c:pt idx="7">
                  <c:v>98.621959017794808</c:v>
                </c:pt>
                <c:pt idx="8">
                  <c:v>98.410927123818055</c:v>
                </c:pt>
                <c:pt idx="9">
                  <c:v>98.333932982282008</c:v>
                </c:pt>
                <c:pt idx="10">
                  <c:v>98.43564822300894</c:v>
                </c:pt>
                <c:pt idx="11">
                  <c:v>98.640908882812568</c:v>
                </c:pt>
                <c:pt idx="12">
                  <c:v>98.8907317055899</c:v>
                </c:pt>
                <c:pt idx="13">
                  <c:v>99.172320304957069</c:v>
                </c:pt>
                <c:pt idx="14">
                  <c:v>99.450479207166197</c:v>
                </c:pt>
                <c:pt idx="15">
                  <c:v>99.681631767446518</c:v>
                </c:pt>
                <c:pt idx="16">
                  <c:v>99.873714853167783</c:v>
                </c:pt>
                <c:pt idx="17">
                  <c:v>100.0364194157231</c:v>
                </c:pt>
                <c:pt idx="18">
                  <c:v>100.16052625232746</c:v>
                </c:pt>
                <c:pt idx="19">
                  <c:v>100.28533812498966</c:v>
                </c:pt>
                <c:pt idx="20">
                  <c:v>100.47412916072068</c:v>
                </c:pt>
                <c:pt idx="21">
                  <c:v>100.81085835046039</c:v>
                </c:pt>
                <c:pt idx="22">
                  <c:v>101.19939833646656</c:v>
                </c:pt>
                <c:pt idx="23">
                  <c:v>101.58067516926778</c:v>
                </c:pt>
                <c:pt idx="24">
                  <c:v>101.94454737751747</c:v>
                </c:pt>
                <c:pt idx="25">
                  <c:v>102.30182210692344</c:v>
                </c:pt>
                <c:pt idx="26">
                  <c:v>102.67229411846014</c:v>
                </c:pt>
                <c:pt idx="27">
                  <c:v>102.9483913070045</c:v>
                </c:pt>
                <c:pt idx="28">
                  <c:v>103.02273660030308</c:v>
                </c:pt>
                <c:pt idx="29">
                  <c:v>102.87926778421857</c:v>
                </c:pt>
                <c:pt idx="30">
                  <c:v>102.52524262381411</c:v>
                </c:pt>
                <c:pt idx="31">
                  <c:v>102.01537726917819</c:v>
                </c:pt>
                <c:pt idx="32">
                  <c:v>101.38060521643722</c:v>
                </c:pt>
                <c:pt idx="33">
                  <c:v>100.72675959253078</c:v>
                </c:pt>
                <c:pt idx="34">
                  <c:v>100.18873313195343</c:v>
                </c:pt>
                <c:pt idx="35">
                  <c:v>99.747296750743615</c:v>
                </c:pt>
                <c:pt idx="36">
                  <c:v>99.361349215573085</c:v>
                </c:pt>
                <c:pt idx="37">
                  <c:v>99.063306294152383</c:v>
                </c:pt>
                <c:pt idx="38">
                  <c:v>98.86692843511085</c:v>
                </c:pt>
                <c:pt idx="39">
                  <c:v>98.72470298840102</c:v>
                </c:pt>
                <c:pt idx="40">
                  <c:v>98.738896943907164</c:v>
                </c:pt>
                <c:pt idx="41">
                  <c:v>98.957899761056225</c:v>
                </c:pt>
                <c:pt idx="42">
                  <c:v>99.405644441341352</c:v>
                </c:pt>
                <c:pt idx="43">
                  <c:v>99.968635341573346</c:v>
                </c:pt>
                <c:pt idx="44">
                  <c:v>100.3903927846893</c:v>
                </c:pt>
                <c:pt idx="45">
                  <c:v>100.47273665858103</c:v>
                </c:pt>
                <c:pt idx="46">
                  <c:v>100.25772230100772</c:v>
                </c:pt>
                <c:pt idx="47">
                  <c:v>99.84501696910003</c:v>
                </c:pt>
                <c:pt idx="48">
                  <c:v>99.318581659407855</c:v>
                </c:pt>
                <c:pt idx="49">
                  <c:v>98.773024147060255</c:v>
                </c:pt>
                <c:pt idx="50">
                  <c:v>98.329698623791742</c:v>
                </c:pt>
                <c:pt idx="51">
                  <c:v>98.032632764358027</c:v>
                </c:pt>
                <c:pt idx="52">
                  <c:v>97.925297766402394</c:v>
                </c:pt>
                <c:pt idx="53">
                  <c:v>97.95183729768398</c:v>
                </c:pt>
                <c:pt idx="54">
                  <c:v>98.096936709098657</c:v>
                </c:pt>
                <c:pt idx="55">
                  <c:v>98.364854096169978</c:v>
                </c:pt>
                <c:pt idx="56">
                  <c:v>98.77651110145986</c:v>
                </c:pt>
                <c:pt idx="57">
                  <c:v>99.323026657422247</c:v>
                </c:pt>
                <c:pt idx="58">
                  <c:v>99.970456458462394</c:v>
                </c:pt>
                <c:pt idx="59">
                  <c:v>100.67119571970821</c:v>
                </c:pt>
                <c:pt idx="60">
                  <c:v>101.33865784050303</c:v>
                </c:pt>
                <c:pt idx="61">
                  <c:v>101.72252302354029</c:v>
                </c:pt>
                <c:pt idx="62">
                  <c:v>101.7731434186811</c:v>
                </c:pt>
                <c:pt idx="63">
                  <c:v>101.56052626160701</c:v>
                </c:pt>
                <c:pt idx="64">
                  <c:v>101.12004345697656</c:v>
                </c:pt>
                <c:pt idx="65">
                  <c:v>100.56822381942276</c:v>
                </c:pt>
                <c:pt idx="66">
                  <c:v>99.967884913600784</c:v>
                </c:pt>
                <c:pt idx="67">
                  <c:v>99.31599087135011</c:v>
                </c:pt>
                <c:pt idx="68">
                  <c:v>98.876949464588989</c:v>
                </c:pt>
                <c:pt idx="69">
                  <c:v>98.722946255015316</c:v>
                </c:pt>
                <c:pt idx="70">
                  <c:v>98.859699060936279</c:v>
                </c:pt>
                <c:pt idx="71">
                  <c:v>99.267171465083266</c:v>
                </c:pt>
                <c:pt idx="72">
                  <c:v>99.818347917393211</c:v>
                </c:pt>
                <c:pt idx="73">
                  <c:v>100.23039614605386</c:v>
                </c:pt>
                <c:pt idx="74">
                  <c:v>100.25396774180737</c:v>
                </c:pt>
                <c:pt idx="75">
                  <c:v>100.04915136599476</c:v>
                </c:pt>
                <c:pt idx="76">
                  <c:v>99.845691685540089</c:v>
                </c:pt>
                <c:pt idx="77">
                  <c:v>99.777591804199048</c:v>
                </c:pt>
                <c:pt idx="78">
                  <c:v>99.899414108070829</c:v>
                </c:pt>
                <c:pt idx="79">
                  <c:v>100.33624055213406</c:v>
                </c:pt>
                <c:pt idx="80">
                  <c:v>100.95405119922461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'10_7福井'!$L$4:$L$84</c:f>
              <c:strCache>
                <c:ptCount val="8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'10_7福井'!$N$4:$N$84</c:f>
              <c:numCache>
                <c:formatCode>#,##0.00_);[Red]\(#,##0.00\)</c:formatCode>
                <c:ptCount val="81"/>
                <c:pt idx="0">
                  <c:v>99.199698879571429</c:v>
                </c:pt>
                <c:pt idx="1">
                  <c:v>99.353684343541175</c:v>
                </c:pt>
                <c:pt idx="2">
                  <c:v>99.515655098976382</c:v>
                </c:pt>
                <c:pt idx="3">
                  <c:v>99.689843368601487</c:v>
                </c:pt>
                <c:pt idx="4">
                  <c:v>99.878726359657875</c:v>
                </c:pt>
                <c:pt idx="5">
                  <c:v>100.07987476542365</c:v>
                </c:pt>
                <c:pt idx="6">
                  <c:v>100.2830878422924</c:v>
                </c:pt>
                <c:pt idx="7">
                  <c:v>100.47346771071744</c:v>
                </c:pt>
                <c:pt idx="8">
                  <c:v>100.63721615645773</c:v>
                </c:pt>
                <c:pt idx="9">
                  <c:v>100.76999516546066</c:v>
                </c:pt>
                <c:pt idx="10">
                  <c:v>100.87533151330663</c:v>
                </c:pt>
                <c:pt idx="11">
                  <c:v>100.96233053390733</c:v>
                </c:pt>
                <c:pt idx="12">
                  <c:v>101.04106705584765</c:v>
                </c:pt>
                <c:pt idx="13">
                  <c:v>101.11937919397374</c:v>
                </c:pt>
                <c:pt idx="14">
                  <c:v>101.20562265863764</c:v>
                </c:pt>
                <c:pt idx="15">
                  <c:v>101.30420099785536</c:v>
                </c:pt>
                <c:pt idx="16">
                  <c:v>101.41226546719638</c:v>
                </c:pt>
                <c:pt idx="17">
                  <c:v>101.52579009067983</c:v>
                </c:pt>
                <c:pt idx="18">
                  <c:v>101.64017483754206</c:v>
                </c:pt>
                <c:pt idx="19">
                  <c:v>101.74553336540203</c:v>
                </c:pt>
                <c:pt idx="20">
                  <c:v>101.82448126660306</c:v>
                </c:pt>
                <c:pt idx="21">
                  <c:v>101.85031152516233</c:v>
                </c:pt>
                <c:pt idx="22">
                  <c:v>101.79626637252318</c:v>
                </c:pt>
                <c:pt idx="23">
                  <c:v>101.64043958597428</c:v>
                </c:pt>
                <c:pt idx="24">
                  <c:v>101.36547160819258</c:v>
                </c:pt>
                <c:pt idx="25">
                  <c:v>100.97551605847069</c:v>
                </c:pt>
                <c:pt idx="26">
                  <c:v>100.47805383852659</c:v>
                </c:pt>
                <c:pt idx="27">
                  <c:v>99.896210265252421</c:v>
                </c:pt>
                <c:pt idx="28">
                  <c:v>99.289035589031982</c:v>
                </c:pt>
                <c:pt idx="29">
                  <c:v>98.733995226061182</c:v>
                </c:pt>
                <c:pt idx="30">
                  <c:v>98.281899318623516</c:v>
                </c:pt>
                <c:pt idx="31">
                  <c:v>97.959534496435481</c:v>
                </c:pt>
                <c:pt idx="32">
                  <c:v>97.768462490524243</c:v>
                </c:pt>
                <c:pt idx="33">
                  <c:v>97.693123883745997</c:v>
                </c:pt>
                <c:pt idx="34">
                  <c:v>97.709622968310313</c:v>
                </c:pt>
                <c:pt idx="35">
                  <c:v>97.788761566243792</c:v>
                </c:pt>
                <c:pt idx="36">
                  <c:v>97.901117523873282</c:v>
                </c:pt>
                <c:pt idx="37">
                  <c:v>98.014357083833218</c:v>
                </c:pt>
                <c:pt idx="38">
                  <c:v>98.110976053134749</c:v>
                </c:pt>
                <c:pt idx="39">
                  <c:v>98.188561574643586</c:v>
                </c:pt>
                <c:pt idx="40">
                  <c:v>98.252936629064138</c:v>
                </c:pt>
                <c:pt idx="41">
                  <c:v>98.30608297068467</c:v>
                </c:pt>
                <c:pt idx="42">
                  <c:v>98.34802724590746</c:v>
                </c:pt>
                <c:pt idx="43">
                  <c:v>98.396094894049298</c:v>
                </c:pt>
                <c:pt idx="44">
                  <c:v>98.467147261747868</c:v>
                </c:pt>
                <c:pt idx="45">
                  <c:v>98.564389651078613</c:v>
                </c:pt>
                <c:pt idx="46">
                  <c:v>98.685283355858815</c:v>
                </c:pt>
                <c:pt idx="47">
                  <c:v>98.82219911946693</c:v>
                </c:pt>
                <c:pt idx="48">
                  <c:v>98.966296626642475</c:v>
                </c:pt>
                <c:pt idx="49">
                  <c:v>99.111486894745312</c:v>
                </c:pt>
                <c:pt idx="50">
                  <c:v>99.262235907062973</c:v>
                </c:pt>
                <c:pt idx="51">
                  <c:v>99.426114993499624</c:v>
                </c:pt>
                <c:pt idx="52">
                  <c:v>99.609113507860101</c:v>
                </c:pt>
                <c:pt idx="53">
                  <c:v>99.80932485226937</c:v>
                </c:pt>
                <c:pt idx="54">
                  <c:v>100.01662414334405</c:v>
                </c:pt>
                <c:pt idx="55">
                  <c:v>100.21779069698952</c:v>
                </c:pt>
                <c:pt idx="56">
                  <c:v>100.40303307555162</c:v>
                </c:pt>
                <c:pt idx="57">
                  <c:v>100.56469180118616</c:v>
                </c:pt>
                <c:pt idx="58">
                  <c:v>100.69964628818528</c:v>
                </c:pt>
                <c:pt idx="59">
                  <c:v>100.80383275984563</c:v>
                </c:pt>
                <c:pt idx="60">
                  <c:v>100.87772904582933</c:v>
                </c:pt>
                <c:pt idx="61">
                  <c:v>100.92705422374151</c:v>
                </c:pt>
                <c:pt idx="62">
                  <c:v>100.95797500454759</c:v>
                </c:pt>
                <c:pt idx="63">
                  <c:v>100.97219908992942</c:v>
                </c:pt>
                <c:pt idx="64">
                  <c:v>100.96871487061939</c:v>
                </c:pt>
                <c:pt idx="65">
                  <c:v>100.94821893700346</c:v>
                </c:pt>
                <c:pt idx="66">
                  <c:v>100.91367178277648</c:v>
                </c:pt>
                <c:pt idx="67">
                  <c:v>100.86910923141367</c:v>
                </c:pt>
                <c:pt idx="68">
                  <c:v>100.81482548483478</c:v>
                </c:pt>
                <c:pt idx="69">
                  <c:v>100.75077765717481</c:v>
                </c:pt>
                <c:pt idx="70">
                  <c:v>100.67755942181076</c:v>
                </c:pt>
                <c:pt idx="71">
                  <c:v>100.59953361280837</c:v>
                </c:pt>
                <c:pt idx="72">
                  <c:v>100.52021674984867</c:v>
                </c:pt>
                <c:pt idx="73">
                  <c:v>100.44329050258764</c:v>
                </c:pt>
                <c:pt idx="74">
                  <c:v>100.36926001935157</c:v>
                </c:pt>
                <c:pt idx="75">
                  <c:v>100.29348008697868</c:v>
                </c:pt>
                <c:pt idx="76">
                  <c:v>100.2251064995731</c:v>
                </c:pt>
                <c:pt idx="77">
                  <c:v>100.18202972848573</c:v>
                </c:pt>
                <c:pt idx="78">
                  <c:v>100.17499330734783</c:v>
                </c:pt>
                <c:pt idx="79">
                  <c:v>100.20305626514737</c:v>
                </c:pt>
                <c:pt idx="80">
                  <c:v>100.26289316356778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1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0.93541</cdr:x>
      <cdr:y>0.93028</cdr:y>
    </cdr:from>
    <cdr:to>
      <cdr:x>0.98528</cdr:x>
      <cdr:y>0.98886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47642" y="2745105"/>
          <a:ext cx="285103" cy="1728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103457</xdr:colOff>
      <xdr:row>23</xdr:row>
      <xdr:rowOff>134906</xdr:rowOff>
    </xdr:from>
    <xdr:to>
      <xdr:col>12</xdr:col>
      <xdr:colOff>285163</xdr:colOff>
      <xdr:row>44</xdr:row>
      <xdr:rowOff>63214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D6649F7-8AA8-7F55-E633-256CA2BBA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57" y="4630706"/>
          <a:ext cx="6574886" cy="3334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11</xdr:row>
      <xdr:rowOff>0</xdr:rowOff>
    </xdr:from>
    <xdr:to>
      <xdr:col>30</xdr:col>
      <xdr:colOff>336550</xdr:colOff>
      <xdr:row>31</xdr:row>
      <xdr:rowOff>127000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495DC4F-0E9B-E9A7-E061-AE2796CCE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0" y="1981200"/>
          <a:ext cx="54102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29</xdr:col>
      <xdr:colOff>114300</xdr:colOff>
      <xdr:row>56</xdr:row>
      <xdr:rowOff>133350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DB12C66-2DFE-FCA7-D5AE-64AF1403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0" y="6769100"/>
          <a:ext cx="4559300" cy="277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58</xdr:row>
      <xdr:rowOff>0</xdr:rowOff>
    </xdr:from>
    <xdr:to>
      <xdr:col>29</xdr:col>
      <xdr:colOff>539750</xdr:colOff>
      <xdr:row>77</xdr:row>
      <xdr:rowOff>63500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7EA63CB-E0CB-54E4-2888-B6D32E85E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0" y="9740900"/>
          <a:ext cx="4984750" cy="320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topLeftCell="A26"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9"/>
      <c r="B1" s="207"/>
      <c r="C1" s="39"/>
      <c r="D1" s="39"/>
      <c r="E1" s="39"/>
      <c r="F1" s="39"/>
      <c r="G1" s="39"/>
      <c r="H1" s="39"/>
    </row>
    <row r="2" spans="1:10" ht="13.5">
      <c r="A2" s="39"/>
      <c r="B2" s="207"/>
      <c r="C2" s="39"/>
      <c r="D2" s="39"/>
      <c r="E2" s="39"/>
      <c r="F2" s="39"/>
      <c r="G2" s="39"/>
      <c r="H2" s="39"/>
    </row>
    <row r="3" spans="1:10" ht="13.5">
      <c r="A3" s="39"/>
      <c r="B3" s="207"/>
      <c r="C3" s="39"/>
      <c r="D3" s="39"/>
      <c r="E3" s="39"/>
      <c r="F3" s="39"/>
      <c r="G3" s="39"/>
      <c r="H3" s="39" t="s">
        <v>834</v>
      </c>
    </row>
    <row r="4" spans="1:10" ht="13.5">
      <c r="A4" s="39"/>
      <c r="B4" s="207"/>
      <c r="C4" s="39"/>
      <c r="D4" s="39"/>
      <c r="E4" s="39"/>
      <c r="F4" s="39"/>
      <c r="G4" s="39"/>
      <c r="H4" s="39"/>
    </row>
    <row r="5" spans="1:10" ht="13.5">
      <c r="A5" s="39"/>
      <c r="B5" s="207"/>
      <c r="C5" s="39"/>
      <c r="D5" s="39"/>
      <c r="E5" s="39"/>
      <c r="F5" s="39"/>
      <c r="G5" s="39"/>
      <c r="H5" s="39"/>
    </row>
    <row r="6" spans="1:10" ht="13.5">
      <c r="A6" s="39"/>
      <c r="B6" s="207"/>
      <c r="C6" s="39"/>
      <c r="D6" s="39"/>
      <c r="E6" s="39"/>
      <c r="F6" s="39"/>
      <c r="G6" s="39"/>
      <c r="H6" s="39"/>
    </row>
    <row r="7" spans="1:10" ht="13.5">
      <c r="A7" s="39"/>
      <c r="B7" s="207"/>
      <c r="C7" s="39"/>
      <c r="D7" s="39"/>
      <c r="E7" s="39"/>
      <c r="F7" s="39"/>
      <c r="G7" s="39"/>
      <c r="H7" s="39"/>
    </row>
    <row r="8" spans="1:10" ht="34.5">
      <c r="A8" s="39"/>
      <c r="B8" s="208" t="s">
        <v>432</v>
      </c>
      <c r="C8" s="209"/>
      <c r="D8" s="209"/>
      <c r="E8" s="209"/>
      <c r="F8" s="209"/>
      <c r="G8" s="209"/>
      <c r="H8" s="209"/>
      <c r="I8" s="206"/>
      <c r="J8" s="206"/>
    </row>
    <row r="9" spans="1:10" ht="25.5">
      <c r="A9" s="209"/>
      <c r="B9" s="212"/>
      <c r="C9" s="214" t="s">
        <v>433</v>
      </c>
      <c r="D9" s="213"/>
      <c r="E9" s="39"/>
      <c r="F9" s="39"/>
      <c r="G9" s="39"/>
      <c r="H9" s="39"/>
    </row>
    <row r="10" spans="1:10" ht="13.5">
      <c r="A10" s="39"/>
      <c r="B10" s="207"/>
      <c r="C10" s="39"/>
      <c r="D10" s="39"/>
      <c r="E10" s="39"/>
      <c r="F10" s="39"/>
      <c r="G10" s="39"/>
      <c r="H10" s="39"/>
    </row>
    <row r="11" spans="1:10" ht="13.5">
      <c r="A11" s="39"/>
      <c r="B11" s="207"/>
      <c r="C11" s="39"/>
      <c r="D11" s="39"/>
      <c r="E11" s="39"/>
      <c r="F11" s="39"/>
      <c r="G11" s="39"/>
      <c r="H11" s="39"/>
    </row>
    <row r="12" spans="1:10" ht="13.5">
      <c r="A12" s="39"/>
      <c r="B12" s="207"/>
      <c r="C12" s="39"/>
      <c r="D12" s="39"/>
      <c r="E12" s="39"/>
      <c r="F12" s="39"/>
      <c r="G12" s="39"/>
      <c r="H12" s="39"/>
    </row>
    <row r="13" spans="1:10" ht="13.5">
      <c r="A13" s="39"/>
      <c r="B13" s="207"/>
      <c r="C13" s="39"/>
      <c r="D13" s="39"/>
      <c r="E13" s="39"/>
      <c r="F13" s="39"/>
      <c r="G13" s="39"/>
      <c r="H13" s="39"/>
    </row>
    <row r="14" spans="1:10" ht="13.5">
      <c r="A14" s="39"/>
      <c r="B14" s="207"/>
      <c r="C14" s="39"/>
      <c r="D14" s="39"/>
      <c r="E14" s="39"/>
      <c r="F14" s="39"/>
      <c r="G14" s="39"/>
      <c r="H14" s="39"/>
    </row>
    <row r="15" spans="1:10" ht="13.5">
      <c r="A15" s="39"/>
      <c r="B15" s="207"/>
      <c r="C15" s="39"/>
      <c r="D15" s="39"/>
      <c r="E15" s="39"/>
      <c r="F15" s="39"/>
      <c r="G15" s="39"/>
      <c r="H15" s="39"/>
    </row>
    <row r="16" spans="1:10" ht="25.5">
      <c r="A16" s="39"/>
      <c r="B16" s="2663" t="s">
        <v>1504</v>
      </c>
      <c r="C16" s="2663"/>
      <c r="D16" s="2663"/>
      <c r="E16" s="2663"/>
      <c r="F16" s="2663"/>
      <c r="G16" s="2663"/>
      <c r="H16" s="39"/>
    </row>
    <row r="17" spans="1:8" ht="23.5">
      <c r="A17" s="39"/>
      <c r="B17" s="207"/>
      <c r="C17" s="39"/>
      <c r="D17" s="2241"/>
      <c r="E17" s="39"/>
      <c r="F17" s="39"/>
      <c r="G17" s="39"/>
      <c r="H17" s="39"/>
    </row>
    <row r="18" spans="1:8" ht="13.5">
      <c r="A18" s="39"/>
      <c r="B18" s="207"/>
      <c r="C18" s="39"/>
      <c r="D18" s="39"/>
      <c r="E18" s="39"/>
      <c r="F18" s="39"/>
      <c r="G18" s="39"/>
      <c r="H18" s="39"/>
    </row>
    <row r="19" spans="1:8" ht="13.5">
      <c r="A19" s="39"/>
      <c r="B19" s="207"/>
      <c r="C19" s="39"/>
      <c r="D19" s="39"/>
      <c r="E19" s="39"/>
      <c r="F19" s="39"/>
      <c r="G19" s="39"/>
      <c r="H19" s="39"/>
    </row>
    <row r="20" spans="1:8" ht="13.5">
      <c r="A20" s="39"/>
      <c r="B20" s="207"/>
      <c r="C20" s="39"/>
      <c r="D20" s="39"/>
      <c r="E20" s="39"/>
      <c r="F20" s="39"/>
      <c r="G20" s="39"/>
      <c r="H20" s="39"/>
    </row>
    <row r="21" spans="1:8" ht="13.5">
      <c r="A21" s="39"/>
      <c r="B21" s="207"/>
      <c r="C21" s="39"/>
      <c r="D21" s="39"/>
      <c r="E21" s="39"/>
      <c r="F21" s="39"/>
      <c r="G21" s="39"/>
      <c r="H21" s="39"/>
    </row>
    <row r="22" spans="1:8" ht="13.5">
      <c r="A22" s="39"/>
      <c r="B22" s="207"/>
      <c r="C22" s="39"/>
      <c r="D22" s="39"/>
      <c r="E22" s="39"/>
      <c r="F22" s="39"/>
      <c r="G22" s="39"/>
      <c r="H22" s="39"/>
    </row>
    <row r="23" spans="1:8" ht="13.5">
      <c r="A23" s="39"/>
      <c r="B23" s="207"/>
      <c r="C23" s="39"/>
      <c r="D23" s="39"/>
      <c r="E23" s="39"/>
      <c r="F23" s="39"/>
      <c r="G23" s="39"/>
      <c r="H23" s="39"/>
    </row>
    <row r="24" spans="1:8" ht="13.5">
      <c r="A24" s="39"/>
      <c r="B24" s="207"/>
      <c r="C24" s="39"/>
      <c r="D24" s="39"/>
      <c r="E24" s="39"/>
      <c r="F24" s="39"/>
      <c r="G24" s="39"/>
      <c r="H24" s="39"/>
    </row>
    <row r="25" spans="1:8" ht="13.5">
      <c r="A25" s="39"/>
      <c r="B25" s="207"/>
      <c r="C25" s="39"/>
      <c r="D25" s="39"/>
      <c r="E25" s="39"/>
      <c r="F25" s="39"/>
      <c r="G25" s="39"/>
      <c r="H25" s="39"/>
    </row>
    <row r="26" spans="1:8" ht="13.5">
      <c r="A26" s="39"/>
      <c r="B26" s="207"/>
      <c r="C26" s="39"/>
      <c r="D26" s="39"/>
      <c r="E26" s="39"/>
      <c r="F26" s="39"/>
      <c r="G26" s="39"/>
      <c r="H26" s="39"/>
    </row>
    <row r="27" spans="1:8" ht="13.5">
      <c r="A27" s="39"/>
      <c r="B27" s="207"/>
      <c r="C27" s="39"/>
      <c r="D27" s="39"/>
      <c r="E27" s="39"/>
      <c r="F27" s="39"/>
      <c r="G27" s="39"/>
      <c r="H27" s="39"/>
    </row>
    <row r="28" spans="1:8" ht="13.5">
      <c r="A28" s="39"/>
      <c r="B28" s="207"/>
      <c r="C28" s="39"/>
      <c r="D28" s="39"/>
      <c r="E28" s="39"/>
      <c r="F28" s="39"/>
      <c r="G28" s="39"/>
      <c r="H28" s="39"/>
    </row>
    <row r="29" spans="1:8" ht="13.5">
      <c r="A29" s="39"/>
      <c r="B29" s="207"/>
      <c r="C29" s="39"/>
      <c r="D29" s="39"/>
      <c r="E29" s="39"/>
      <c r="F29" s="39"/>
      <c r="G29" s="39"/>
      <c r="H29" s="39"/>
    </row>
    <row r="30" spans="1:8" ht="13.5">
      <c r="A30" s="39"/>
      <c r="B30" s="207"/>
      <c r="C30" s="39"/>
      <c r="D30" s="39"/>
      <c r="E30" s="39"/>
      <c r="F30" s="39"/>
      <c r="G30" s="39"/>
      <c r="H30" s="39"/>
    </row>
    <row r="31" spans="1:8" ht="13.5">
      <c r="A31" s="39"/>
      <c r="B31" s="207"/>
      <c r="C31" s="39"/>
      <c r="D31" s="39"/>
      <c r="E31" s="39"/>
      <c r="F31" s="39"/>
      <c r="G31" s="39"/>
      <c r="H31" s="39"/>
    </row>
    <row r="32" spans="1:8" ht="13.5">
      <c r="A32" s="39"/>
      <c r="B32" s="207"/>
      <c r="C32" s="39"/>
      <c r="D32" s="39"/>
      <c r="E32" s="39"/>
      <c r="F32" s="39"/>
      <c r="G32" s="39"/>
      <c r="H32" s="39"/>
    </row>
    <row r="33" spans="1:8" ht="13.5">
      <c r="A33" s="39"/>
      <c r="B33" s="207"/>
      <c r="C33" s="39"/>
      <c r="D33" s="39"/>
      <c r="E33" s="39"/>
      <c r="F33" s="39"/>
      <c r="G33" s="39"/>
      <c r="H33" s="39"/>
    </row>
    <row r="34" spans="1:8" ht="13.5">
      <c r="A34" s="39"/>
      <c r="B34" s="210"/>
      <c r="C34" s="39"/>
      <c r="D34" s="39"/>
      <c r="E34" s="39"/>
      <c r="F34" s="39"/>
      <c r="G34" s="39"/>
      <c r="H34" s="39"/>
    </row>
    <row r="35" spans="1:8" ht="21">
      <c r="A35" s="39"/>
      <c r="B35" s="39"/>
      <c r="C35" s="2664">
        <v>45653</v>
      </c>
      <c r="D35" s="2664"/>
      <c r="E35" s="2664"/>
      <c r="F35" s="2664"/>
      <c r="G35" s="39"/>
      <c r="H35" s="39"/>
    </row>
    <row r="36" spans="1:8" ht="21">
      <c r="A36" s="39"/>
      <c r="B36" s="39"/>
      <c r="C36" s="211"/>
      <c r="D36" s="211"/>
      <c r="E36" s="211"/>
      <c r="F36" s="211"/>
      <c r="G36" s="39"/>
      <c r="H36" s="39"/>
    </row>
    <row r="37" spans="1:8" ht="21">
      <c r="A37" s="39"/>
      <c r="B37" s="39"/>
      <c r="C37" s="211"/>
      <c r="D37" s="211"/>
      <c r="E37" s="211"/>
      <c r="F37" s="211"/>
      <c r="G37" s="39"/>
      <c r="H37" s="39"/>
    </row>
    <row r="38" spans="1:8" ht="21">
      <c r="A38" s="39"/>
      <c r="B38" s="39"/>
      <c r="C38" s="211"/>
      <c r="D38" s="211"/>
      <c r="E38" s="211"/>
      <c r="F38" s="211"/>
      <c r="G38" s="39"/>
      <c r="H38" s="39"/>
    </row>
    <row r="39" spans="1:8" ht="21">
      <c r="A39" s="39"/>
      <c r="B39" s="39"/>
      <c r="C39" s="211"/>
      <c r="D39" s="211"/>
      <c r="E39" s="211"/>
      <c r="F39" s="211"/>
      <c r="G39" s="39"/>
      <c r="H39" s="39"/>
    </row>
    <row r="40" spans="1:8" ht="21">
      <c r="A40" s="39"/>
      <c r="B40" s="39"/>
      <c r="C40" s="211"/>
      <c r="D40" s="211"/>
      <c r="E40" s="211"/>
      <c r="F40" s="211"/>
      <c r="G40" s="39"/>
      <c r="H40" s="39"/>
    </row>
    <row r="41" spans="1:8" ht="21">
      <c r="A41" s="39"/>
      <c r="B41" s="39"/>
      <c r="C41" s="211"/>
      <c r="D41" s="211"/>
      <c r="E41" s="211"/>
      <c r="F41" s="211"/>
      <c r="G41" s="39"/>
      <c r="H41" s="39"/>
    </row>
    <row r="42" spans="1:8" ht="13.5">
      <c r="A42" s="39"/>
      <c r="B42" s="207"/>
      <c r="C42" s="39"/>
      <c r="D42" s="39"/>
      <c r="E42" s="39"/>
      <c r="F42" s="39"/>
      <c r="G42" s="39"/>
      <c r="H42" s="39"/>
    </row>
    <row r="43" spans="1:8" ht="13.5">
      <c r="A43" s="39"/>
      <c r="B43" s="207"/>
      <c r="C43" s="39"/>
      <c r="D43" s="39"/>
      <c r="E43" s="39"/>
      <c r="F43" s="39"/>
      <c r="G43" s="39"/>
      <c r="H43" s="39"/>
    </row>
    <row r="44" spans="1:8" ht="24.75" customHeight="1">
      <c r="A44" s="39"/>
      <c r="B44" s="2665" t="s">
        <v>431</v>
      </c>
      <c r="C44" s="2665"/>
      <c r="D44" s="2665"/>
      <c r="E44" s="2665"/>
      <c r="F44" s="2665"/>
      <c r="G44" s="2665"/>
      <c r="H44" s="39"/>
    </row>
    <row r="45" spans="1:8">
      <c r="A45" s="39"/>
      <c r="B45" s="39"/>
      <c r="C45" s="39"/>
      <c r="D45" s="39"/>
      <c r="E45" s="39"/>
      <c r="F45" s="39"/>
      <c r="G45" s="39"/>
      <c r="H45" s="39"/>
    </row>
    <row r="46" spans="1:8">
      <c r="A46" s="39"/>
      <c r="B46" s="39"/>
      <c r="C46" s="39"/>
      <c r="D46" s="39"/>
      <c r="E46" s="39"/>
      <c r="F46" s="39"/>
      <c r="G46" s="39"/>
      <c r="H46" s="39"/>
    </row>
    <row r="47" spans="1:8">
      <c r="A47" s="39"/>
      <c r="B47" s="39"/>
      <c r="C47" s="39"/>
      <c r="D47" s="39"/>
      <c r="E47" s="39"/>
      <c r="F47" s="39"/>
      <c r="G47" s="39"/>
      <c r="H47" s="39"/>
    </row>
    <row r="48" spans="1:8">
      <c r="A48" s="39"/>
      <c r="B48" s="39"/>
      <c r="C48" s="39"/>
      <c r="D48" s="39"/>
      <c r="E48" s="39"/>
      <c r="F48" s="39"/>
      <c r="G48" s="39"/>
      <c r="H48" s="39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39"/>
  <sheetViews>
    <sheetView workbookViewId="0">
      <pane xSplit="2" ySplit="4" topLeftCell="C412" activePane="bottomRight" state="frozen"/>
      <selection pane="topRight" activeCell="C1" sqref="C1"/>
      <selection pane="bottomLeft" activeCell="A7" sqref="A7"/>
      <selection pane="bottomRight" activeCell="D422" sqref="D413:D422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865</v>
      </c>
      <c r="B1" s="24"/>
      <c r="C1" s="24"/>
      <c r="D1" s="24"/>
      <c r="E1" s="24"/>
      <c r="F1" s="45"/>
      <c r="G1" s="24"/>
      <c r="H1" s="24"/>
      <c r="I1" s="23" t="s">
        <v>866</v>
      </c>
      <c r="J1" s="24"/>
      <c r="R1" s="24"/>
    </row>
    <row r="2" spans="1:18">
      <c r="A2" s="132" t="s">
        <v>26</v>
      </c>
      <c r="B2" s="141"/>
      <c r="C2" s="2734" t="s">
        <v>1427</v>
      </c>
      <c r="D2" s="2734"/>
      <c r="E2" s="2735"/>
      <c r="F2" s="2742" t="s">
        <v>867</v>
      </c>
      <c r="G2" s="133"/>
      <c r="H2" s="24"/>
      <c r="I2" s="132" t="s">
        <v>26</v>
      </c>
      <c r="J2" s="141"/>
      <c r="K2" s="2744" t="s">
        <v>857</v>
      </c>
      <c r="L2" s="2744"/>
      <c r="M2" s="2744"/>
      <c r="N2" s="2755" t="s">
        <v>1233</v>
      </c>
      <c r="O2" s="2734"/>
      <c r="P2" s="2756"/>
      <c r="Q2" s="2745" t="s">
        <v>867</v>
      </c>
      <c r="R2" s="1061"/>
    </row>
    <row r="3" spans="1:18">
      <c r="A3" s="86" t="s">
        <v>472</v>
      </c>
      <c r="B3" s="97"/>
      <c r="C3" s="2736" t="s">
        <v>868</v>
      </c>
      <c r="D3" s="2738" t="s">
        <v>867</v>
      </c>
      <c r="E3" s="2740" t="s">
        <v>869</v>
      </c>
      <c r="F3" s="2743"/>
      <c r="G3" s="134" t="s">
        <v>870</v>
      </c>
      <c r="H3" s="24"/>
      <c r="I3" s="86" t="s">
        <v>472</v>
      </c>
      <c r="J3" s="97"/>
      <c r="K3" s="2732" t="s">
        <v>868</v>
      </c>
      <c r="L3" s="2751" t="s">
        <v>867</v>
      </c>
      <c r="M3" s="2753" t="s">
        <v>869</v>
      </c>
      <c r="N3" s="2747" t="s">
        <v>868</v>
      </c>
      <c r="O3" s="2738" t="s">
        <v>867</v>
      </c>
      <c r="P3" s="2749" t="s">
        <v>869</v>
      </c>
      <c r="Q3" s="2746"/>
      <c r="R3" s="1062" t="s">
        <v>870</v>
      </c>
    </row>
    <row r="4" spans="1:18" ht="13.5" thickBot="1">
      <c r="A4" s="143" t="s">
        <v>97</v>
      </c>
      <c r="B4" s="103"/>
      <c r="C4" s="2737"/>
      <c r="D4" s="2739"/>
      <c r="E4" s="2741"/>
      <c r="F4" s="145" t="s">
        <v>871</v>
      </c>
      <c r="G4" s="144"/>
      <c r="H4" s="24"/>
      <c r="I4" s="143" t="s">
        <v>97</v>
      </c>
      <c r="J4" s="103"/>
      <c r="K4" s="2733"/>
      <c r="L4" s="2752"/>
      <c r="M4" s="2754"/>
      <c r="N4" s="2748"/>
      <c r="O4" s="2739"/>
      <c r="P4" s="2750"/>
      <c r="Q4" s="1720" t="s">
        <v>871</v>
      </c>
      <c r="R4" s="1063"/>
    </row>
    <row r="5" spans="1:18">
      <c r="A5" s="113" t="s">
        <v>19</v>
      </c>
      <c r="B5" s="121" t="s">
        <v>3</v>
      </c>
      <c r="C5" s="1799"/>
      <c r="D5" s="270"/>
      <c r="E5" s="5"/>
      <c r="F5" s="79"/>
      <c r="G5" s="136"/>
      <c r="H5" s="24"/>
      <c r="I5" s="96" t="s">
        <v>19</v>
      </c>
      <c r="J5" s="196" t="s">
        <v>3</v>
      </c>
      <c r="K5" s="1721">
        <v>91.3</v>
      </c>
      <c r="L5" s="1722">
        <v>97.4</v>
      </c>
      <c r="M5" s="1723">
        <v>101.5</v>
      </c>
      <c r="N5" s="1185">
        <v>101.5</v>
      </c>
      <c r="O5" s="1064">
        <v>113.8</v>
      </c>
      <c r="P5" s="1724">
        <v>106.4</v>
      </c>
      <c r="Q5" s="1189"/>
      <c r="R5" s="1065"/>
    </row>
    <row r="6" spans="1:18">
      <c r="A6" s="113">
        <v>1990</v>
      </c>
      <c r="B6" s="121" t="s">
        <v>4</v>
      </c>
      <c r="C6" s="1799"/>
      <c r="D6" s="270"/>
      <c r="E6" s="5"/>
      <c r="F6" s="79"/>
      <c r="G6" s="136"/>
      <c r="H6" s="24"/>
      <c r="I6" s="96">
        <v>1990</v>
      </c>
      <c r="J6" s="196" t="s">
        <v>4</v>
      </c>
      <c r="K6" s="1721">
        <v>91.8</v>
      </c>
      <c r="L6" s="1722">
        <v>97.8</v>
      </c>
      <c r="M6" s="1723">
        <v>101.8</v>
      </c>
      <c r="N6" s="1185">
        <v>102.2</v>
      </c>
      <c r="O6" s="1064">
        <v>114.2</v>
      </c>
      <c r="P6" s="1724">
        <v>106.6</v>
      </c>
      <c r="Q6" s="1189"/>
      <c r="R6" s="1065"/>
    </row>
    <row r="7" spans="1:18">
      <c r="A7" s="113"/>
      <c r="B7" s="121" t="s">
        <v>5</v>
      </c>
      <c r="C7" s="1799"/>
      <c r="D7" s="270"/>
      <c r="E7" s="5"/>
      <c r="F7" s="79"/>
      <c r="G7" s="136"/>
      <c r="H7" s="24"/>
      <c r="I7" s="96"/>
      <c r="J7" s="196" t="s">
        <v>5</v>
      </c>
      <c r="K7" s="1721">
        <v>91</v>
      </c>
      <c r="L7" s="1722">
        <v>97.6</v>
      </c>
      <c r="M7" s="1723">
        <v>101.9</v>
      </c>
      <c r="N7" s="1185">
        <v>101.3</v>
      </c>
      <c r="O7" s="1064">
        <v>114</v>
      </c>
      <c r="P7" s="1724">
        <v>106.7</v>
      </c>
      <c r="Q7" s="1189"/>
      <c r="R7" s="1065"/>
    </row>
    <row r="8" spans="1:18">
      <c r="A8" s="113"/>
      <c r="B8" s="121" t="s">
        <v>6</v>
      </c>
      <c r="C8" s="1799"/>
      <c r="D8" s="270"/>
      <c r="E8" s="5"/>
      <c r="F8" s="79"/>
      <c r="G8" s="136"/>
      <c r="H8" s="24"/>
      <c r="I8" s="96"/>
      <c r="J8" s="196" t="s">
        <v>6</v>
      </c>
      <c r="K8" s="1721">
        <v>91.7</v>
      </c>
      <c r="L8" s="1722">
        <v>98.3</v>
      </c>
      <c r="M8" s="1723">
        <v>101.9</v>
      </c>
      <c r="N8" s="1185">
        <v>102</v>
      </c>
      <c r="O8" s="1064">
        <v>114.7</v>
      </c>
      <c r="P8" s="1724">
        <v>106.7</v>
      </c>
      <c r="Q8" s="1189"/>
      <c r="R8" s="1065"/>
    </row>
    <row r="9" spans="1:18">
      <c r="A9" s="113"/>
      <c r="B9" s="121" t="s">
        <v>7</v>
      </c>
      <c r="C9" s="1799"/>
      <c r="D9" s="270"/>
      <c r="E9" s="5"/>
      <c r="F9" s="79"/>
      <c r="G9" s="136"/>
      <c r="H9" s="24"/>
      <c r="I9" s="96"/>
      <c r="J9" s="196" t="s">
        <v>7</v>
      </c>
      <c r="K9" s="1721">
        <v>93.1</v>
      </c>
      <c r="L9" s="1722">
        <v>99.7</v>
      </c>
      <c r="M9" s="1723">
        <v>102</v>
      </c>
      <c r="N9" s="1185">
        <v>103.5</v>
      </c>
      <c r="O9" s="1064">
        <v>116.4</v>
      </c>
      <c r="P9" s="1724">
        <v>106.7</v>
      </c>
      <c r="Q9" s="1189"/>
      <c r="R9" s="1065"/>
    </row>
    <row r="10" spans="1:18">
      <c r="A10" s="113"/>
      <c r="B10" s="121" t="s">
        <v>8</v>
      </c>
      <c r="C10" s="1799"/>
      <c r="D10" s="270"/>
      <c r="E10" s="5"/>
      <c r="F10" s="79"/>
      <c r="G10" s="136"/>
      <c r="H10" s="24"/>
      <c r="I10" s="96"/>
      <c r="J10" s="196" t="s">
        <v>8</v>
      </c>
      <c r="K10" s="1721">
        <v>92.2</v>
      </c>
      <c r="L10" s="1722">
        <v>100.5</v>
      </c>
      <c r="M10" s="1723">
        <v>102</v>
      </c>
      <c r="N10" s="1185">
        <v>102.5</v>
      </c>
      <c r="O10" s="1064">
        <v>117.2</v>
      </c>
      <c r="P10" s="1724">
        <v>106.6</v>
      </c>
      <c r="Q10" s="1189"/>
      <c r="R10" s="1065"/>
    </row>
    <row r="11" spans="1:18">
      <c r="A11" s="113"/>
      <c r="B11" s="121" t="s">
        <v>9</v>
      </c>
      <c r="C11" s="1799"/>
      <c r="D11" s="270"/>
      <c r="E11" s="5"/>
      <c r="F11" s="79"/>
      <c r="G11" s="136"/>
      <c r="H11" s="24"/>
      <c r="I11" s="96"/>
      <c r="J11" s="196" t="s">
        <v>9</v>
      </c>
      <c r="K11" s="1721">
        <v>91.3</v>
      </c>
      <c r="L11" s="1722">
        <v>100.8</v>
      </c>
      <c r="M11" s="1723">
        <v>101.6</v>
      </c>
      <c r="N11" s="1185">
        <v>101.6</v>
      </c>
      <c r="O11" s="1064">
        <v>117.7</v>
      </c>
      <c r="P11" s="1724">
        <v>106.3</v>
      </c>
      <c r="Q11" s="1189"/>
      <c r="R11" s="1065"/>
    </row>
    <row r="12" spans="1:18">
      <c r="A12" s="113"/>
      <c r="B12" s="121" t="s">
        <v>10</v>
      </c>
      <c r="C12" s="1799"/>
      <c r="D12" s="270"/>
      <c r="E12" s="5"/>
      <c r="F12" s="79"/>
      <c r="G12" s="136"/>
      <c r="H12" s="24"/>
      <c r="I12" s="96"/>
      <c r="J12" s="196" t="s">
        <v>10</v>
      </c>
      <c r="K12" s="1721">
        <v>90.3</v>
      </c>
      <c r="L12" s="1722">
        <v>100.5</v>
      </c>
      <c r="M12" s="1723">
        <v>102.2</v>
      </c>
      <c r="N12" s="1185">
        <v>100.6</v>
      </c>
      <c r="O12" s="1064">
        <v>117.3</v>
      </c>
      <c r="P12" s="1724">
        <v>106.9</v>
      </c>
      <c r="Q12" s="1189"/>
      <c r="R12" s="1065"/>
    </row>
    <row r="13" spans="1:18">
      <c r="A13" s="113"/>
      <c r="B13" s="121" t="s">
        <v>11</v>
      </c>
      <c r="C13" s="1799"/>
      <c r="D13" s="270"/>
      <c r="E13" s="5"/>
      <c r="F13" s="79"/>
      <c r="G13" s="136"/>
      <c r="H13" s="24"/>
      <c r="I13" s="96"/>
      <c r="J13" s="196" t="s">
        <v>11</v>
      </c>
      <c r="K13" s="1721">
        <v>88.9</v>
      </c>
      <c r="L13" s="1722">
        <v>100.2</v>
      </c>
      <c r="M13" s="1723">
        <v>102.4</v>
      </c>
      <c r="N13" s="1185">
        <v>99.1</v>
      </c>
      <c r="O13" s="1064">
        <v>116.9</v>
      </c>
      <c r="P13" s="1724">
        <v>107</v>
      </c>
      <c r="Q13" s="1189"/>
      <c r="R13" s="1065"/>
    </row>
    <row r="14" spans="1:18">
      <c r="A14" s="113"/>
      <c r="B14" s="121" t="s">
        <v>12</v>
      </c>
      <c r="C14" s="1799"/>
      <c r="D14" s="270"/>
      <c r="E14" s="5"/>
      <c r="F14" s="79"/>
      <c r="G14" s="136"/>
      <c r="H14" s="24"/>
      <c r="I14" s="96"/>
      <c r="J14" s="196" t="s">
        <v>12</v>
      </c>
      <c r="K14" s="1721">
        <v>89.3</v>
      </c>
      <c r="L14" s="1722">
        <v>101.6</v>
      </c>
      <c r="M14" s="1723">
        <v>102.9</v>
      </c>
      <c r="N14" s="1185">
        <v>99.6</v>
      </c>
      <c r="O14" s="1064">
        <v>118.6</v>
      </c>
      <c r="P14" s="1724">
        <v>107.6</v>
      </c>
      <c r="Q14" s="1189"/>
      <c r="R14" s="1065"/>
    </row>
    <row r="15" spans="1:18">
      <c r="A15" s="113"/>
      <c r="B15" s="121" t="s">
        <v>13</v>
      </c>
      <c r="C15" s="1799"/>
      <c r="D15" s="270"/>
      <c r="E15" s="5"/>
      <c r="F15" s="79"/>
      <c r="G15" s="136"/>
      <c r="H15" s="24"/>
      <c r="I15" s="96"/>
      <c r="J15" s="196" t="s">
        <v>13</v>
      </c>
      <c r="K15" s="1721">
        <v>88.6</v>
      </c>
      <c r="L15" s="1722">
        <v>101</v>
      </c>
      <c r="M15" s="1723">
        <v>103</v>
      </c>
      <c r="N15" s="1185">
        <v>98.8</v>
      </c>
      <c r="O15" s="1064">
        <v>117.9</v>
      </c>
      <c r="P15" s="1724">
        <v>107.7</v>
      </c>
      <c r="Q15" s="1189"/>
      <c r="R15" s="1065"/>
    </row>
    <row r="16" spans="1:18">
      <c r="A16" s="114"/>
      <c r="B16" s="122" t="s">
        <v>14</v>
      </c>
      <c r="C16" s="1800"/>
      <c r="D16" s="271"/>
      <c r="E16" s="7"/>
      <c r="F16" s="80"/>
      <c r="G16" s="137"/>
      <c r="H16" s="24"/>
      <c r="I16" s="101"/>
      <c r="J16" s="198" t="s">
        <v>14</v>
      </c>
      <c r="K16" s="1725">
        <v>88.5</v>
      </c>
      <c r="L16" s="1726">
        <v>100.8</v>
      </c>
      <c r="M16" s="1727">
        <v>104</v>
      </c>
      <c r="N16" s="1185">
        <v>98.8</v>
      </c>
      <c r="O16" s="1064">
        <v>117.6</v>
      </c>
      <c r="P16" s="1724">
        <v>108.8</v>
      </c>
      <c r="Q16" s="1189"/>
      <c r="R16" s="1067"/>
    </row>
    <row r="17" spans="1:18">
      <c r="A17" s="112" t="s">
        <v>20</v>
      </c>
      <c r="B17" s="120" t="s">
        <v>3</v>
      </c>
      <c r="C17" s="1801"/>
      <c r="D17" s="272"/>
      <c r="E17" s="6"/>
      <c r="F17" s="78"/>
      <c r="G17" s="135"/>
      <c r="H17" s="24"/>
      <c r="I17" s="99" t="s">
        <v>20</v>
      </c>
      <c r="J17" s="197" t="s">
        <v>3</v>
      </c>
      <c r="K17" s="1721">
        <v>87.9</v>
      </c>
      <c r="L17" s="1722">
        <v>100.7</v>
      </c>
      <c r="M17" s="1723">
        <v>103.8</v>
      </c>
      <c r="N17" s="1187">
        <v>98.1</v>
      </c>
      <c r="O17" s="1069">
        <v>117.6</v>
      </c>
      <c r="P17" s="1728">
        <v>108.6</v>
      </c>
      <c r="Q17" s="1190"/>
      <c r="R17" s="1068"/>
    </row>
    <row r="18" spans="1:18">
      <c r="A18" s="113">
        <v>1991</v>
      </c>
      <c r="B18" s="121" t="s">
        <v>4</v>
      </c>
      <c r="C18" s="1799"/>
      <c r="D18" s="270"/>
      <c r="E18" s="5"/>
      <c r="F18" s="79"/>
      <c r="G18" s="136"/>
      <c r="H18" s="24"/>
      <c r="I18" s="96">
        <v>1991</v>
      </c>
      <c r="J18" s="196" t="s">
        <v>4</v>
      </c>
      <c r="K18" s="1721">
        <v>86.9</v>
      </c>
      <c r="L18" s="1722">
        <v>100.3</v>
      </c>
      <c r="M18" s="1723">
        <v>103.9</v>
      </c>
      <c r="N18" s="1185">
        <v>97.1</v>
      </c>
      <c r="O18" s="1064">
        <v>117.1</v>
      </c>
      <c r="P18" s="1724">
        <v>108.7</v>
      </c>
      <c r="Q18" s="1189"/>
      <c r="R18" s="1065" t="s">
        <v>872</v>
      </c>
    </row>
    <row r="19" spans="1:18">
      <c r="A19" s="138"/>
      <c r="B19" s="142" t="s">
        <v>5</v>
      </c>
      <c r="C19" s="1802"/>
      <c r="D19" s="273"/>
      <c r="E19" s="61"/>
      <c r="F19" s="81"/>
      <c r="G19" s="139" t="s">
        <v>872</v>
      </c>
      <c r="H19" s="24"/>
      <c r="I19" s="96"/>
      <c r="J19" s="196" t="s">
        <v>5</v>
      </c>
      <c r="K19" s="1721">
        <v>86.1</v>
      </c>
      <c r="L19" s="1722">
        <v>99.4</v>
      </c>
      <c r="M19" s="1723">
        <v>104.1</v>
      </c>
      <c r="N19" s="1185">
        <v>96.2</v>
      </c>
      <c r="O19" s="1064">
        <v>116</v>
      </c>
      <c r="P19" s="1724">
        <v>108.8</v>
      </c>
      <c r="Q19" s="1189"/>
      <c r="R19" s="1065"/>
    </row>
    <row r="20" spans="1:18">
      <c r="A20" s="113"/>
      <c r="B20" s="121" t="s">
        <v>6</v>
      </c>
      <c r="C20" s="1799"/>
      <c r="D20" s="270"/>
      <c r="E20" s="5"/>
      <c r="F20" s="79"/>
      <c r="G20" s="136"/>
      <c r="H20" s="24"/>
      <c r="I20" s="96"/>
      <c r="J20" s="196" t="s">
        <v>6</v>
      </c>
      <c r="K20" s="1721">
        <v>85.4</v>
      </c>
      <c r="L20" s="1722">
        <v>98.6</v>
      </c>
      <c r="M20" s="1723">
        <v>104.4</v>
      </c>
      <c r="N20" s="1185">
        <v>95.6</v>
      </c>
      <c r="O20" s="1064">
        <v>115.1</v>
      </c>
      <c r="P20" s="1724">
        <v>109.1</v>
      </c>
      <c r="Q20" s="1189"/>
      <c r="R20" s="1065"/>
    </row>
    <row r="21" spans="1:18">
      <c r="A21" s="113"/>
      <c r="B21" s="121" t="s">
        <v>7</v>
      </c>
      <c r="C21" s="1799"/>
      <c r="D21" s="270"/>
      <c r="E21" s="5"/>
      <c r="F21" s="79"/>
      <c r="G21" s="136"/>
      <c r="H21" s="24"/>
      <c r="I21" s="96"/>
      <c r="J21" s="196" t="s">
        <v>7</v>
      </c>
      <c r="K21" s="1721">
        <v>84.7</v>
      </c>
      <c r="L21" s="1722">
        <v>99.7</v>
      </c>
      <c r="M21" s="1723">
        <v>105</v>
      </c>
      <c r="N21" s="1185">
        <v>94.8</v>
      </c>
      <c r="O21" s="1064">
        <v>116.4</v>
      </c>
      <c r="P21" s="1724">
        <v>109.8</v>
      </c>
      <c r="Q21" s="1189"/>
      <c r="R21" s="1065"/>
    </row>
    <row r="22" spans="1:18">
      <c r="A22" s="113"/>
      <c r="B22" s="121" t="s">
        <v>8</v>
      </c>
      <c r="C22" s="1799"/>
      <c r="D22" s="270"/>
      <c r="E22" s="5"/>
      <c r="F22" s="79"/>
      <c r="G22" s="136"/>
      <c r="H22" s="24"/>
      <c r="I22" s="96"/>
      <c r="J22" s="196" t="s">
        <v>8</v>
      </c>
      <c r="K22" s="1721">
        <v>83.4</v>
      </c>
      <c r="L22" s="1722">
        <v>98</v>
      </c>
      <c r="M22" s="1723">
        <v>105.4</v>
      </c>
      <c r="N22" s="1185">
        <v>93.4</v>
      </c>
      <c r="O22" s="1064">
        <v>114.3</v>
      </c>
      <c r="P22" s="1724">
        <v>110.1</v>
      </c>
      <c r="Q22" s="1189"/>
      <c r="R22" s="1065"/>
    </row>
    <row r="23" spans="1:18">
      <c r="A23" s="113"/>
      <c r="B23" s="121" t="s">
        <v>9</v>
      </c>
      <c r="C23" s="1799"/>
      <c r="D23" s="270"/>
      <c r="E23" s="5"/>
      <c r="F23" s="79"/>
      <c r="G23" s="136"/>
      <c r="H23" s="24"/>
      <c r="I23" s="96"/>
      <c r="J23" s="196" t="s">
        <v>9</v>
      </c>
      <c r="K23" s="1721">
        <v>83</v>
      </c>
      <c r="L23" s="1722">
        <v>99.1</v>
      </c>
      <c r="M23" s="1723">
        <v>104.8</v>
      </c>
      <c r="N23" s="1185">
        <v>93</v>
      </c>
      <c r="O23" s="1064">
        <v>115.6</v>
      </c>
      <c r="P23" s="1724">
        <v>109.6</v>
      </c>
      <c r="Q23" s="1189"/>
      <c r="R23" s="1065"/>
    </row>
    <row r="24" spans="1:18">
      <c r="A24" s="113"/>
      <c r="B24" s="121" t="s">
        <v>10</v>
      </c>
      <c r="C24" s="1799"/>
      <c r="D24" s="270"/>
      <c r="E24" s="5"/>
      <c r="F24" s="79"/>
      <c r="G24" s="136"/>
      <c r="H24" s="24"/>
      <c r="I24" s="96"/>
      <c r="J24" s="196" t="s">
        <v>10</v>
      </c>
      <c r="K24" s="1721">
        <v>82.2</v>
      </c>
      <c r="L24" s="1722">
        <v>97.8</v>
      </c>
      <c r="M24" s="1723">
        <v>103.9</v>
      </c>
      <c r="N24" s="1185">
        <v>92.1</v>
      </c>
      <c r="O24" s="1064">
        <v>114.2</v>
      </c>
      <c r="P24" s="1724">
        <v>108.7</v>
      </c>
      <c r="Q24" s="1189"/>
      <c r="R24" s="1065"/>
    </row>
    <row r="25" spans="1:18">
      <c r="A25" s="113"/>
      <c r="B25" s="121" t="s">
        <v>11</v>
      </c>
      <c r="C25" s="1799"/>
      <c r="D25" s="270"/>
      <c r="E25" s="5"/>
      <c r="F25" s="79"/>
      <c r="G25" s="136"/>
      <c r="H25" s="24"/>
      <c r="I25" s="96"/>
      <c r="J25" s="196" t="s">
        <v>11</v>
      </c>
      <c r="K25" s="1721">
        <v>81.400000000000006</v>
      </c>
      <c r="L25" s="1722">
        <v>96.9</v>
      </c>
      <c r="M25" s="1723">
        <v>103.8</v>
      </c>
      <c r="N25" s="1185">
        <v>91.2</v>
      </c>
      <c r="O25" s="1064">
        <v>113.1</v>
      </c>
      <c r="P25" s="1724">
        <v>108.7</v>
      </c>
      <c r="Q25" s="1189"/>
      <c r="R25" s="1065"/>
    </row>
    <row r="26" spans="1:18">
      <c r="A26" s="113"/>
      <c r="B26" s="121" t="s">
        <v>12</v>
      </c>
      <c r="C26" s="1799"/>
      <c r="D26" s="270"/>
      <c r="E26" s="5"/>
      <c r="F26" s="79"/>
      <c r="G26" s="136"/>
      <c r="H26" s="24"/>
      <c r="I26" s="96"/>
      <c r="J26" s="196" t="s">
        <v>12</v>
      </c>
      <c r="K26" s="1721">
        <v>81.400000000000006</v>
      </c>
      <c r="L26" s="1722">
        <v>96.2</v>
      </c>
      <c r="M26" s="1723">
        <v>103.5</v>
      </c>
      <c r="N26" s="1185">
        <v>91.2</v>
      </c>
      <c r="O26" s="1064">
        <v>112.3</v>
      </c>
      <c r="P26" s="1724">
        <v>108.4</v>
      </c>
      <c r="Q26" s="1189"/>
      <c r="R26" s="1065"/>
    </row>
    <row r="27" spans="1:18">
      <c r="A27" s="113"/>
      <c r="B27" s="121" t="s">
        <v>13</v>
      </c>
      <c r="C27" s="1799"/>
      <c r="D27" s="270"/>
      <c r="E27" s="5"/>
      <c r="F27" s="79"/>
      <c r="G27" s="136"/>
      <c r="H27" s="24"/>
      <c r="I27" s="96"/>
      <c r="J27" s="196" t="s">
        <v>13</v>
      </c>
      <c r="K27" s="1721">
        <v>80.3</v>
      </c>
      <c r="L27" s="1722">
        <v>96.5</v>
      </c>
      <c r="M27" s="1723">
        <v>103.7</v>
      </c>
      <c r="N27" s="1185">
        <v>90.1</v>
      </c>
      <c r="O27" s="1064">
        <v>112.6</v>
      </c>
      <c r="P27" s="1724">
        <v>108.5</v>
      </c>
      <c r="Q27" s="1189"/>
      <c r="R27" s="1065"/>
    </row>
    <row r="28" spans="1:18">
      <c r="A28" s="114"/>
      <c r="B28" s="122" t="s">
        <v>14</v>
      </c>
      <c r="C28" s="1800"/>
      <c r="D28" s="271"/>
      <c r="E28" s="7"/>
      <c r="F28" s="80"/>
      <c r="G28" s="137"/>
      <c r="H28" s="24"/>
      <c r="I28" s="101"/>
      <c r="J28" s="198" t="s">
        <v>14</v>
      </c>
      <c r="K28" s="1721">
        <v>79.2</v>
      </c>
      <c r="L28" s="1722">
        <v>94.8</v>
      </c>
      <c r="M28" s="1723">
        <v>103</v>
      </c>
      <c r="N28" s="1186">
        <v>88.8</v>
      </c>
      <c r="O28" s="1066">
        <v>110.7</v>
      </c>
      <c r="P28" s="1729">
        <v>107.7</v>
      </c>
      <c r="Q28" s="1191"/>
      <c r="R28" s="1067"/>
    </row>
    <row r="29" spans="1:18">
      <c r="A29" s="113" t="s">
        <v>21</v>
      </c>
      <c r="B29" s="121" t="s">
        <v>3</v>
      </c>
      <c r="C29" s="1799"/>
      <c r="D29" s="270"/>
      <c r="E29" s="5"/>
      <c r="F29" s="79"/>
      <c r="G29" s="136"/>
      <c r="H29" s="24"/>
      <c r="I29" s="96" t="s">
        <v>21</v>
      </c>
      <c r="J29" s="196" t="s">
        <v>3</v>
      </c>
      <c r="K29" s="1730">
        <v>78.900000000000006</v>
      </c>
      <c r="L29" s="1731">
        <v>93.7</v>
      </c>
      <c r="M29" s="1732">
        <v>102.3</v>
      </c>
      <c r="N29" s="1185">
        <v>88.5</v>
      </c>
      <c r="O29" s="1064">
        <v>109.3</v>
      </c>
      <c r="P29" s="1724">
        <v>107.1</v>
      </c>
      <c r="Q29" s="1189"/>
      <c r="R29" s="1065"/>
    </row>
    <row r="30" spans="1:18">
      <c r="A30" s="113">
        <v>1992</v>
      </c>
      <c r="B30" s="121" t="s">
        <v>4</v>
      </c>
      <c r="C30" s="1799"/>
      <c r="D30" s="270"/>
      <c r="E30" s="5"/>
      <c r="F30" s="79"/>
      <c r="G30" s="136"/>
      <c r="H30" s="24"/>
      <c r="I30" s="96">
        <v>1992</v>
      </c>
      <c r="J30" s="196" t="s">
        <v>4</v>
      </c>
      <c r="K30" s="1721">
        <v>78.400000000000006</v>
      </c>
      <c r="L30" s="1722">
        <v>93.3</v>
      </c>
      <c r="M30" s="1723">
        <v>102.2</v>
      </c>
      <c r="N30" s="1185">
        <v>87.9</v>
      </c>
      <c r="O30" s="1064">
        <v>109</v>
      </c>
      <c r="P30" s="1724">
        <v>107.1</v>
      </c>
      <c r="Q30" s="1189"/>
      <c r="R30" s="1065"/>
    </row>
    <row r="31" spans="1:18">
      <c r="A31" s="113"/>
      <c r="B31" s="121" t="s">
        <v>5</v>
      </c>
      <c r="C31" s="1799"/>
      <c r="D31" s="270"/>
      <c r="E31" s="5"/>
      <c r="F31" s="79"/>
      <c r="G31" s="136"/>
      <c r="H31" s="24"/>
      <c r="I31" s="96"/>
      <c r="J31" s="196" t="s">
        <v>5</v>
      </c>
      <c r="K31" s="1721">
        <v>77.900000000000006</v>
      </c>
      <c r="L31" s="1722">
        <v>91.5</v>
      </c>
      <c r="M31" s="1723">
        <v>101.1</v>
      </c>
      <c r="N31" s="1185">
        <v>87.4</v>
      </c>
      <c r="O31" s="1064">
        <v>106.8</v>
      </c>
      <c r="P31" s="1724">
        <v>105.9</v>
      </c>
      <c r="Q31" s="1189"/>
      <c r="R31" s="1065"/>
    </row>
    <row r="32" spans="1:18">
      <c r="A32" s="113"/>
      <c r="B32" s="121" t="s">
        <v>6</v>
      </c>
      <c r="C32" s="1799"/>
      <c r="D32" s="270"/>
      <c r="E32" s="5"/>
      <c r="F32" s="79"/>
      <c r="G32" s="136"/>
      <c r="H32" s="24"/>
      <c r="I32" s="96"/>
      <c r="J32" s="196" t="s">
        <v>6</v>
      </c>
      <c r="K32" s="1721">
        <v>76.400000000000006</v>
      </c>
      <c r="L32" s="1722">
        <v>90.2</v>
      </c>
      <c r="M32" s="1723">
        <v>100.6</v>
      </c>
      <c r="N32" s="1185">
        <v>85.9</v>
      </c>
      <c r="O32" s="1064">
        <v>105.3</v>
      </c>
      <c r="P32" s="1724">
        <v>105.4</v>
      </c>
      <c r="Q32" s="1189"/>
      <c r="R32" s="1065"/>
    </row>
    <row r="33" spans="1:18">
      <c r="A33" s="113"/>
      <c r="B33" s="121" t="s">
        <v>7</v>
      </c>
      <c r="C33" s="1799"/>
      <c r="D33" s="270"/>
      <c r="E33" s="5"/>
      <c r="F33" s="79"/>
      <c r="G33" s="136"/>
      <c r="H33" s="24"/>
      <c r="I33" s="96"/>
      <c r="J33" s="196" t="s">
        <v>7</v>
      </c>
      <c r="K33" s="1721">
        <v>76</v>
      </c>
      <c r="L33" s="1722">
        <v>88.5</v>
      </c>
      <c r="M33" s="1723">
        <v>100.1</v>
      </c>
      <c r="N33" s="1185">
        <v>85.4</v>
      </c>
      <c r="O33" s="1064">
        <v>103.3</v>
      </c>
      <c r="P33" s="1724">
        <v>104.9</v>
      </c>
      <c r="Q33" s="1189"/>
      <c r="R33" s="1065"/>
    </row>
    <row r="34" spans="1:18">
      <c r="A34" s="113"/>
      <c r="B34" s="121" t="s">
        <v>8</v>
      </c>
      <c r="C34" s="1799"/>
      <c r="D34" s="270"/>
      <c r="E34" s="5"/>
      <c r="F34" s="79"/>
      <c r="G34" s="136"/>
      <c r="H34" s="24"/>
      <c r="I34" s="96"/>
      <c r="J34" s="196" t="s">
        <v>8</v>
      </c>
      <c r="K34" s="1721">
        <v>75.7</v>
      </c>
      <c r="L34" s="1722">
        <v>88.7</v>
      </c>
      <c r="M34" s="1723">
        <v>99.6</v>
      </c>
      <c r="N34" s="1185">
        <v>85.1</v>
      </c>
      <c r="O34" s="1064">
        <v>103.5</v>
      </c>
      <c r="P34" s="1724">
        <v>104.4</v>
      </c>
      <c r="Q34" s="1189"/>
      <c r="R34" s="1065"/>
    </row>
    <row r="35" spans="1:18">
      <c r="A35" s="113"/>
      <c r="B35" s="121" t="s">
        <v>9</v>
      </c>
      <c r="C35" s="1799"/>
      <c r="D35" s="270"/>
      <c r="E35" s="5"/>
      <c r="F35" s="79"/>
      <c r="G35" s="136"/>
      <c r="H35" s="24"/>
      <c r="I35" s="96"/>
      <c r="J35" s="196" t="s">
        <v>9</v>
      </c>
      <c r="K35" s="1721">
        <v>75.2</v>
      </c>
      <c r="L35" s="1722">
        <v>87.8</v>
      </c>
      <c r="M35" s="1723">
        <v>98.8</v>
      </c>
      <c r="N35" s="1185">
        <v>84.6</v>
      </c>
      <c r="O35" s="1064">
        <v>102.5</v>
      </c>
      <c r="P35" s="1724">
        <v>103.5</v>
      </c>
      <c r="Q35" s="1189"/>
      <c r="R35" s="1065"/>
    </row>
    <row r="36" spans="1:18">
      <c r="A36" s="113"/>
      <c r="B36" s="121" t="s">
        <v>10</v>
      </c>
      <c r="C36" s="1799"/>
      <c r="D36" s="270"/>
      <c r="E36" s="5"/>
      <c r="F36" s="79"/>
      <c r="G36" s="136"/>
      <c r="H36" s="24"/>
      <c r="I36" s="96"/>
      <c r="J36" s="196" t="s">
        <v>10</v>
      </c>
      <c r="K36" s="1721">
        <v>74.900000000000006</v>
      </c>
      <c r="L36" s="1722">
        <v>86</v>
      </c>
      <c r="M36" s="1723">
        <v>98.3</v>
      </c>
      <c r="N36" s="1185">
        <v>84.2</v>
      </c>
      <c r="O36" s="1064">
        <v>100.4</v>
      </c>
      <c r="P36" s="1724">
        <v>103.1</v>
      </c>
      <c r="Q36" s="1189"/>
      <c r="R36" s="1065"/>
    </row>
    <row r="37" spans="1:18">
      <c r="A37" s="113"/>
      <c r="B37" s="121" t="s">
        <v>11</v>
      </c>
      <c r="C37" s="1799"/>
      <c r="D37" s="270"/>
      <c r="E37" s="5"/>
      <c r="F37" s="79"/>
      <c r="G37" s="136"/>
      <c r="H37" s="24"/>
      <c r="I37" s="96"/>
      <c r="J37" s="196" t="s">
        <v>11</v>
      </c>
      <c r="K37" s="1721">
        <v>75.400000000000006</v>
      </c>
      <c r="L37" s="1722">
        <v>87.4</v>
      </c>
      <c r="M37" s="1723">
        <v>97.8</v>
      </c>
      <c r="N37" s="1185">
        <v>84.6</v>
      </c>
      <c r="O37" s="1064">
        <v>102.1</v>
      </c>
      <c r="P37" s="1724">
        <v>102.6</v>
      </c>
      <c r="Q37" s="1189"/>
      <c r="R37" s="1065"/>
    </row>
    <row r="38" spans="1:18">
      <c r="A38" s="113"/>
      <c r="B38" s="121" t="s">
        <v>12</v>
      </c>
      <c r="C38" s="1799"/>
      <c r="D38" s="270"/>
      <c r="E38" s="5"/>
      <c r="F38" s="79"/>
      <c r="G38" s="136"/>
      <c r="H38" s="24"/>
      <c r="I38" s="96"/>
      <c r="J38" s="196" t="s">
        <v>12</v>
      </c>
      <c r="K38" s="1721">
        <v>73.900000000000006</v>
      </c>
      <c r="L38" s="1722">
        <v>85.1</v>
      </c>
      <c r="M38" s="1723">
        <v>96.9</v>
      </c>
      <c r="N38" s="1185">
        <v>83.1</v>
      </c>
      <c r="O38" s="1064">
        <v>99.3</v>
      </c>
      <c r="P38" s="1724">
        <v>101.6</v>
      </c>
      <c r="Q38" s="1189"/>
      <c r="R38" s="1065"/>
    </row>
    <row r="39" spans="1:18">
      <c r="A39" s="113"/>
      <c r="B39" s="121" t="s">
        <v>13</v>
      </c>
      <c r="C39" s="1799"/>
      <c r="D39" s="270"/>
      <c r="E39" s="5"/>
      <c r="F39" s="79"/>
      <c r="G39" s="136"/>
      <c r="H39" s="24"/>
      <c r="I39" s="96"/>
      <c r="J39" s="196" t="s">
        <v>13</v>
      </c>
      <c r="K39" s="1721">
        <v>73.8</v>
      </c>
      <c r="L39" s="1722">
        <v>83.5</v>
      </c>
      <c r="M39" s="1723">
        <v>96.1</v>
      </c>
      <c r="N39" s="1185">
        <v>82.9</v>
      </c>
      <c r="O39" s="1064">
        <v>97.5</v>
      </c>
      <c r="P39" s="1724">
        <v>100.8</v>
      </c>
      <c r="Q39" s="1189"/>
      <c r="R39" s="1065"/>
    </row>
    <row r="40" spans="1:18" ht="13.5" thickBot="1">
      <c r="A40" s="113"/>
      <c r="B40" s="121" t="s">
        <v>14</v>
      </c>
      <c r="C40" s="1799"/>
      <c r="D40" s="270"/>
      <c r="E40" s="5"/>
      <c r="F40" s="79"/>
      <c r="G40" s="136"/>
      <c r="H40" s="24"/>
      <c r="I40" s="96"/>
      <c r="J40" s="196" t="s">
        <v>14</v>
      </c>
      <c r="K40" s="1725">
        <v>74.400000000000006</v>
      </c>
      <c r="L40" s="1726">
        <v>82.8</v>
      </c>
      <c r="M40" s="1727">
        <v>95.1</v>
      </c>
      <c r="N40" s="1185">
        <v>83.6</v>
      </c>
      <c r="O40" s="1064">
        <v>96.8</v>
      </c>
      <c r="P40" s="1724">
        <v>99.9</v>
      </c>
      <c r="Q40" s="1189"/>
      <c r="R40" s="1065"/>
    </row>
    <row r="41" spans="1:18">
      <c r="A41" s="1070" t="s">
        <v>22</v>
      </c>
      <c r="B41" s="1071" t="s">
        <v>3</v>
      </c>
      <c r="C41" s="1803"/>
      <c r="D41" s="750"/>
      <c r="E41" s="751"/>
      <c r="F41" s="752"/>
      <c r="G41" s="753"/>
      <c r="H41" s="24"/>
      <c r="I41" s="99" t="s">
        <v>22</v>
      </c>
      <c r="J41" s="197" t="s">
        <v>3</v>
      </c>
      <c r="K41" s="1721">
        <v>74.5</v>
      </c>
      <c r="L41" s="1722">
        <v>83.7</v>
      </c>
      <c r="M41" s="1723">
        <v>95.1</v>
      </c>
      <c r="N41" s="1187">
        <v>83.6</v>
      </c>
      <c r="O41" s="1069">
        <v>97.7</v>
      </c>
      <c r="P41" s="1728">
        <v>99.7</v>
      </c>
      <c r="Q41" s="1190"/>
      <c r="R41" s="1068"/>
    </row>
    <row r="42" spans="1:18">
      <c r="A42" s="113">
        <v>1993</v>
      </c>
      <c r="B42" s="121" t="s">
        <v>4</v>
      </c>
      <c r="C42" s="1799"/>
      <c r="D42" s="270"/>
      <c r="E42" s="5"/>
      <c r="F42" s="282"/>
      <c r="G42" s="136"/>
      <c r="H42" s="24"/>
      <c r="I42" s="96">
        <v>1993</v>
      </c>
      <c r="J42" s="196" t="s">
        <v>4</v>
      </c>
      <c r="K42" s="1721">
        <v>75.599999999999994</v>
      </c>
      <c r="L42" s="1722">
        <v>83.8</v>
      </c>
      <c r="M42" s="1723">
        <v>94.5</v>
      </c>
      <c r="N42" s="1185">
        <v>84.7</v>
      </c>
      <c r="O42" s="1064">
        <v>97.8</v>
      </c>
      <c r="P42" s="1724">
        <v>99.1</v>
      </c>
      <c r="Q42" s="1189"/>
      <c r="R42" s="1065"/>
    </row>
    <row r="43" spans="1:18">
      <c r="A43" s="113"/>
      <c r="B43" s="121" t="s">
        <v>5</v>
      </c>
      <c r="C43" s="1799"/>
      <c r="D43" s="270"/>
      <c r="E43" s="5"/>
      <c r="F43" s="282"/>
      <c r="G43" s="136"/>
      <c r="H43" s="24"/>
      <c r="I43" s="96"/>
      <c r="J43" s="196" t="s">
        <v>5</v>
      </c>
      <c r="K43" s="1721">
        <v>75.3</v>
      </c>
      <c r="L43" s="1722">
        <v>83.2</v>
      </c>
      <c r="M43" s="1723">
        <v>93.3</v>
      </c>
      <c r="N43" s="1185">
        <v>84.5</v>
      </c>
      <c r="O43" s="1064">
        <v>97.2</v>
      </c>
      <c r="P43" s="1724">
        <v>97.9</v>
      </c>
      <c r="Q43" s="1189"/>
      <c r="R43" s="1065"/>
    </row>
    <row r="44" spans="1:18">
      <c r="A44" s="113"/>
      <c r="B44" s="121" t="s">
        <v>6</v>
      </c>
      <c r="C44" s="1799"/>
      <c r="D44" s="270"/>
      <c r="E44" s="5"/>
      <c r="F44" s="282"/>
      <c r="G44" s="136"/>
      <c r="H44" s="24"/>
      <c r="I44" s="96"/>
      <c r="J44" s="196" t="s">
        <v>6</v>
      </c>
      <c r="K44" s="1721">
        <v>76.3</v>
      </c>
      <c r="L44" s="1722">
        <v>83</v>
      </c>
      <c r="M44" s="1723">
        <v>92.8</v>
      </c>
      <c r="N44" s="1185">
        <v>85.5</v>
      </c>
      <c r="O44" s="1064">
        <v>97</v>
      </c>
      <c r="P44" s="1724">
        <v>97.3</v>
      </c>
      <c r="Q44" s="1189"/>
      <c r="R44" s="1065"/>
    </row>
    <row r="45" spans="1:18">
      <c r="A45" s="113"/>
      <c r="B45" s="121" t="s">
        <v>7</v>
      </c>
      <c r="C45" s="1799"/>
      <c r="D45" s="270"/>
      <c r="E45" s="5"/>
      <c r="F45" s="282"/>
      <c r="G45" s="136"/>
      <c r="H45" s="24"/>
      <c r="I45" s="96"/>
      <c r="J45" s="196" t="s">
        <v>7</v>
      </c>
      <c r="K45" s="1721">
        <v>77.400000000000006</v>
      </c>
      <c r="L45" s="1722">
        <v>82.1</v>
      </c>
      <c r="M45" s="1723">
        <v>91.7</v>
      </c>
      <c r="N45" s="1185">
        <v>86.7</v>
      </c>
      <c r="O45" s="1064">
        <v>95.9</v>
      </c>
      <c r="P45" s="1724">
        <v>96.3</v>
      </c>
      <c r="Q45" s="1189"/>
      <c r="R45" s="1065"/>
    </row>
    <row r="46" spans="1:18">
      <c r="A46" s="113"/>
      <c r="B46" s="121" t="s">
        <v>8</v>
      </c>
      <c r="C46" s="1799"/>
      <c r="D46" s="270"/>
      <c r="E46" s="5"/>
      <c r="F46" s="282"/>
      <c r="G46" s="136"/>
      <c r="H46" s="24"/>
      <c r="I46" s="96"/>
      <c r="J46" s="196" t="s">
        <v>8</v>
      </c>
      <c r="K46" s="1721">
        <v>77.5</v>
      </c>
      <c r="L46" s="1722">
        <v>81</v>
      </c>
      <c r="M46" s="1723">
        <v>90.9</v>
      </c>
      <c r="N46" s="1185">
        <v>86.8</v>
      </c>
      <c r="O46" s="1064">
        <v>94.6</v>
      </c>
      <c r="P46" s="1724">
        <v>95.5</v>
      </c>
      <c r="Q46" s="1189"/>
      <c r="R46" s="1065"/>
    </row>
    <row r="47" spans="1:18">
      <c r="A47" s="113"/>
      <c r="B47" s="121" t="s">
        <v>9</v>
      </c>
      <c r="C47" s="1799"/>
      <c r="D47" s="270" t="s">
        <v>40</v>
      </c>
      <c r="E47" s="5"/>
      <c r="F47" s="282"/>
      <c r="G47" s="136"/>
      <c r="H47" s="24"/>
      <c r="I47" s="96"/>
      <c r="J47" s="196" t="s">
        <v>9</v>
      </c>
      <c r="K47" s="1721">
        <v>77.8</v>
      </c>
      <c r="L47" s="1722">
        <v>81.099999999999994</v>
      </c>
      <c r="M47" s="1723">
        <v>90.8</v>
      </c>
      <c r="N47" s="1185">
        <v>87.1</v>
      </c>
      <c r="O47" s="1064">
        <v>94.7</v>
      </c>
      <c r="P47" s="1724">
        <v>95.5</v>
      </c>
      <c r="Q47" s="1189"/>
      <c r="R47" s="1065"/>
    </row>
    <row r="48" spans="1:18">
      <c r="A48" s="113"/>
      <c r="B48" s="121" t="s">
        <v>10</v>
      </c>
      <c r="C48" s="1799"/>
      <c r="D48" s="270"/>
      <c r="E48" s="5"/>
      <c r="F48" s="282"/>
      <c r="G48" s="136"/>
      <c r="H48" s="24"/>
      <c r="I48" s="96"/>
      <c r="J48" s="196" t="s">
        <v>10</v>
      </c>
      <c r="K48" s="1721">
        <v>77.599999999999994</v>
      </c>
      <c r="L48" s="1722">
        <v>80.7</v>
      </c>
      <c r="M48" s="1723">
        <v>90.3</v>
      </c>
      <c r="N48" s="1185">
        <v>86.8</v>
      </c>
      <c r="O48" s="1064">
        <v>94.3</v>
      </c>
      <c r="P48" s="1724">
        <v>95</v>
      </c>
      <c r="Q48" s="1189"/>
      <c r="R48" s="1065"/>
    </row>
    <row r="49" spans="1:18">
      <c r="A49" s="113"/>
      <c r="B49" s="121" t="s">
        <v>11</v>
      </c>
      <c r="C49" s="1799"/>
      <c r="D49" s="270"/>
      <c r="E49" s="5"/>
      <c r="F49" s="282"/>
      <c r="G49" s="136"/>
      <c r="H49" s="24"/>
      <c r="I49" s="96"/>
      <c r="J49" s="196" t="s">
        <v>11</v>
      </c>
      <c r="K49" s="1721">
        <v>77.599999999999994</v>
      </c>
      <c r="L49" s="1722">
        <v>80.7</v>
      </c>
      <c r="M49" s="1723">
        <v>89.4</v>
      </c>
      <c r="N49" s="1185">
        <v>86.8</v>
      </c>
      <c r="O49" s="1064">
        <v>94.3</v>
      </c>
      <c r="P49" s="1724">
        <v>94</v>
      </c>
      <c r="Q49" s="1189"/>
      <c r="R49" s="1065"/>
    </row>
    <row r="50" spans="1:18">
      <c r="A50" s="138"/>
      <c r="B50" s="142" t="s">
        <v>12</v>
      </c>
      <c r="C50" s="1802"/>
      <c r="D50" s="273"/>
      <c r="E50" s="61"/>
      <c r="F50" s="283"/>
      <c r="G50" s="139" t="s">
        <v>873</v>
      </c>
      <c r="H50" s="24"/>
      <c r="I50" s="96"/>
      <c r="J50" s="196" t="s">
        <v>12</v>
      </c>
      <c r="K50" s="1721">
        <v>76.8</v>
      </c>
      <c r="L50" s="1722">
        <v>79.5</v>
      </c>
      <c r="M50" s="1723">
        <v>89.1</v>
      </c>
      <c r="N50" s="1185">
        <v>86</v>
      </c>
      <c r="O50" s="1064">
        <v>92.8</v>
      </c>
      <c r="P50" s="1724">
        <v>93.8</v>
      </c>
      <c r="Q50" s="1189"/>
      <c r="R50" s="1065" t="s">
        <v>873</v>
      </c>
    </row>
    <row r="51" spans="1:18">
      <c r="A51" s="113"/>
      <c r="B51" s="121" t="s">
        <v>13</v>
      </c>
      <c r="C51" s="1799" t="s">
        <v>40</v>
      </c>
      <c r="D51" s="270"/>
      <c r="E51" s="5"/>
      <c r="F51" s="282"/>
      <c r="G51" s="136"/>
      <c r="H51" s="24"/>
      <c r="I51" s="96"/>
      <c r="J51" s="196" t="s">
        <v>13</v>
      </c>
      <c r="K51" s="1721">
        <v>76.400000000000006</v>
      </c>
      <c r="L51" s="1722">
        <v>79.2</v>
      </c>
      <c r="M51" s="1723">
        <v>88.7</v>
      </c>
      <c r="N51" s="1185">
        <v>85.5</v>
      </c>
      <c r="O51" s="1064">
        <v>92.5</v>
      </c>
      <c r="P51" s="1724">
        <v>93.3</v>
      </c>
      <c r="Q51" s="1189"/>
      <c r="R51" s="1065"/>
    </row>
    <row r="52" spans="1:18">
      <c r="A52" s="101"/>
      <c r="B52" s="198" t="s">
        <v>14</v>
      </c>
      <c r="C52" s="1804">
        <v>96.45</v>
      </c>
      <c r="D52" s="274">
        <v>100.95</v>
      </c>
      <c r="E52" s="4">
        <v>77.66</v>
      </c>
      <c r="F52" s="284"/>
      <c r="G52" s="137"/>
      <c r="H52" s="24"/>
      <c r="I52" s="101"/>
      <c r="J52" s="198" t="s">
        <v>14</v>
      </c>
      <c r="K52" s="1721">
        <v>76.099999999999994</v>
      </c>
      <c r="L52" s="1722">
        <v>78.8</v>
      </c>
      <c r="M52" s="1723">
        <v>87.5</v>
      </c>
      <c r="N52" s="1186">
        <v>85.1</v>
      </c>
      <c r="O52" s="1066">
        <v>92.1</v>
      </c>
      <c r="P52" s="1729">
        <v>92</v>
      </c>
      <c r="Q52" s="1191"/>
      <c r="R52" s="1067"/>
    </row>
    <row r="53" spans="1:18">
      <c r="A53" s="96" t="s">
        <v>23</v>
      </c>
      <c r="B53" s="196" t="s">
        <v>3</v>
      </c>
      <c r="C53" s="1805">
        <v>96.23</v>
      </c>
      <c r="D53" s="275">
        <v>103.31</v>
      </c>
      <c r="E53" s="1">
        <v>77.28</v>
      </c>
      <c r="F53" s="282"/>
      <c r="G53" s="136"/>
      <c r="H53" s="24"/>
      <c r="I53" s="96" t="s">
        <v>23</v>
      </c>
      <c r="J53" s="196" t="s">
        <v>3</v>
      </c>
      <c r="K53" s="1730">
        <v>77.400000000000006</v>
      </c>
      <c r="L53" s="1731">
        <v>79.400000000000006</v>
      </c>
      <c r="M53" s="1732">
        <v>88</v>
      </c>
      <c r="N53" s="1185">
        <v>86.6</v>
      </c>
      <c r="O53" s="1064">
        <v>92.8</v>
      </c>
      <c r="P53" s="1724">
        <v>92.6</v>
      </c>
      <c r="Q53" s="1189"/>
      <c r="R53" s="1065"/>
    </row>
    <row r="54" spans="1:18">
      <c r="A54" s="96">
        <v>1994</v>
      </c>
      <c r="B54" s="196" t="s">
        <v>4</v>
      </c>
      <c r="C54" s="1805">
        <v>94.27</v>
      </c>
      <c r="D54" s="275">
        <v>100.88</v>
      </c>
      <c r="E54" s="1">
        <v>74.959999999999994</v>
      </c>
      <c r="F54" s="282"/>
      <c r="G54" s="136"/>
      <c r="H54" s="24"/>
      <c r="I54" s="96">
        <v>1994</v>
      </c>
      <c r="J54" s="196" t="s">
        <v>4</v>
      </c>
      <c r="K54" s="1721">
        <v>78.2</v>
      </c>
      <c r="L54" s="1722">
        <v>79.099999999999994</v>
      </c>
      <c r="M54" s="1723">
        <v>87.1</v>
      </c>
      <c r="N54" s="1185">
        <v>87.5</v>
      </c>
      <c r="O54" s="1064">
        <v>92.5</v>
      </c>
      <c r="P54" s="1724">
        <v>91.6</v>
      </c>
      <c r="Q54" s="1189"/>
      <c r="R54" s="1065"/>
    </row>
    <row r="55" spans="1:18">
      <c r="A55" s="96"/>
      <c r="B55" s="196" t="s">
        <v>5</v>
      </c>
      <c r="C55" s="1805">
        <v>104.16</v>
      </c>
      <c r="D55" s="275">
        <v>103.03</v>
      </c>
      <c r="E55" s="1">
        <v>73.73</v>
      </c>
      <c r="F55" s="282"/>
      <c r="G55" s="136"/>
      <c r="H55" s="24"/>
      <c r="I55" s="96"/>
      <c r="J55" s="196" t="s">
        <v>5</v>
      </c>
      <c r="K55" s="1721">
        <v>80.400000000000006</v>
      </c>
      <c r="L55" s="1722">
        <v>80.2</v>
      </c>
      <c r="M55" s="1723">
        <v>86.9</v>
      </c>
      <c r="N55" s="1185">
        <v>89.9</v>
      </c>
      <c r="O55" s="1064">
        <v>93.7</v>
      </c>
      <c r="P55" s="1724">
        <v>91.4</v>
      </c>
      <c r="Q55" s="1189"/>
      <c r="R55" s="1065"/>
    </row>
    <row r="56" spans="1:18">
      <c r="A56" s="96"/>
      <c r="B56" s="196" t="s">
        <v>6</v>
      </c>
      <c r="C56" s="1805">
        <v>101.16</v>
      </c>
      <c r="D56" s="275">
        <v>98.3</v>
      </c>
      <c r="E56" s="1">
        <v>70.08</v>
      </c>
      <c r="F56" s="282"/>
      <c r="G56" s="136"/>
      <c r="H56" s="24"/>
      <c r="I56" s="96"/>
      <c r="J56" s="196" t="s">
        <v>6</v>
      </c>
      <c r="K56" s="1721">
        <v>81.3</v>
      </c>
      <c r="L56" s="1722">
        <v>80.5</v>
      </c>
      <c r="M56" s="1723">
        <v>86.8</v>
      </c>
      <c r="N56" s="1185">
        <v>90.8</v>
      </c>
      <c r="O56" s="1064">
        <v>94.1</v>
      </c>
      <c r="P56" s="1724">
        <v>91.3</v>
      </c>
      <c r="Q56" s="1189"/>
      <c r="R56" s="1065"/>
    </row>
    <row r="57" spans="1:18">
      <c r="A57" s="96"/>
      <c r="B57" s="196" t="s">
        <v>7</v>
      </c>
      <c r="C57" s="1805">
        <v>104.22</v>
      </c>
      <c r="D57" s="275">
        <v>99.33</v>
      </c>
      <c r="E57" s="1">
        <v>70.06</v>
      </c>
      <c r="F57" s="282"/>
      <c r="G57" s="136"/>
      <c r="H57" s="24"/>
      <c r="I57" s="96"/>
      <c r="J57" s="196" t="s">
        <v>7</v>
      </c>
      <c r="K57" s="1721">
        <v>81.8</v>
      </c>
      <c r="L57" s="1722">
        <v>80.400000000000006</v>
      </c>
      <c r="M57" s="1723">
        <v>85.9</v>
      </c>
      <c r="N57" s="1185">
        <v>91.4</v>
      </c>
      <c r="O57" s="1064">
        <v>94</v>
      </c>
      <c r="P57" s="1724">
        <v>90.4</v>
      </c>
      <c r="Q57" s="1189"/>
      <c r="R57" s="1065"/>
    </row>
    <row r="58" spans="1:18">
      <c r="A58" s="96"/>
      <c r="B58" s="196" t="s">
        <v>8</v>
      </c>
      <c r="C58" s="1805">
        <v>104.42</v>
      </c>
      <c r="D58" s="275">
        <v>102.28</v>
      </c>
      <c r="E58" s="1">
        <v>69.44</v>
      </c>
      <c r="F58" s="282"/>
      <c r="G58" s="136"/>
      <c r="H58" s="24"/>
      <c r="I58" s="96"/>
      <c r="J58" s="196" t="s">
        <v>8</v>
      </c>
      <c r="K58" s="1721">
        <v>83</v>
      </c>
      <c r="L58" s="1722">
        <v>81.7</v>
      </c>
      <c r="M58" s="1723">
        <v>85.7</v>
      </c>
      <c r="N58" s="1185">
        <v>92.7</v>
      </c>
      <c r="O58" s="1064">
        <v>95.4</v>
      </c>
      <c r="P58" s="1724">
        <v>90.3</v>
      </c>
      <c r="Q58" s="1189"/>
      <c r="R58" s="1065"/>
    </row>
    <row r="59" spans="1:18">
      <c r="A59" s="96"/>
      <c r="B59" s="196" t="s">
        <v>9</v>
      </c>
      <c r="C59" s="1805">
        <v>107.59</v>
      </c>
      <c r="D59" s="275">
        <v>101.86</v>
      </c>
      <c r="E59" s="1">
        <v>67.650000000000006</v>
      </c>
      <c r="F59" s="282"/>
      <c r="G59" s="136"/>
      <c r="H59" s="24"/>
      <c r="I59" s="96"/>
      <c r="J59" s="196" t="s">
        <v>9</v>
      </c>
      <c r="K59" s="1721">
        <v>83.7</v>
      </c>
      <c r="L59" s="1722">
        <v>82.3</v>
      </c>
      <c r="M59" s="1723">
        <v>85.9</v>
      </c>
      <c r="N59" s="1185">
        <v>93.5</v>
      </c>
      <c r="O59" s="1064">
        <v>96.2</v>
      </c>
      <c r="P59" s="1724">
        <v>90.4</v>
      </c>
      <c r="Q59" s="1189"/>
      <c r="R59" s="1065"/>
    </row>
    <row r="60" spans="1:18">
      <c r="A60" s="96"/>
      <c r="B60" s="196" t="s">
        <v>10</v>
      </c>
      <c r="C60" s="1805">
        <v>115.77</v>
      </c>
      <c r="D60" s="275">
        <v>105.51</v>
      </c>
      <c r="E60" s="1">
        <v>68.13</v>
      </c>
      <c r="F60" s="282"/>
      <c r="G60" s="136"/>
      <c r="H60" s="24"/>
      <c r="I60" s="96"/>
      <c r="J60" s="196" t="s">
        <v>10</v>
      </c>
      <c r="K60" s="1721">
        <v>84.4</v>
      </c>
      <c r="L60" s="1722">
        <v>83</v>
      </c>
      <c r="M60" s="1723">
        <v>86.1</v>
      </c>
      <c r="N60" s="1185">
        <v>94.3</v>
      </c>
      <c r="O60" s="1064">
        <v>96.9</v>
      </c>
      <c r="P60" s="1724">
        <v>90.7</v>
      </c>
      <c r="Q60" s="1189"/>
      <c r="R60" s="1065"/>
    </row>
    <row r="61" spans="1:18">
      <c r="A61" s="96"/>
      <c r="B61" s="196" t="s">
        <v>11</v>
      </c>
      <c r="C61" s="785">
        <v>113.49</v>
      </c>
      <c r="D61" s="276">
        <v>104.04</v>
      </c>
      <c r="E61" s="32">
        <v>68.42</v>
      </c>
      <c r="F61" s="285"/>
      <c r="G61" s="136"/>
      <c r="H61" s="24"/>
      <c r="I61" s="96"/>
      <c r="J61" s="196" t="s">
        <v>11</v>
      </c>
      <c r="K61" s="1721">
        <v>84.8</v>
      </c>
      <c r="L61" s="1722">
        <v>82.7</v>
      </c>
      <c r="M61" s="1723">
        <v>86.4</v>
      </c>
      <c r="N61" s="1185">
        <v>94.7</v>
      </c>
      <c r="O61" s="1064">
        <v>96.6</v>
      </c>
      <c r="P61" s="1724">
        <v>91</v>
      </c>
      <c r="Q61" s="1189"/>
      <c r="R61" s="1065"/>
    </row>
    <row r="62" spans="1:18">
      <c r="A62" s="96"/>
      <c r="B62" s="196" t="s">
        <v>12</v>
      </c>
      <c r="C62" s="785">
        <v>113.28</v>
      </c>
      <c r="D62" s="276">
        <v>103.28</v>
      </c>
      <c r="E62" s="32">
        <v>68.22</v>
      </c>
      <c r="F62" s="285"/>
      <c r="G62" s="136"/>
      <c r="H62" s="24"/>
      <c r="I62" s="96"/>
      <c r="J62" s="196" t="s">
        <v>12</v>
      </c>
      <c r="K62" s="1721">
        <v>85</v>
      </c>
      <c r="L62" s="1722">
        <v>83.3</v>
      </c>
      <c r="M62" s="1723">
        <v>86.3</v>
      </c>
      <c r="N62" s="1185">
        <v>95</v>
      </c>
      <c r="O62" s="1064">
        <v>97.4</v>
      </c>
      <c r="P62" s="1724">
        <v>90.8</v>
      </c>
      <c r="Q62" s="1189"/>
      <c r="R62" s="1065"/>
    </row>
    <row r="63" spans="1:18">
      <c r="A63" s="96"/>
      <c r="B63" s="196" t="s">
        <v>13</v>
      </c>
      <c r="C63" s="785">
        <v>119.45</v>
      </c>
      <c r="D63" s="276">
        <v>106.69</v>
      </c>
      <c r="E63" s="32">
        <v>69.47</v>
      </c>
      <c r="F63" s="285"/>
      <c r="G63" s="136"/>
      <c r="H63" s="24"/>
      <c r="I63" s="96"/>
      <c r="J63" s="196" t="s">
        <v>13</v>
      </c>
      <c r="K63" s="1721">
        <v>86.3</v>
      </c>
      <c r="L63" s="1722">
        <v>84.1</v>
      </c>
      <c r="M63" s="1723">
        <v>86.2</v>
      </c>
      <c r="N63" s="1185">
        <v>96.3</v>
      </c>
      <c r="O63" s="1064">
        <v>98.3</v>
      </c>
      <c r="P63" s="1724">
        <v>90.8</v>
      </c>
      <c r="Q63" s="1189"/>
      <c r="R63" s="1065"/>
    </row>
    <row r="64" spans="1:18">
      <c r="A64" s="96"/>
      <c r="B64" s="196" t="s">
        <v>14</v>
      </c>
      <c r="C64" s="1805">
        <v>111.71</v>
      </c>
      <c r="D64" s="277">
        <v>103.71</v>
      </c>
      <c r="E64" s="1">
        <v>70.16</v>
      </c>
      <c r="F64" s="282"/>
      <c r="G64" s="136"/>
      <c r="H64" s="24"/>
      <c r="I64" s="96"/>
      <c r="J64" s="196" t="s">
        <v>14</v>
      </c>
      <c r="K64" s="1725">
        <v>87</v>
      </c>
      <c r="L64" s="1726">
        <v>84.4</v>
      </c>
      <c r="M64" s="1727">
        <v>86.7</v>
      </c>
      <c r="N64" s="1185">
        <v>97.1</v>
      </c>
      <c r="O64" s="1064">
        <v>98.6</v>
      </c>
      <c r="P64" s="1724">
        <v>91.3</v>
      </c>
      <c r="Q64" s="1189"/>
      <c r="R64" s="1065"/>
    </row>
    <row r="65" spans="1:18">
      <c r="A65" s="99" t="s">
        <v>2</v>
      </c>
      <c r="B65" s="197" t="s">
        <v>3</v>
      </c>
      <c r="C65" s="1806">
        <v>96.76</v>
      </c>
      <c r="D65" s="278">
        <v>94.41</v>
      </c>
      <c r="E65" s="2">
        <v>69.989999999999995</v>
      </c>
      <c r="F65" s="281"/>
      <c r="G65" s="135"/>
      <c r="H65" s="24"/>
      <c r="I65" s="99" t="s">
        <v>2</v>
      </c>
      <c r="J65" s="197" t="s">
        <v>3</v>
      </c>
      <c r="K65" s="1721">
        <v>86</v>
      </c>
      <c r="L65" s="1722">
        <v>82.7</v>
      </c>
      <c r="M65" s="1723">
        <v>86.1</v>
      </c>
      <c r="N65" s="1187">
        <v>96.1</v>
      </c>
      <c r="O65" s="1069">
        <v>96.7</v>
      </c>
      <c r="P65" s="1728">
        <v>90.7</v>
      </c>
      <c r="Q65" s="1190"/>
      <c r="R65" s="1068"/>
    </row>
    <row r="66" spans="1:18">
      <c r="A66" s="96">
        <v>1995</v>
      </c>
      <c r="B66" s="196" t="s">
        <v>4</v>
      </c>
      <c r="C66" s="1805">
        <v>106.63</v>
      </c>
      <c r="D66" s="277">
        <v>95.76</v>
      </c>
      <c r="E66" s="1">
        <v>62.67</v>
      </c>
      <c r="F66" s="282"/>
      <c r="G66" s="136"/>
      <c r="H66" s="24"/>
      <c r="I66" s="96">
        <v>1995</v>
      </c>
      <c r="J66" s="196" t="s">
        <v>4</v>
      </c>
      <c r="K66" s="1721">
        <v>87.5</v>
      </c>
      <c r="L66" s="1722">
        <v>84.3</v>
      </c>
      <c r="M66" s="1723">
        <v>86.5</v>
      </c>
      <c r="N66" s="1185">
        <v>97.6</v>
      </c>
      <c r="O66" s="1064">
        <v>98.6</v>
      </c>
      <c r="P66" s="1724">
        <v>91.2</v>
      </c>
      <c r="Q66" s="1189"/>
      <c r="R66" s="1065"/>
    </row>
    <row r="67" spans="1:18">
      <c r="A67" s="96"/>
      <c r="B67" s="196" t="s">
        <v>5</v>
      </c>
      <c r="C67" s="1805">
        <v>107.04</v>
      </c>
      <c r="D67" s="277">
        <v>100.89</v>
      </c>
      <c r="E67" s="1">
        <v>59.1</v>
      </c>
      <c r="F67" s="282"/>
      <c r="G67" s="136"/>
      <c r="H67" s="24"/>
      <c r="I67" s="96"/>
      <c r="J67" s="196" t="s">
        <v>5</v>
      </c>
      <c r="K67" s="1721">
        <v>86.1</v>
      </c>
      <c r="L67" s="1722">
        <v>84.6</v>
      </c>
      <c r="M67" s="1723">
        <v>87</v>
      </c>
      <c r="N67" s="1185">
        <v>96.1</v>
      </c>
      <c r="O67" s="1064">
        <v>98.9</v>
      </c>
      <c r="P67" s="1724">
        <v>91.6</v>
      </c>
      <c r="Q67" s="1189"/>
      <c r="R67" s="1065"/>
    </row>
    <row r="68" spans="1:18">
      <c r="A68" s="96"/>
      <c r="B68" s="196" t="s">
        <v>6</v>
      </c>
      <c r="C68" s="1805">
        <v>107.23</v>
      </c>
      <c r="D68" s="277">
        <v>105.83</v>
      </c>
      <c r="E68" s="1">
        <v>60.55</v>
      </c>
      <c r="F68" s="282"/>
      <c r="G68" s="136"/>
      <c r="H68" s="24"/>
      <c r="I68" s="96"/>
      <c r="J68" s="196" t="s">
        <v>6</v>
      </c>
      <c r="K68" s="1721">
        <v>85.5</v>
      </c>
      <c r="L68" s="1722">
        <v>85.1</v>
      </c>
      <c r="M68" s="1723">
        <v>86.5</v>
      </c>
      <c r="N68" s="1185">
        <v>95.5</v>
      </c>
      <c r="O68" s="1064">
        <v>99.4</v>
      </c>
      <c r="P68" s="1724">
        <v>91.1</v>
      </c>
      <c r="Q68" s="1189"/>
      <c r="R68" s="1065"/>
    </row>
    <row r="69" spans="1:18">
      <c r="A69" s="96"/>
      <c r="B69" s="196" t="s">
        <v>7</v>
      </c>
      <c r="C69" s="1805">
        <v>115.31</v>
      </c>
      <c r="D69" s="277">
        <v>110.48</v>
      </c>
      <c r="E69" s="1">
        <v>61.88</v>
      </c>
      <c r="F69" s="282"/>
      <c r="G69" s="136"/>
      <c r="H69" s="24"/>
      <c r="I69" s="96"/>
      <c r="J69" s="196" t="s">
        <v>7</v>
      </c>
      <c r="K69" s="1721">
        <v>85</v>
      </c>
      <c r="L69" s="1722">
        <v>84.6</v>
      </c>
      <c r="M69" s="1723">
        <v>86.7</v>
      </c>
      <c r="N69" s="1185">
        <v>94.9</v>
      </c>
      <c r="O69" s="1064">
        <v>98.8</v>
      </c>
      <c r="P69" s="1724">
        <v>91.2</v>
      </c>
      <c r="Q69" s="1189"/>
      <c r="R69" s="1065"/>
    </row>
    <row r="70" spans="1:18">
      <c r="A70" s="96"/>
      <c r="B70" s="196" t="s">
        <v>8</v>
      </c>
      <c r="C70" s="1805">
        <v>114.2</v>
      </c>
      <c r="D70" s="277">
        <v>110.23</v>
      </c>
      <c r="E70" s="1">
        <v>63.48</v>
      </c>
      <c r="F70" s="282"/>
      <c r="G70" s="136"/>
      <c r="H70" s="24"/>
      <c r="I70" s="96"/>
      <c r="J70" s="196" t="s">
        <v>8</v>
      </c>
      <c r="K70" s="1721">
        <v>84.4</v>
      </c>
      <c r="L70" s="1722">
        <v>84.7</v>
      </c>
      <c r="M70" s="1723">
        <v>86.7</v>
      </c>
      <c r="N70" s="1185">
        <v>94.2</v>
      </c>
      <c r="O70" s="1064">
        <v>99</v>
      </c>
      <c r="P70" s="1724">
        <v>91.2</v>
      </c>
      <c r="Q70" s="1189"/>
      <c r="R70" s="1065"/>
    </row>
    <row r="71" spans="1:18">
      <c r="A71" s="96"/>
      <c r="B71" s="196" t="s">
        <v>9</v>
      </c>
      <c r="C71" s="1805">
        <v>111.43</v>
      </c>
      <c r="D71" s="277">
        <v>108.56</v>
      </c>
      <c r="E71" s="1">
        <v>64.59</v>
      </c>
      <c r="F71" s="282"/>
      <c r="G71" s="136"/>
      <c r="H71" s="24"/>
      <c r="I71" s="96"/>
      <c r="J71" s="196" t="s">
        <v>9</v>
      </c>
      <c r="K71" s="1721">
        <v>83.7</v>
      </c>
      <c r="L71" s="1722">
        <v>83.3</v>
      </c>
      <c r="M71" s="1723">
        <v>86.6</v>
      </c>
      <c r="N71" s="1185">
        <v>93.4</v>
      </c>
      <c r="O71" s="1064">
        <v>97.3</v>
      </c>
      <c r="P71" s="1724">
        <v>91.2</v>
      </c>
      <c r="Q71" s="1189"/>
      <c r="R71" s="1065"/>
    </row>
    <row r="72" spans="1:18">
      <c r="A72" s="96"/>
      <c r="B72" s="196" t="s">
        <v>10</v>
      </c>
      <c r="C72" s="1805">
        <v>115.73</v>
      </c>
      <c r="D72" s="277">
        <v>112.41</v>
      </c>
      <c r="E72" s="1">
        <v>64.73</v>
      </c>
      <c r="F72" s="282"/>
      <c r="G72" s="136"/>
      <c r="H72" s="24"/>
      <c r="I72" s="96"/>
      <c r="J72" s="196" t="s">
        <v>10</v>
      </c>
      <c r="K72" s="1721">
        <v>84.8</v>
      </c>
      <c r="L72" s="1722">
        <v>84.5</v>
      </c>
      <c r="M72" s="1723">
        <v>86.8</v>
      </c>
      <c r="N72" s="1185">
        <v>94.7</v>
      </c>
      <c r="O72" s="1064">
        <v>98.8</v>
      </c>
      <c r="P72" s="1724">
        <v>91.4</v>
      </c>
      <c r="Q72" s="1189"/>
      <c r="R72" s="1065"/>
    </row>
    <row r="73" spans="1:18">
      <c r="A73" s="96"/>
      <c r="B73" s="196" t="s">
        <v>11</v>
      </c>
      <c r="C73" s="1805">
        <v>112.83</v>
      </c>
      <c r="D73" s="277">
        <v>111.16</v>
      </c>
      <c r="E73" s="1">
        <v>63.52</v>
      </c>
      <c r="F73" s="282"/>
      <c r="G73" s="136"/>
      <c r="H73" s="24"/>
      <c r="I73" s="96"/>
      <c r="J73" s="196" t="s">
        <v>11</v>
      </c>
      <c r="K73" s="1721">
        <v>85.4</v>
      </c>
      <c r="L73" s="1722">
        <v>84.4</v>
      </c>
      <c r="M73" s="1723">
        <v>87.5</v>
      </c>
      <c r="N73" s="1185">
        <v>95.3</v>
      </c>
      <c r="O73" s="1064">
        <v>98.7</v>
      </c>
      <c r="P73" s="1724">
        <v>92</v>
      </c>
      <c r="Q73" s="1189"/>
      <c r="R73" s="1065"/>
    </row>
    <row r="74" spans="1:18">
      <c r="A74" s="96"/>
      <c r="B74" s="196" t="s">
        <v>12</v>
      </c>
      <c r="C74" s="1805">
        <v>115.53</v>
      </c>
      <c r="D74" s="277">
        <v>113.05</v>
      </c>
      <c r="E74" s="1">
        <v>63.3</v>
      </c>
      <c r="F74" s="282"/>
      <c r="G74" s="136"/>
      <c r="H74" s="24"/>
      <c r="I74" s="96"/>
      <c r="J74" s="196" t="s">
        <v>12</v>
      </c>
      <c r="K74" s="1721">
        <v>86.1</v>
      </c>
      <c r="L74" s="1722">
        <v>84.7</v>
      </c>
      <c r="M74" s="1723">
        <v>87.5</v>
      </c>
      <c r="N74" s="1185">
        <v>96.1</v>
      </c>
      <c r="O74" s="1064">
        <v>99</v>
      </c>
      <c r="P74" s="1724">
        <v>92</v>
      </c>
      <c r="Q74" s="1189"/>
      <c r="R74" s="1065"/>
    </row>
    <row r="75" spans="1:18">
      <c r="A75" s="96"/>
      <c r="B75" s="196" t="s">
        <v>13</v>
      </c>
      <c r="C75" s="1805">
        <v>116.79</v>
      </c>
      <c r="D75" s="277">
        <v>114.59</v>
      </c>
      <c r="E75" s="1">
        <v>65.459999999999994</v>
      </c>
      <c r="F75" s="282"/>
      <c r="G75" s="136"/>
      <c r="H75" s="24"/>
      <c r="I75" s="96"/>
      <c r="J75" s="196" t="s">
        <v>13</v>
      </c>
      <c r="K75" s="1721">
        <v>88.4</v>
      </c>
      <c r="L75" s="1722">
        <v>85.4</v>
      </c>
      <c r="M75" s="1723">
        <v>87.7</v>
      </c>
      <c r="N75" s="1185">
        <v>98.6</v>
      </c>
      <c r="O75" s="1064">
        <v>99.8</v>
      </c>
      <c r="P75" s="1724">
        <v>92.2</v>
      </c>
      <c r="Q75" s="1189"/>
      <c r="R75" s="1065"/>
    </row>
    <row r="76" spans="1:18">
      <c r="A76" s="101"/>
      <c r="B76" s="198" t="s">
        <v>14</v>
      </c>
      <c r="C76" s="1804">
        <v>120</v>
      </c>
      <c r="D76" s="279">
        <v>116.06</v>
      </c>
      <c r="E76" s="4">
        <v>65.33</v>
      </c>
      <c r="F76" s="284"/>
      <c r="G76" s="137"/>
      <c r="H76" s="24"/>
      <c r="I76" s="101"/>
      <c r="J76" s="198" t="s">
        <v>14</v>
      </c>
      <c r="K76" s="1721">
        <v>89.2</v>
      </c>
      <c r="L76" s="1722">
        <v>86.3</v>
      </c>
      <c r="M76" s="1723">
        <v>88.5</v>
      </c>
      <c r="N76" s="1186">
        <v>99.5</v>
      </c>
      <c r="O76" s="1066">
        <v>100.8</v>
      </c>
      <c r="P76" s="1729">
        <v>93</v>
      </c>
      <c r="Q76" s="1191"/>
      <c r="R76" s="1067"/>
    </row>
    <row r="77" spans="1:18">
      <c r="A77" s="96" t="s">
        <v>15</v>
      </c>
      <c r="B77" s="196" t="s">
        <v>3</v>
      </c>
      <c r="C77" s="1805">
        <v>119.77</v>
      </c>
      <c r="D77" s="277">
        <v>117.26</v>
      </c>
      <c r="E77" s="1">
        <v>67.66</v>
      </c>
      <c r="F77" s="282"/>
      <c r="G77" s="136"/>
      <c r="H77" s="24"/>
      <c r="I77" s="96" t="s">
        <v>15</v>
      </c>
      <c r="J77" s="196" t="s">
        <v>3</v>
      </c>
      <c r="K77" s="1730">
        <v>89.1</v>
      </c>
      <c r="L77" s="1731">
        <v>85.7</v>
      </c>
      <c r="M77" s="1732">
        <v>88.2</v>
      </c>
      <c r="N77" s="1185">
        <v>99.4</v>
      </c>
      <c r="O77" s="1064">
        <v>100.2</v>
      </c>
      <c r="P77" s="1724">
        <v>92.8</v>
      </c>
      <c r="Q77" s="1189"/>
      <c r="R77" s="1065"/>
    </row>
    <row r="78" spans="1:18">
      <c r="A78" s="96">
        <v>1996</v>
      </c>
      <c r="B78" s="196" t="s">
        <v>4</v>
      </c>
      <c r="C78" s="1805">
        <v>125.09</v>
      </c>
      <c r="D78" s="277">
        <v>121.17</v>
      </c>
      <c r="E78" s="1">
        <v>71.489999999999995</v>
      </c>
      <c r="F78" s="282"/>
      <c r="G78" s="136"/>
      <c r="H78" s="24"/>
      <c r="I78" s="96">
        <v>1996</v>
      </c>
      <c r="J78" s="196" t="s">
        <v>4</v>
      </c>
      <c r="K78" s="1721">
        <v>90</v>
      </c>
      <c r="L78" s="1722">
        <v>86.7</v>
      </c>
      <c r="M78" s="1723">
        <v>89.4</v>
      </c>
      <c r="N78" s="1185">
        <v>100.4</v>
      </c>
      <c r="O78" s="1064">
        <v>101.4</v>
      </c>
      <c r="P78" s="1724">
        <v>94</v>
      </c>
      <c r="Q78" s="1189"/>
      <c r="R78" s="1065"/>
    </row>
    <row r="79" spans="1:18">
      <c r="A79" s="96"/>
      <c r="B79" s="196" t="s">
        <v>5</v>
      </c>
      <c r="C79" s="1805">
        <v>122.28</v>
      </c>
      <c r="D79" s="277">
        <v>121.11</v>
      </c>
      <c r="E79" s="1">
        <v>71.27</v>
      </c>
      <c r="F79" s="282"/>
      <c r="G79" s="136"/>
      <c r="H79" s="24"/>
      <c r="I79" s="96"/>
      <c r="J79" s="196" t="s">
        <v>5</v>
      </c>
      <c r="K79" s="1721">
        <v>90.1</v>
      </c>
      <c r="L79" s="1722">
        <v>86.6</v>
      </c>
      <c r="M79" s="1723">
        <v>89.5</v>
      </c>
      <c r="N79" s="1185">
        <v>100.5</v>
      </c>
      <c r="O79" s="1064">
        <v>101.2</v>
      </c>
      <c r="P79" s="1724">
        <v>94.1</v>
      </c>
      <c r="Q79" s="1189"/>
      <c r="R79" s="1065"/>
    </row>
    <row r="80" spans="1:18">
      <c r="A80" s="96"/>
      <c r="B80" s="196" t="s">
        <v>6</v>
      </c>
      <c r="C80" s="1805">
        <v>124.17</v>
      </c>
      <c r="D80" s="277">
        <v>119.87</v>
      </c>
      <c r="E80" s="1">
        <v>73.680000000000007</v>
      </c>
      <c r="F80" s="282"/>
      <c r="G80" s="136"/>
      <c r="H80" s="24"/>
      <c r="I80" s="96"/>
      <c r="J80" s="196" t="s">
        <v>6</v>
      </c>
      <c r="K80" s="1721">
        <v>91.2</v>
      </c>
      <c r="L80" s="1722">
        <v>87.4</v>
      </c>
      <c r="M80" s="1723">
        <v>89.7</v>
      </c>
      <c r="N80" s="1185">
        <v>101.7</v>
      </c>
      <c r="O80" s="1064">
        <v>102.1</v>
      </c>
      <c r="P80" s="1724">
        <v>94.3</v>
      </c>
      <c r="Q80" s="1189"/>
      <c r="R80" s="1065"/>
    </row>
    <row r="81" spans="1:18">
      <c r="A81" s="96"/>
      <c r="B81" s="196" t="s">
        <v>7</v>
      </c>
      <c r="C81" s="785">
        <v>130.9</v>
      </c>
      <c r="D81" s="275">
        <v>121.95</v>
      </c>
      <c r="E81" s="32">
        <v>75.08</v>
      </c>
      <c r="F81" s="285"/>
      <c r="G81" s="136"/>
      <c r="H81" s="24"/>
      <c r="I81" s="96"/>
      <c r="J81" s="196" t="s">
        <v>7</v>
      </c>
      <c r="K81" s="1721">
        <v>92</v>
      </c>
      <c r="L81" s="1722">
        <v>88</v>
      </c>
      <c r="M81" s="1723">
        <v>90.2</v>
      </c>
      <c r="N81" s="1185">
        <v>102.5</v>
      </c>
      <c r="O81" s="1064">
        <v>102.9</v>
      </c>
      <c r="P81" s="1724">
        <v>94.8</v>
      </c>
      <c r="Q81" s="1189"/>
      <c r="R81" s="1065"/>
    </row>
    <row r="82" spans="1:18">
      <c r="A82" s="96"/>
      <c r="B82" s="196" t="s">
        <v>8</v>
      </c>
      <c r="C82" s="785">
        <v>128.76</v>
      </c>
      <c r="D82" s="275">
        <v>121.63</v>
      </c>
      <c r="E82" s="32">
        <v>75.17</v>
      </c>
      <c r="F82" s="285"/>
      <c r="G82" s="136"/>
      <c r="H82" s="24"/>
      <c r="I82" s="96"/>
      <c r="J82" s="196" t="s">
        <v>8</v>
      </c>
      <c r="K82" s="1721">
        <v>91.6</v>
      </c>
      <c r="L82" s="1722">
        <v>87.8</v>
      </c>
      <c r="M82" s="1723">
        <v>89.9</v>
      </c>
      <c r="N82" s="1185">
        <v>102</v>
      </c>
      <c r="O82" s="1064">
        <v>102.6</v>
      </c>
      <c r="P82" s="1724">
        <v>94.6</v>
      </c>
      <c r="Q82" s="1189"/>
      <c r="R82" s="1065"/>
    </row>
    <row r="83" spans="1:18">
      <c r="A83" s="96"/>
      <c r="B83" s="196" t="s">
        <v>9</v>
      </c>
      <c r="C83" s="785">
        <v>135.03</v>
      </c>
      <c r="D83" s="275">
        <v>124.01</v>
      </c>
      <c r="E83" s="32">
        <v>78.16</v>
      </c>
      <c r="F83" s="285"/>
      <c r="G83" s="136"/>
      <c r="H83" s="24"/>
      <c r="I83" s="96"/>
      <c r="J83" s="196" t="s">
        <v>9</v>
      </c>
      <c r="K83" s="1721">
        <v>92.8</v>
      </c>
      <c r="L83" s="1722">
        <v>88.8</v>
      </c>
      <c r="M83" s="1723">
        <v>90.8</v>
      </c>
      <c r="N83" s="1185">
        <v>103.3</v>
      </c>
      <c r="O83" s="1064">
        <v>103.7</v>
      </c>
      <c r="P83" s="1724">
        <v>95.5</v>
      </c>
      <c r="Q83" s="1189"/>
      <c r="R83" s="1065"/>
    </row>
    <row r="84" spans="1:18">
      <c r="A84" s="96"/>
      <c r="B84" s="196" t="s">
        <v>10</v>
      </c>
      <c r="C84" s="785">
        <v>128.1</v>
      </c>
      <c r="D84" s="275">
        <v>122.12</v>
      </c>
      <c r="E84" s="32">
        <v>79.569999999999993</v>
      </c>
      <c r="F84" s="285"/>
      <c r="G84" s="136"/>
      <c r="H84" s="24"/>
      <c r="I84" s="96"/>
      <c r="J84" s="196" t="s">
        <v>10</v>
      </c>
      <c r="K84" s="1721">
        <v>93</v>
      </c>
      <c r="L84" s="1722">
        <v>88.7</v>
      </c>
      <c r="M84" s="1723">
        <v>91.1</v>
      </c>
      <c r="N84" s="1185">
        <v>103.6</v>
      </c>
      <c r="O84" s="1064">
        <v>103.7</v>
      </c>
      <c r="P84" s="1724">
        <v>95.8</v>
      </c>
      <c r="Q84" s="1189"/>
      <c r="R84" s="1065"/>
    </row>
    <row r="85" spans="1:18">
      <c r="A85" s="96"/>
      <c r="B85" s="196" t="s">
        <v>11</v>
      </c>
      <c r="C85" s="785">
        <v>130.68</v>
      </c>
      <c r="D85" s="275">
        <v>124.5</v>
      </c>
      <c r="E85" s="32">
        <v>78.599999999999994</v>
      </c>
      <c r="F85" s="285"/>
      <c r="G85" s="136"/>
      <c r="H85" s="24"/>
      <c r="I85" s="96"/>
      <c r="J85" s="196" t="s">
        <v>11</v>
      </c>
      <c r="K85" s="1721">
        <v>93.1</v>
      </c>
      <c r="L85" s="1722">
        <v>89.4</v>
      </c>
      <c r="M85" s="1723">
        <v>90.9</v>
      </c>
      <c r="N85" s="1185">
        <v>103.7</v>
      </c>
      <c r="O85" s="1064">
        <v>104.4</v>
      </c>
      <c r="P85" s="1724">
        <v>95.6</v>
      </c>
      <c r="Q85" s="1189"/>
      <c r="R85" s="1065"/>
    </row>
    <row r="86" spans="1:18">
      <c r="A86" s="96"/>
      <c r="B86" s="196" t="s">
        <v>12</v>
      </c>
      <c r="C86" s="785">
        <v>134.25</v>
      </c>
      <c r="D86" s="275">
        <v>128.58000000000001</v>
      </c>
      <c r="E86" s="32">
        <v>81.180000000000007</v>
      </c>
      <c r="F86" s="285"/>
      <c r="G86" s="136"/>
      <c r="H86" s="24"/>
      <c r="I86" s="96"/>
      <c r="J86" s="196" t="s">
        <v>12</v>
      </c>
      <c r="K86" s="1721">
        <v>95.1</v>
      </c>
      <c r="L86" s="1722">
        <v>90.4</v>
      </c>
      <c r="M86" s="1723">
        <v>92</v>
      </c>
      <c r="N86" s="1185">
        <v>105.9</v>
      </c>
      <c r="O86" s="1064">
        <v>105.6</v>
      </c>
      <c r="P86" s="1724">
        <v>96.8</v>
      </c>
      <c r="Q86" s="1189"/>
      <c r="R86" s="1065"/>
    </row>
    <row r="87" spans="1:18">
      <c r="A87" s="96"/>
      <c r="B87" s="196" t="s">
        <v>13</v>
      </c>
      <c r="C87" s="785">
        <v>136.13</v>
      </c>
      <c r="D87" s="275">
        <v>129.30000000000001</v>
      </c>
      <c r="E87" s="32">
        <v>79.849999999999994</v>
      </c>
      <c r="F87" s="285"/>
      <c r="G87" s="136"/>
      <c r="H87" s="24"/>
      <c r="I87" s="96"/>
      <c r="J87" s="196" t="s">
        <v>13</v>
      </c>
      <c r="K87" s="1721">
        <v>94.7</v>
      </c>
      <c r="L87" s="1722">
        <v>91.5</v>
      </c>
      <c r="M87" s="1723">
        <v>92.7</v>
      </c>
      <c r="N87" s="1185">
        <v>105.4</v>
      </c>
      <c r="O87" s="1064">
        <v>106.9</v>
      </c>
      <c r="P87" s="1724">
        <v>97.5</v>
      </c>
      <c r="Q87" s="1189"/>
      <c r="R87" s="1065"/>
    </row>
    <row r="88" spans="1:18">
      <c r="A88" s="96"/>
      <c r="B88" s="196" t="s">
        <v>14</v>
      </c>
      <c r="C88" s="785">
        <v>131.66</v>
      </c>
      <c r="D88" s="275">
        <v>130.1</v>
      </c>
      <c r="E88" s="32">
        <v>81.17</v>
      </c>
      <c r="F88" s="285"/>
      <c r="G88" s="136"/>
      <c r="H88" s="24"/>
      <c r="I88" s="96"/>
      <c r="J88" s="196" t="s">
        <v>14</v>
      </c>
      <c r="K88" s="1725">
        <v>93.7</v>
      </c>
      <c r="L88" s="1726">
        <v>91.7</v>
      </c>
      <c r="M88" s="1727">
        <v>92.2</v>
      </c>
      <c r="N88" s="1185">
        <v>104.4</v>
      </c>
      <c r="O88" s="1064">
        <v>107.1</v>
      </c>
      <c r="P88" s="1724">
        <v>97</v>
      </c>
      <c r="Q88" s="1189"/>
      <c r="R88" s="1065"/>
    </row>
    <row r="89" spans="1:18">
      <c r="A89" s="99" t="s">
        <v>16</v>
      </c>
      <c r="B89" s="197" t="s">
        <v>3</v>
      </c>
      <c r="C89" s="1807">
        <v>133.36000000000001</v>
      </c>
      <c r="D89" s="280">
        <v>132.55000000000001</v>
      </c>
      <c r="E89" s="35">
        <v>82.44</v>
      </c>
      <c r="F89" s="286"/>
      <c r="G89" s="135"/>
      <c r="H89" s="24"/>
      <c r="I89" s="99" t="s">
        <v>16</v>
      </c>
      <c r="J89" s="197" t="s">
        <v>3</v>
      </c>
      <c r="K89" s="1721">
        <v>94</v>
      </c>
      <c r="L89" s="1722">
        <v>93.3</v>
      </c>
      <c r="M89" s="1723">
        <v>93.3</v>
      </c>
      <c r="N89" s="1187">
        <v>104.7</v>
      </c>
      <c r="O89" s="1069">
        <v>109</v>
      </c>
      <c r="P89" s="1728">
        <v>98</v>
      </c>
      <c r="Q89" s="1190"/>
      <c r="R89" s="1068"/>
    </row>
    <row r="90" spans="1:18">
      <c r="A90" s="96">
        <v>1997</v>
      </c>
      <c r="B90" s="196" t="s">
        <v>4</v>
      </c>
      <c r="C90" s="785">
        <v>133.68</v>
      </c>
      <c r="D90" s="275">
        <v>130.91999999999999</v>
      </c>
      <c r="E90" s="32">
        <v>81.02</v>
      </c>
      <c r="F90" s="285"/>
      <c r="G90" s="136"/>
      <c r="H90" s="24"/>
      <c r="I90" s="96">
        <v>1997</v>
      </c>
      <c r="J90" s="196" t="s">
        <v>4</v>
      </c>
      <c r="K90" s="1721">
        <v>93.9</v>
      </c>
      <c r="L90" s="1722">
        <v>93.3</v>
      </c>
      <c r="M90" s="1723">
        <v>93.4</v>
      </c>
      <c r="N90" s="1185">
        <v>104.5</v>
      </c>
      <c r="O90" s="1064">
        <v>109</v>
      </c>
      <c r="P90" s="1724">
        <v>98.2</v>
      </c>
      <c r="Q90" s="1189"/>
      <c r="R90" s="1065"/>
    </row>
    <row r="91" spans="1:18">
      <c r="A91" s="96"/>
      <c r="B91" s="196" t="s">
        <v>5</v>
      </c>
      <c r="C91" s="785">
        <v>135.44999999999999</v>
      </c>
      <c r="D91" s="275">
        <v>128.63999999999999</v>
      </c>
      <c r="E91" s="32">
        <v>80.680000000000007</v>
      </c>
      <c r="F91" s="285"/>
      <c r="G91" s="136"/>
      <c r="H91" s="24"/>
      <c r="I91" s="96"/>
      <c r="J91" s="196" t="s">
        <v>5</v>
      </c>
      <c r="K91" s="1721">
        <v>92.5</v>
      </c>
      <c r="L91" s="1722">
        <v>94.4</v>
      </c>
      <c r="M91" s="1723">
        <v>94.5</v>
      </c>
      <c r="N91" s="1185">
        <v>103</v>
      </c>
      <c r="O91" s="1064">
        <v>110.4</v>
      </c>
      <c r="P91" s="1724">
        <v>99.3</v>
      </c>
      <c r="Q91" s="1189"/>
      <c r="R91" s="1065"/>
    </row>
    <row r="92" spans="1:18">
      <c r="A92" s="96"/>
      <c r="B92" s="196" t="s">
        <v>6</v>
      </c>
      <c r="C92" s="785">
        <v>126.6</v>
      </c>
      <c r="D92" s="275">
        <v>129.76</v>
      </c>
      <c r="E92" s="32">
        <v>82.67</v>
      </c>
      <c r="F92" s="287"/>
      <c r="G92" s="139" t="s">
        <v>872</v>
      </c>
      <c r="H92" s="24"/>
      <c r="I92" s="96"/>
      <c r="J92" s="196" t="s">
        <v>6</v>
      </c>
      <c r="K92" s="1721">
        <v>91.8</v>
      </c>
      <c r="L92" s="1722">
        <v>92.6</v>
      </c>
      <c r="M92" s="1723">
        <v>95.2</v>
      </c>
      <c r="N92" s="1185">
        <v>102.3</v>
      </c>
      <c r="O92" s="1064">
        <v>108.2</v>
      </c>
      <c r="P92" s="1724">
        <v>100.1</v>
      </c>
      <c r="Q92" s="1189"/>
      <c r="R92" s="1065"/>
    </row>
    <row r="93" spans="1:18">
      <c r="A93" s="96"/>
      <c r="B93" s="196" t="s">
        <v>7</v>
      </c>
      <c r="C93" s="785">
        <v>128.13999999999999</v>
      </c>
      <c r="D93" s="275">
        <v>133.36000000000001</v>
      </c>
      <c r="E93" s="32">
        <v>83.85</v>
      </c>
      <c r="F93" s="285"/>
      <c r="G93" s="136"/>
      <c r="H93" s="24"/>
      <c r="I93" s="96"/>
      <c r="J93" s="196" t="s">
        <v>7</v>
      </c>
      <c r="K93" s="1721">
        <v>93.2</v>
      </c>
      <c r="L93" s="1722">
        <v>94.2</v>
      </c>
      <c r="M93" s="1723">
        <v>95.9</v>
      </c>
      <c r="N93" s="1185">
        <v>103.9</v>
      </c>
      <c r="O93" s="1064">
        <v>110.1</v>
      </c>
      <c r="P93" s="1724">
        <v>100.7</v>
      </c>
      <c r="Q93" s="1189"/>
      <c r="R93" s="1065" t="s">
        <v>872</v>
      </c>
    </row>
    <row r="94" spans="1:18">
      <c r="A94" s="96"/>
      <c r="B94" s="196" t="s">
        <v>8</v>
      </c>
      <c r="C94" s="785">
        <v>126.11</v>
      </c>
      <c r="D94" s="275">
        <v>130.75</v>
      </c>
      <c r="E94" s="32">
        <v>85.35</v>
      </c>
      <c r="F94" s="285"/>
      <c r="G94" s="136"/>
      <c r="H94" s="24"/>
      <c r="I94" s="96"/>
      <c r="J94" s="196" t="s">
        <v>8</v>
      </c>
      <c r="K94" s="1721">
        <v>92</v>
      </c>
      <c r="L94" s="1722">
        <v>94</v>
      </c>
      <c r="M94" s="1723">
        <v>96.4</v>
      </c>
      <c r="N94" s="1185">
        <v>102.6</v>
      </c>
      <c r="O94" s="1064">
        <v>109.8</v>
      </c>
      <c r="P94" s="1724">
        <v>101.3</v>
      </c>
      <c r="Q94" s="1189"/>
      <c r="R94" s="1065"/>
    </row>
    <row r="95" spans="1:18">
      <c r="A95" s="96"/>
      <c r="B95" s="196" t="s">
        <v>9</v>
      </c>
      <c r="C95" s="785">
        <v>121.57</v>
      </c>
      <c r="D95" s="275">
        <v>130.38</v>
      </c>
      <c r="E95" s="32">
        <v>87.46</v>
      </c>
      <c r="F95" s="285"/>
      <c r="G95" s="136"/>
      <c r="H95" s="24"/>
      <c r="I95" s="96"/>
      <c r="J95" s="196" t="s">
        <v>9</v>
      </c>
      <c r="K95" s="1721">
        <v>91.8</v>
      </c>
      <c r="L95" s="1722">
        <v>93.9</v>
      </c>
      <c r="M95" s="1723">
        <v>96.6</v>
      </c>
      <c r="N95" s="1185">
        <v>102.4</v>
      </c>
      <c r="O95" s="1064">
        <v>109.7</v>
      </c>
      <c r="P95" s="1724">
        <v>101.6</v>
      </c>
      <c r="Q95" s="1189"/>
      <c r="R95" s="1065"/>
    </row>
    <row r="96" spans="1:18">
      <c r="A96" s="96"/>
      <c r="B96" s="196" t="s">
        <v>10</v>
      </c>
      <c r="C96" s="785">
        <v>120.26</v>
      </c>
      <c r="D96" s="275">
        <v>131.31</v>
      </c>
      <c r="E96" s="32">
        <v>87.65</v>
      </c>
      <c r="F96" s="285"/>
      <c r="G96" s="136"/>
      <c r="H96" s="24"/>
      <c r="I96" s="96"/>
      <c r="J96" s="196" t="s">
        <v>10</v>
      </c>
      <c r="K96" s="1721">
        <v>91.2</v>
      </c>
      <c r="L96" s="1722">
        <v>93.6</v>
      </c>
      <c r="M96" s="1723">
        <v>96.7</v>
      </c>
      <c r="N96" s="1185">
        <v>101.8</v>
      </c>
      <c r="O96" s="1064">
        <v>109.3</v>
      </c>
      <c r="P96" s="1724">
        <v>101.6</v>
      </c>
      <c r="Q96" s="1189"/>
      <c r="R96" s="1065"/>
    </row>
    <row r="97" spans="1:18">
      <c r="A97" s="96"/>
      <c r="B97" s="196" t="s">
        <v>11</v>
      </c>
      <c r="C97" s="785">
        <v>123.6</v>
      </c>
      <c r="D97" s="275">
        <v>133.47999999999999</v>
      </c>
      <c r="E97" s="32">
        <v>89.43</v>
      </c>
      <c r="F97" s="285"/>
      <c r="G97" s="136"/>
      <c r="H97" s="24"/>
      <c r="I97" s="96"/>
      <c r="J97" s="196" t="s">
        <v>11</v>
      </c>
      <c r="K97" s="1721">
        <v>90.5</v>
      </c>
      <c r="L97" s="1722">
        <v>92.7</v>
      </c>
      <c r="M97" s="1723">
        <v>97.4</v>
      </c>
      <c r="N97" s="1185">
        <v>101</v>
      </c>
      <c r="O97" s="1064">
        <v>108.3</v>
      </c>
      <c r="P97" s="1724">
        <v>102.3</v>
      </c>
      <c r="Q97" s="1189"/>
      <c r="R97" s="1065"/>
    </row>
    <row r="98" spans="1:18">
      <c r="A98" s="96"/>
      <c r="B98" s="196" t="s">
        <v>12</v>
      </c>
      <c r="C98" s="785">
        <v>118.18</v>
      </c>
      <c r="D98" s="275">
        <v>127.5</v>
      </c>
      <c r="E98" s="32">
        <v>89.55</v>
      </c>
      <c r="F98" s="285"/>
      <c r="G98" s="136"/>
      <c r="H98" s="24"/>
      <c r="I98" s="96"/>
      <c r="J98" s="196" t="s">
        <v>12</v>
      </c>
      <c r="K98" s="1721">
        <v>89.1</v>
      </c>
      <c r="L98" s="1722">
        <v>92.6</v>
      </c>
      <c r="M98" s="1723">
        <v>97.2</v>
      </c>
      <c r="N98" s="1185">
        <v>99.5</v>
      </c>
      <c r="O98" s="1064">
        <v>108.1</v>
      </c>
      <c r="P98" s="1724">
        <v>102.1</v>
      </c>
      <c r="Q98" s="1189"/>
      <c r="R98" s="1065"/>
    </row>
    <row r="99" spans="1:18">
      <c r="A99" s="96"/>
      <c r="B99" s="196" t="s">
        <v>13</v>
      </c>
      <c r="C99" s="785">
        <v>113.57</v>
      </c>
      <c r="D99" s="275">
        <v>127.02</v>
      </c>
      <c r="E99" s="32">
        <v>89.1</v>
      </c>
      <c r="F99" s="285"/>
      <c r="G99" s="136"/>
      <c r="H99" s="24"/>
      <c r="I99" s="96"/>
      <c r="J99" s="196" t="s">
        <v>13</v>
      </c>
      <c r="K99" s="1721">
        <v>86.6</v>
      </c>
      <c r="L99" s="1722">
        <v>90.6</v>
      </c>
      <c r="M99" s="1723">
        <v>96.9</v>
      </c>
      <c r="N99" s="1185">
        <v>96.8</v>
      </c>
      <c r="O99" s="1064">
        <v>105.8</v>
      </c>
      <c r="P99" s="1724">
        <v>101.7</v>
      </c>
      <c r="Q99" s="1189"/>
      <c r="R99" s="1065"/>
    </row>
    <row r="100" spans="1:18">
      <c r="A100" s="101"/>
      <c r="B100" s="198" t="s">
        <v>14</v>
      </c>
      <c r="C100" s="899">
        <v>113.16</v>
      </c>
      <c r="D100" s="274">
        <v>125.14</v>
      </c>
      <c r="E100" s="34">
        <v>87.8</v>
      </c>
      <c r="F100" s="288"/>
      <c r="G100" s="137"/>
      <c r="H100" s="24"/>
      <c r="I100" s="101"/>
      <c r="J100" s="198" t="s">
        <v>14</v>
      </c>
      <c r="K100" s="1721">
        <v>85.5</v>
      </c>
      <c r="L100" s="1722">
        <v>90.4</v>
      </c>
      <c r="M100" s="1723">
        <v>96.9</v>
      </c>
      <c r="N100" s="1186">
        <v>95.5</v>
      </c>
      <c r="O100" s="1066">
        <v>105.6</v>
      </c>
      <c r="P100" s="1729">
        <v>101.8</v>
      </c>
      <c r="Q100" s="1191"/>
      <c r="R100" s="1067"/>
    </row>
    <row r="101" spans="1:18">
      <c r="A101" s="96" t="s">
        <v>17</v>
      </c>
      <c r="B101" s="196" t="s">
        <v>3</v>
      </c>
      <c r="C101" s="785">
        <v>109.04</v>
      </c>
      <c r="D101" s="275">
        <v>125.42</v>
      </c>
      <c r="E101" s="32">
        <v>89.12</v>
      </c>
      <c r="F101" s="285"/>
      <c r="G101" s="136"/>
      <c r="H101" s="24"/>
      <c r="I101" s="99" t="s">
        <v>17</v>
      </c>
      <c r="J101" s="197" t="s">
        <v>3</v>
      </c>
      <c r="K101" s="1730">
        <v>85.1</v>
      </c>
      <c r="L101" s="1731">
        <v>90</v>
      </c>
      <c r="M101" s="1732">
        <v>96</v>
      </c>
      <c r="N101" s="1187">
        <v>95.1</v>
      </c>
      <c r="O101" s="1069">
        <v>105.1</v>
      </c>
      <c r="P101" s="1728">
        <v>100.9</v>
      </c>
      <c r="Q101" s="1190"/>
      <c r="R101" s="1068"/>
    </row>
    <row r="102" spans="1:18">
      <c r="A102" s="96">
        <v>1998</v>
      </c>
      <c r="B102" s="196" t="s">
        <v>4</v>
      </c>
      <c r="C102" s="785">
        <v>104.39</v>
      </c>
      <c r="D102" s="275">
        <v>122.05</v>
      </c>
      <c r="E102" s="32">
        <v>89.64</v>
      </c>
      <c r="F102" s="285"/>
      <c r="G102" s="136"/>
      <c r="H102" s="24"/>
      <c r="I102" s="96">
        <v>1998</v>
      </c>
      <c r="J102" s="196" t="s">
        <v>4</v>
      </c>
      <c r="K102" s="1721">
        <v>84.5</v>
      </c>
      <c r="L102" s="1722">
        <v>88.2</v>
      </c>
      <c r="M102" s="1723">
        <v>95</v>
      </c>
      <c r="N102" s="1185">
        <v>94.4</v>
      </c>
      <c r="O102" s="1064">
        <v>103</v>
      </c>
      <c r="P102" s="1724">
        <v>99.8</v>
      </c>
      <c r="Q102" s="1189"/>
      <c r="R102" s="1065"/>
    </row>
    <row r="103" spans="1:18">
      <c r="A103" s="96"/>
      <c r="B103" s="196" t="s">
        <v>5</v>
      </c>
      <c r="C103" s="785">
        <v>107</v>
      </c>
      <c r="D103" s="275">
        <v>119.09</v>
      </c>
      <c r="E103" s="32">
        <v>90.18</v>
      </c>
      <c r="F103" s="285"/>
      <c r="G103" s="136"/>
      <c r="H103" s="24"/>
      <c r="I103" s="96"/>
      <c r="J103" s="196" t="s">
        <v>5</v>
      </c>
      <c r="K103" s="1721">
        <v>83.2</v>
      </c>
      <c r="L103" s="1722">
        <v>85.8</v>
      </c>
      <c r="M103" s="1723">
        <v>93.7</v>
      </c>
      <c r="N103" s="1185">
        <v>93.1</v>
      </c>
      <c r="O103" s="1064">
        <v>100.2</v>
      </c>
      <c r="P103" s="1724">
        <v>98.5</v>
      </c>
      <c r="Q103" s="1189"/>
      <c r="R103" s="1065"/>
    </row>
    <row r="104" spans="1:18">
      <c r="A104" s="96"/>
      <c r="B104" s="196" t="s">
        <v>6</v>
      </c>
      <c r="C104" s="785">
        <v>101.22</v>
      </c>
      <c r="D104" s="275">
        <v>121.37</v>
      </c>
      <c r="E104" s="32">
        <v>90.96</v>
      </c>
      <c r="F104" s="285"/>
      <c r="G104" s="136"/>
      <c r="H104" s="24"/>
      <c r="I104" s="96"/>
      <c r="J104" s="196" t="s">
        <v>6</v>
      </c>
      <c r="K104" s="1721">
        <v>82</v>
      </c>
      <c r="L104" s="1722">
        <v>86.4</v>
      </c>
      <c r="M104" s="1723">
        <v>92.9</v>
      </c>
      <c r="N104" s="1185">
        <v>91.7</v>
      </c>
      <c r="O104" s="1064">
        <v>100.9</v>
      </c>
      <c r="P104" s="1724">
        <v>97.7</v>
      </c>
      <c r="Q104" s="1189"/>
      <c r="R104" s="1065"/>
    </row>
    <row r="105" spans="1:18">
      <c r="A105" s="96"/>
      <c r="B105" s="196" t="s">
        <v>7</v>
      </c>
      <c r="C105" s="785">
        <v>101.47</v>
      </c>
      <c r="D105" s="275">
        <v>119.09</v>
      </c>
      <c r="E105" s="32">
        <v>89.03</v>
      </c>
      <c r="F105" s="285"/>
      <c r="G105" s="136"/>
      <c r="H105" s="24"/>
      <c r="I105" s="96"/>
      <c r="J105" s="196" t="s">
        <v>7</v>
      </c>
      <c r="K105" s="1721">
        <v>82.6</v>
      </c>
      <c r="L105" s="1722">
        <v>85.5</v>
      </c>
      <c r="M105" s="1723">
        <v>92.3</v>
      </c>
      <c r="N105" s="1185">
        <v>92.4</v>
      </c>
      <c r="O105" s="1064">
        <v>99.9</v>
      </c>
      <c r="P105" s="1724">
        <v>97</v>
      </c>
      <c r="Q105" s="1189"/>
      <c r="R105" s="1065"/>
    </row>
    <row r="106" spans="1:18">
      <c r="A106" s="96"/>
      <c r="B106" s="196" t="s">
        <v>8</v>
      </c>
      <c r="C106" s="785">
        <v>103.34</v>
      </c>
      <c r="D106" s="275">
        <v>119.02</v>
      </c>
      <c r="E106" s="32">
        <v>88.45</v>
      </c>
      <c r="F106" s="285"/>
      <c r="G106" s="136"/>
      <c r="H106" s="24"/>
      <c r="I106" s="96"/>
      <c r="J106" s="196" t="s">
        <v>8</v>
      </c>
      <c r="K106" s="1721">
        <v>81.5</v>
      </c>
      <c r="L106" s="1722">
        <v>84.9</v>
      </c>
      <c r="M106" s="1723">
        <v>92.1</v>
      </c>
      <c r="N106" s="1185">
        <v>91.2</v>
      </c>
      <c r="O106" s="1064">
        <v>99.1</v>
      </c>
      <c r="P106" s="1724">
        <v>96.8</v>
      </c>
      <c r="Q106" s="1189"/>
      <c r="R106" s="1065"/>
    </row>
    <row r="107" spans="1:18">
      <c r="A107" s="96"/>
      <c r="B107" s="196" t="s">
        <v>9</v>
      </c>
      <c r="C107" s="785">
        <v>100.72</v>
      </c>
      <c r="D107" s="275">
        <v>115.17</v>
      </c>
      <c r="E107" s="32">
        <v>87.43</v>
      </c>
      <c r="F107" s="285"/>
      <c r="G107" s="136"/>
      <c r="H107" s="24"/>
      <c r="I107" s="96"/>
      <c r="J107" s="196" t="s">
        <v>9</v>
      </c>
      <c r="K107" s="1721">
        <v>81.3</v>
      </c>
      <c r="L107" s="1722">
        <v>85.2</v>
      </c>
      <c r="M107" s="1723">
        <v>91.6</v>
      </c>
      <c r="N107" s="1185">
        <v>91</v>
      </c>
      <c r="O107" s="1064">
        <v>99.5</v>
      </c>
      <c r="P107" s="1724">
        <v>96.3</v>
      </c>
      <c r="Q107" s="1189"/>
      <c r="R107" s="1065"/>
    </row>
    <row r="108" spans="1:18">
      <c r="A108" s="96"/>
      <c r="B108" s="196" t="s">
        <v>10</v>
      </c>
      <c r="C108" s="785">
        <v>98.91</v>
      </c>
      <c r="D108" s="275">
        <v>114.83</v>
      </c>
      <c r="E108" s="32">
        <v>87.91</v>
      </c>
      <c r="F108" s="285"/>
      <c r="G108" s="136"/>
      <c r="H108" s="24"/>
      <c r="I108" s="96"/>
      <c r="J108" s="196" t="s">
        <v>10</v>
      </c>
      <c r="K108" s="1721">
        <v>81.2</v>
      </c>
      <c r="L108" s="1722">
        <v>83.9</v>
      </c>
      <c r="M108" s="1723">
        <v>91.1</v>
      </c>
      <c r="N108" s="1185">
        <v>90.8</v>
      </c>
      <c r="O108" s="1064">
        <v>98</v>
      </c>
      <c r="P108" s="1724">
        <v>95.8</v>
      </c>
      <c r="Q108" s="1189"/>
      <c r="R108" s="1065"/>
    </row>
    <row r="109" spans="1:18">
      <c r="A109" s="96"/>
      <c r="B109" s="196" t="s">
        <v>11</v>
      </c>
      <c r="C109" s="785">
        <v>100.04</v>
      </c>
      <c r="D109" s="275">
        <v>113.6</v>
      </c>
      <c r="E109" s="32">
        <v>88.04</v>
      </c>
      <c r="F109" s="285"/>
      <c r="G109" s="136"/>
      <c r="H109" s="24"/>
      <c r="I109" s="96"/>
      <c r="J109" s="196" t="s">
        <v>11</v>
      </c>
      <c r="K109" s="1721">
        <v>81.099999999999994</v>
      </c>
      <c r="L109" s="1722">
        <v>84.7</v>
      </c>
      <c r="M109" s="1723">
        <v>90.7</v>
      </c>
      <c r="N109" s="1185">
        <v>90.8</v>
      </c>
      <c r="O109" s="1064">
        <v>98.9</v>
      </c>
      <c r="P109" s="1724">
        <v>95.4</v>
      </c>
      <c r="Q109" s="1189"/>
      <c r="R109" s="1065"/>
    </row>
    <row r="110" spans="1:18">
      <c r="A110" s="96"/>
      <c r="B110" s="196" t="s">
        <v>12</v>
      </c>
      <c r="C110" s="785">
        <v>97.33</v>
      </c>
      <c r="D110" s="275">
        <v>113.88</v>
      </c>
      <c r="E110" s="32">
        <v>87.76</v>
      </c>
      <c r="F110" s="285"/>
      <c r="G110" s="136"/>
      <c r="H110" s="24"/>
      <c r="I110" s="96"/>
      <c r="J110" s="196" t="s">
        <v>12</v>
      </c>
      <c r="K110" s="1721">
        <v>79.599999999999994</v>
      </c>
      <c r="L110" s="1722">
        <v>84.1</v>
      </c>
      <c r="M110" s="1723">
        <v>90.3</v>
      </c>
      <c r="N110" s="1185">
        <v>89.2</v>
      </c>
      <c r="O110" s="1064">
        <v>98.2</v>
      </c>
      <c r="P110" s="1724">
        <v>94.9</v>
      </c>
      <c r="Q110" s="1189"/>
      <c r="R110" s="1065"/>
    </row>
    <row r="111" spans="1:18">
      <c r="A111" s="96"/>
      <c r="B111" s="196" t="s">
        <v>13</v>
      </c>
      <c r="C111" s="785">
        <v>95.33</v>
      </c>
      <c r="D111" s="275">
        <v>111.36</v>
      </c>
      <c r="E111" s="32">
        <v>86.68</v>
      </c>
      <c r="F111" s="285"/>
      <c r="G111" s="136"/>
      <c r="H111" s="24"/>
      <c r="I111" s="96"/>
      <c r="J111" s="196" t="s">
        <v>13</v>
      </c>
      <c r="K111" s="1721">
        <v>81.099999999999994</v>
      </c>
      <c r="L111" s="1722">
        <v>84</v>
      </c>
      <c r="M111" s="1723">
        <v>89.6</v>
      </c>
      <c r="N111" s="1185">
        <v>90.8</v>
      </c>
      <c r="O111" s="1064">
        <v>98.1</v>
      </c>
      <c r="P111" s="1724">
        <v>94.3</v>
      </c>
      <c r="Q111" s="1189"/>
      <c r="R111" s="1065"/>
    </row>
    <row r="112" spans="1:18">
      <c r="A112" s="96"/>
      <c r="B112" s="196" t="s">
        <v>14</v>
      </c>
      <c r="C112" s="785">
        <v>97.87</v>
      </c>
      <c r="D112" s="275">
        <v>110.8</v>
      </c>
      <c r="E112" s="32">
        <v>84.63</v>
      </c>
      <c r="F112" s="285"/>
      <c r="G112" s="136"/>
      <c r="H112" s="24"/>
      <c r="I112" s="101"/>
      <c r="J112" s="198" t="s">
        <v>14</v>
      </c>
      <c r="K112" s="1725">
        <v>80.8</v>
      </c>
      <c r="L112" s="1726">
        <v>83.7</v>
      </c>
      <c r="M112" s="1727">
        <v>89.1</v>
      </c>
      <c r="N112" s="1186">
        <v>90.5</v>
      </c>
      <c r="O112" s="1066">
        <v>97.7</v>
      </c>
      <c r="P112" s="1729">
        <v>93.7</v>
      </c>
      <c r="Q112" s="1191"/>
      <c r="R112" s="1067"/>
    </row>
    <row r="113" spans="1:18">
      <c r="A113" s="99" t="s">
        <v>18</v>
      </c>
      <c r="B113" s="197" t="s">
        <v>3</v>
      </c>
      <c r="C113" s="1807">
        <v>98.53</v>
      </c>
      <c r="D113" s="280">
        <v>113.79</v>
      </c>
      <c r="E113" s="35">
        <v>84.04</v>
      </c>
      <c r="F113" s="286"/>
      <c r="G113" s="135"/>
      <c r="H113" s="24"/>
      <c r="I113" s="96" t="s">
        <v>18</v>
      </c>
      <c r="J113" s="196" t="s">
        <v>3</v>
      </c>
      <c r="K113" s="1721">
        <v>80.8</v>
      </c>
      <c r="L113" s="1722">
        <v>84.5</v>
      </c>
      <c r="M113" s="1723">
        <v>89.2</v>
      </c>
      <c r="N113" s="1185">
        <v>90.6</v>
      </c>
      <c r="O113" s="1064">
        <v>98.6</v>
      </c>
      <c r="P113" s="1724">
        <v>93.9</v>
      </c>
      <c r="Q113" s="1189"/>
      <c r="R113" s="1065" t="s">
        <v>873</v>
      </c>
    </row>
    <row r="114" spans="1:18">
      <c r="A114" s="96">
        <v>1999</v>
      </c>
      <c r="B114" s="196" t="s">
        <v>4</v>
      </c>
      <c r="C114" s="785">
        <v>97.64</v>
      </c>
      <c r="D114" s="275">
        <v>110.75</v>
      </c>
      <c r="E114" s="32">
        <v>83.79</v>
      </c>
      <c r="F114" s="285"/>
      <c r="G114" s="136"/>
      <c r="H114" s="24"/>
      <c r="I114" s="96">
        <v>1999</v>
      </c>
      <c r="J114" s="196" t="s">
        <v>4</v>
      </c>
      <c r="K114" s="1721">
        <v>81.5</v>
      </c>
      <c r="L114" s="1722">
        <v>84.1</v>
      </c>
      <c r="M114" s="1723">
        <v>88.4</v>
      </c>
      <c r="N114" s="1185">
        <v>91.3</v>
      </c>
      <c r="O114" s="1064">
        <v>98.2</v>
      </c>
      <c r="P114" s="1724">
        <v>93</v>
      </c>
      <c r="Q114" s="1189"/>
      <c r="R114" s="1065"/>
    </row>
    <row r="115" spans="1:18">
      <c r="A115" s="96"/>
      <c r="B115" s="196" t="s">
        <v>5</v>
      </c>
      <c r="C115" s="785">
        <v>101.17</v>
      </c>
      <c r="D115" s="275">
        <v>112.96</v>
      </c>
      <c r="E115" s="32">
        <v>84.44</v>
      </c>
      <c r="F115" s="285"/>
      <c r="G115" s="136"/>
      <c r="H115" s="24"/>
      <c r="I115" s="96"/>
      <c r="J115" s="196" t="s">
        <v>5</v>
      </c>
      <c r="K115" s="1721">
        <v>83.8</v>
      </c>
      <c r="L115" s="1722">
        <v>85.4</v>
      </c>
      <c r="M115" s="1723">
        <v>87.9</v>
      </c>
      <c r="N115" s="1185">
        <v>93.7</v>
      </c>
      <c r="O115" s="1064">
        <v>99.8</v>
      </c>
      <c r="P115" s="1724">
        <v>92.6</v>
      </c>
      <c r="Q115" s="1189"/>
      <c r="R115" s="1065"/>
    </row>
    <row r="116" spans="1:18">
      <c r="A116" s="96"/>
      <c r="B116" s="196" t="s">
        <v>6</v>
      </c>
      <c r="C116" s="785">
        <v>101.87</v>
      </c>
      <c r="D116" s="275">
        <v>110.46</v>
      </c>
      <c r="E116" s="32">
        <v>86.26</v>
      </c>
      <c r="F116" s="285"/>
      <c r="G116" s="136"/>
      <c r="H116" s="24"/>
      <c r="I116" s="96"/>
      <c r="J116" s="196" t="s">
        <v>6</v>
      </c>
      <c r="K116" s="1721">
        <v>85.4</v>
      </c>
      <c r="L116" s="1722">
        <v>84.9</v>
      </c>
      <c r="M116" s="1723">
        <v>87.7</v>
      </c>
      <c r="N116" s="1185">
        <v>95.5</v>
      </c>
      <c r="O116" s="1064">
        <v>99.3</v>
      </c>
      <c r="P116" s="1724">
        <v>92.2</v>
      </c>
      <c r="Q116" s="1189"/>
      <c r="R116" s="1065"/>
    </row>
    <row r="117" spans="1:18">
      <c r="A117" s="96"/>
      <c r="B117" s="196" t="s">
        <v>7</v>
      </c>
      <c r="C117" s="785">
        <v>99.36</v>
      </c>
      <c r="D117" s="275">
        <v>110.77</v>
      </c>
      <c r="E117" s="32">
        <v>88.38</v>
      </c>
      <c r="F117" s="287"/>
      <c r="G117" s="139" t="s">
        <v>873</v>
      </c>
      <c r="H117" s="24"/>
      <c r="I117" s="96"/>
      <c r="J117" s="196" t="s">
        <v>7</v>
      </c>
      <c r="K117" s="1721">
        <v>85</v>
      </c>
      <c r="L117" s="1722">
        <v>85.3</v>
      </c>
      <c r="M117" s="1723">
        <v>87.4</v>
      </c>
      <c r="N117" s="1185">
        <v>95.1</v>
      </c>
      <c r="O117" s="1064">
        <v>99.7</v>
      </c>
      <c r="P117" s="1724">
        <v>92</v>
      </c>
      <c r="Q117" s="1189"/>
      <c r="R117" s="1065"/>
    </row>
    <row r="118" spans="1:18">
      <c r="A118" s="96"/>
      <c r="B118" s="196" t="s">
        <v>8</v>
      </c>
      <c r="C118" s="785">
        <v>103.36</v>
      </c>
      <c r="D118" s="275">
        <v>111.72</v>
      </c>
      <c r="E118" s="32">
        <v>86.67</v>
      </c>
      <c r="F118" s="285"/>
      <c r="G118" s="136"/>
      <c r="H118" s="24"/>
      <c r="I118" s="96"/>
      <c r="J118" s="196" t="s">
        <v>8</v>
      </c>
      <c r="K118" s="1721">
        <v>86.5</v>
      </c>
      <c r="L118" s="1722">
        <v>85.6</v>
      </c>
      <c r="M118" s="1723">
        <v>87.1</v>
      </c>
      <c r="N118" s="1185">
        <v>96.7</v>
      </c>
      <c r="O118" s="1064">
        <v>100</v>
      </c>
      <c r="P118" s="1724">
        <v>91.6</v>
      </c>
      <c r="Q118" s="1189"/>
      <c r="R118" s="1065"/>
    </row>
    <row r="119" spans="1:18">
      <c r="A119" s="96"/>
      <c r="B119" s="196" t="s">
        <v>9</v>
      </c>
      <c r="C119" s="785">
        <v>105.87</v>
      </c>
      <c r="D119" s="275">
        <v>112.23</v>
      </c>
      <c r="E119" s="32">
        <v>87.74</v>
      </c>
      <c r="F119" s="285"/>
      <c r="G119" s="136"/>
      <c r="H119" s="24"/>
      <c r="I119" s="96"/>
      <c r="J119" s="196" t="s">
        <v>9</v>
      </c>
      <c r="K119" s="1721">
        <v>87.5</v>
      </c>
      <c r="L119" s="1722">
        <v>86.3</v>
      </c>
      <c r="M119" s="1723">
        <v>87.2</v>
      </c>
      <c r="N119" s="1185">
        <v>97.8</v>
      </c>
      <c r="O119" s="1064">
        <v>100.8</v>
      </c>
      <c r="P119" s="1724">
        <v>91.8</v>
      </c>
      <c r="Q119" s="1189"/>
      <c r="R119" s="1065"/>
    </row>
    <row r="120" spans="1:18">
      <c r="A120" s="96"/>
      <c r="B120" s="196" t="s">
        <v>10</v>
      </c>
      <c r="C120" s="785">
        <v>106.62</v>
      </c>
      <c r="D120" s="275">
        <v>113.21</v>
      </c>
      <c r="E120" s="32">
        <v>88.61</v>
      </c>
      <c r="F120" s="285"/>
      <c r="G120" s="136"/>
      <c r="H120" s="24"/>
      <c r="I120" s="96"/>
      <c r="J120" s="196" t="s">
        <v>10</v>
      </c>
      <c r="K120" s="1721">
        <v>87.4</v>
      </c>
      <c r="L120" s="1722">
        <v>87.4</v>
      </c>
      <c r="M120" s="1723">
        <v>87.4</v>
      </c>
      <c r="N120" s="1185">
        <v>97.7</v>
      </c>
      <c r="O120" s="1064">
        <v>102.1</v>
      </c>
      <c r="P120" s="1724">
        <v>91.9</v>
      </c>
      <c r="Q120" s="1189"/>
      <c r="R120" s="1065"/>
    </row>
    <row r="121" spans="1:18">
      <c r="A121" s="96"/>
      <c r="B121" s="196" t="s">
        <v>11</v>
      </c>
      <c r="C121" s="785">
        <v>113.19</v>
      </c>
      <c r="D121" s="275">
        <v>116.56</v>
      </c>
      <c r="E121" s="32">
        <v>88.54</v>
      </c>
      <c r="F121" s="285"/>
      <c r="G121" s="136"/>
      <c r="H121" s="24"/>
      <c r="I121" s="96"/>
      <c r="J121" s="196" t="s">
        <v>11</v>
      </c>
      <c r="K121" s="1721">
        <v>88.2</v>
      </c>
      <c r="L121" s="1722">
        <v>88.2</v>
      </c>
      <c r="M121" s="1723">
        <v>87.7</v>
      </c>
      <c r="N121" s="1185">
        <v>98.6</v>
      </c>
      <c r="O121" s="1064">
        <v>103</v>
      </c>
      <c r="P121" s="1724">
        <v>92.3</v>
      </c>
      <c r="Q121" s="1189"/>
      <c r="R121" s="1065"/>
    </row>
    <row r="122" spans="1:18">
      <c r="A122" s="96"/>
      <c r="B122" s="196" t="s">
        <v>12</v>
      </c>
      <c r="C122" s="785">
        <v>109.93</v>
      </c>
      <c r="D122" s="275">
        <v>112.84</v>
      </c>
      <c r="E122" s="32">
        <v>87.89</v>
      </c>
      <c r="F122" s="285"/>
      <c r="G122" s="136"/>
      <c r="H122" s="24"/>
      <c r="I122" s="96"/>
      <c r="J122" s="196" t="s">
        <v>12</v>
      </c>
      <c r="K122" s="1721">
        <v>89.1</v>
      </c>
      <c r="L122" s="1722">
        <v>88.4</v>
      </c>
      <c r="M122" s="1723">
        <v>87.3</v>
      </c>
      <c r="N122" s="1185">
        <v>99.5</v>
      </c>
      <c r="O122" s="1064">
        <v>103.2</v>
      </c>
      <c r="P122" s="1724">
        <v>91.9</v>
      </c>
      <c r="Q122" s="1189"/>
      <c r="R122" s="1065"/>
    </row>
    <row r="123" spans="1:18">
      <c r="A123" s="96"/>
      <c r="B123" s="196" t="s">
        <v>13</v>
      </c>
      <c r="C123" s="785">
        <v>114.43</v>
      </c>
      <c r="D123" s="275">
        <v>112.75</v>
      </c>
      <c r="E123" s="32">
        <v>85.88</v>
      </c>
      <c r="F123" s="285"/>
      <c r="G123" s="136"/>
      <c r="H123" s="24"/>
      <c r="I123" s="96"/>
      <c r="J123" s="196" t="s">
        <v>13</v>
      </c>
      <c r="K123" s="1721">
        <v>89.3</v>
      </c>
      <c r="L123" s="1722">
        <v>89.2</v>
      </c>
      <c r="M123" s="1723">
        <v>87.9</v>
      </c>
      <c r="N123" s="1185">
        <v>99.8</v>
      </c>
      <c r="O123" s="1064">
        <v>104.2</v>
      </c>
      <c r="P123" s="1724">
        <v>92.5</v>
      </c>
      <c r="Q123" s="1189"/>
      <c r="R123" s="1065"/>
    </row>
    <row r="124" spans="1:18">
      <c r="A124" s="101"/>
      <c r="B124" s="198" t="s">
        <v>14</v>
      </c>
      <c r="C124" s="899">
        <v>112.38</v>
      </c>
      <c r="D124" s="274">
        <v>113.41</v>
      </c>
      <c r="E124" s="34">
        <v>88.73</v>
      </c>
      <c r="F124" s="288"/>
      <c r="G124" s="137"/>
      <c r="H124" s="24"/>
      <c r="I124" s="96"/>
      <c r="J124" s="196" t="s">
        <v>14</v>
      </c>
      <c r="K124" s="1721">
        <v>90.2</v>
      </c>
      <c r="L124" s="1722">
        <v>89.3</v>
      </c>
      <c r="M124" s="1723">
        <v>87.9</v>
      </c>
      <c r="N124" s="1185">
        <v>100.7</v>
      </c>
      <c r="O124" s="1064">
        <v>104.3</v>
      </c>
      <c r="P124" s="1724">
        <v>92.5</v>
      </c>
      <c r="Q124" s="1189"/>
      <c r="R124" s="1065"/>
    </row>
    <row r="125" spans="1:18">
      <c r="A125" s="96" t="s">
        <v>48</v>
      </c>
      <c r="B125" s="196" t="s">
        <v>3</v>
      </c>
      <c r="C125" s="785">
        <v>119.27</v>
      </c>
      <c r="D125" s="275">
        <v>114.27</v>
      </c>
      <c r="E125" s="32">
        <v>86.88</v>
      </c>
      <c r="F125" s="285"/>
      <c r="G125" s="136"/>
      <c r="H125" s="24"/>
      <c r="I125" s="99" t="s">
        <v>48</v>
      </c>
      <c r="J125" s="197" t="s">
        <v>3</v>
      </c>
      <c r="K125" s="1730">
        <v>91.7</v>
      </c>
      <c r="L125" s="1731">
        <v>89.9</v>
      </c>
      <c r="M125" s="1732">
        <v>87.9</v>
      </c>
      <c r="N125" s="1187">
        <v>102.4</v>
      </c>
      <c r="O125" s="1069">
        <v>105</v>
      </c>
      <c r="P125" s="1728">
        <v>92.6</v>
      </c>
      <c r="Q125" s="1190"/>
      <c r="R125" s="1068"/>
    </row>
    <row r="126" spans="1:18">
      <c r="A126" s="96">
        <v>2000</v>
      </c>
      <c r="B126" s="196" t="s">
        <v>4</v>
      </c>
      <c r="C126" s="785">
        <v>118.73</v>
      </c>
      <c r="D126" s="275">
        <v>118.87</v>
      </c>
      <c r="E126" s="32">
        <v>92.27</v>
      </c>
      <c r="F126" s="285"/>
      <c r="G126" s="136"/>
      <c r="H126" s="24"/>
      <c r="I126" s="96">
        <v>2000</v>
      </c>
      <c r="J126" s="196" t="s">
        <v>4</v>
      </c>
      <c r="K126" s="1721">
        <v>91.8</v>
      </c>
      <c r="L126" s="1722">
        <v>90.7</v>
      </c>
      <c r="M126" s="1723">
        <v>88.3</v>
      </c>
      <c r="N126" s="1185">
        <v>102.6</v>
      </c>
      <c r="O126" s="1064">
        <v>106.1</v>
      </c>
      <c r="P126" s="1724">
        <v>92.9</v>
      </c>
      <c r="Q126" s="1189"/>
      <c r="R126" s="1065"/>
    </row>
    <row r="127" spans="1:18">
      <c r="A127" s="96"/>
      <c r="B127" s="196" t="s">
        <v>5</v>
      </c>
      <c r="C127" s="785">
        <v>118.03</v>
      </c>
      <c r="D127" s="275">
        <v>118.05</v>
      </c>
      <c r="E127" s="32">
        <v>91.38</v>
      </c>
      <c r="F127" s="285"/>
      <c r="G127" s="136"/>
      <c r="H127" s="24"/>
      <c r="I127" s="96"/>
      <c r="J127" s="196" t="s">
        <v>5</v>
      </c>
      <c r="K127" s="1721">
        <v>91.1</v>
      </c>
      <c r="L127" s="1722">
        <v>91.5</v>
      </c>
      <c r="M127" s="1723">
        <v>89.2</v>
      </c>
      <c r="N127" s="1185">
        <v>101.8</v>
      </c>
      <c r="O127" s="1064">
        <v>106.9</v>
      </c>
      <c r="P127" s="1724">
        <v>93.9</v>
      </c>
      <c r="Q127" s="1189"/>
      <c r="R127" s="1065"/>
    </row>
    <row r="128" spans="1:18">
      <c r="A128" s="96"/>
      <c r="B128" s="196" t="s">
        <v>6</v>
      </c>
      <c r="C128" s="785">
        <v>123.41</v>
      </c>
      <c r="D128" s="275">
        <v>119.54</v>
      </c>
      <c r="E128" s="32">
        <v>89.51</v>
      </c>
      <c r="F128" s="285"/>
      <c r="G128" s="136"/>
      <c r="H128" s="24"/>
      <c r="I128" s="96"/>
      <c r="J128" s="196" t="s">
        <v>6</v>
      </c>
      <c r="K128" s="1721">
        <v>92.3</v>
      </c>
      <c r="L128" s="1722">
        <v>92.3</v>
      </c>
      <c r="M128" s="1723">
        <v>88.9</v>
      </c>
      <c r="N128" s="1185">
        <v>103.1</v>
      </c>
      <c r="O128" s="1064">
        <v>107.9</v>
      </c>
      <c r="P128" s="1724">
        <v>93.6</v>
      </c>
      <c r="Q128" s="1189"/>
      <c r="R128" s="1065"/>
    </row>
    <row r="129" spans="1:18">
      <c r="A129" s="96"/>
      <c r="B129" s="196" t="s">
        <v>7</v>
      </c>
      <c r="C129" s="785">
        <v>123.21</v>
      </c>
      <c r="D129" s="275">
        <v>116.63</v>
      </c>
      <c r="E129" s="32">
        <v>90.03</v>
      </c>
      <c r="F129" s="285"/>
      <c r="G129" s="136"/>
      <c r="H129" s="24"/>
      <c r="I129" s="96"/>
      <c r="J129" s="196" t="s">
        <v>7</v>
      </c>
      <c r="K129" s="1721">
        <v>92.2</v>
      </c>
      <c r="L129" s="1722">
        <v>92.3</v>
      </c>
      <c r="M129" s="1723">
        <v>89</v>
      </c>
      <c r="N129" s="1185">
        <v>103.1</v>
      </c>
      <c r="O129" s="1064">
        <v>107.9</v>
      </c>
      <c r="P129" s="1724">
        <v>93.6</v>
      </c>
      <c r="Q129" s="1189"/>
      <c r="R129" s="1065"/>
    </row>
    <row r="130" spans="1:18">
      <c r="A130" s="96"/>
      <c r="B130" s="196" t="s">
        <v>8</v>
      </c>
      <c r="C130" s="785">
        <v>122.26</v>
      </c>
      <c r="D130" s="275">
        <v>118.9</v>
      </c>
      <c r="E130" s="32">
        <v>90.08</v>
      </c>
      <c r="F130" s="285"/>
      <c r="G130" s="136"/>
      <c r="H130" s="24"/>
      <c r="I130" s="96"/>
      <c r="J130" s="196" t="s">
        <v>8</v>
      </c>
      <c r="K130" s="1721">
        <v>92.9</v>
      </c>
      <c r="L130" s="1722">
        <v>93.7</v>
      </c>
      <c r="M130" s="1723">
        <v>88.8</v>
      </c>
      <c r="N130" s="1185">
        <v>103.8</v>
      </c>
      <c r="O130" s="1064">
        <v>109.5</v>
      </c>
      <c r="P130" s="1724">
        <v>93.5</v>
      </c>
      <c r="Q130" s="1189"/>
      <c r="R130" s="1065"/>
    </row>
    <row r="131" spans="1:18">
      <c r="A131" s="96"/>
      <c r="B131" s="196" t="s">
        <v>9</v>
      </c>
      <c r="C131" s="785">
        <v>124.71</v>
      </c>
      <c r="D131" s="275">
        <v>117.35</v>
      </c>
      <c r="E131" s="32">
        <v>88.82</v>
      </c>
      <c r="F131" s="287"/>
      <c r="G131" s="139" t="s">
        <v>872</v>
      </c>
      <c r="H131" s="24"/>
      <c r="I131" s="96"/>
      <c r="J131" s="196" t="s">
        <v>9</v>
      </c>
      <c r="K131" s="1721">
        <v>93.1</v>
      </c>
      <c r="L131" s="1722">
        <v>93.1</v>
      </c>
      <c r="M131" s="1723">
        <v>88.8</v>
      </c>
      <c r="N131" s="1185">
        <v>104</v>
      </c>
      <c r="O131" s="1064">
        <v>108.8</v>
      </c>
      <c r="P131" s="1724">
        <v>93.6</v>
      </c>
      <c r="Q131" s="1189"/>
      <c r="R131" s="1065"/>
    </row>
    <row r="132" spans="1:18">
      <c r="A132" s="96"/>
      <c r="B132" s="196" t="s">
        <v>10</v>
      </c>
      <c r="C132" s="785">
        <v>124.18</v>
      </c>
      <c r="D132" s="275">
        <v>119.19</v>
      </c>
      <c r="E132" s="32">
        <v>90.67</v>
      </c>
      <c r="F132" s="285"/>
      <c r="G132" s="136"/>
      <c r="H132" s="24"/>
      <c r="I132" s="96"/>
      <c r="J132" s="196" t="s">
        <v>10</v>
      </c>
      <c r="K132" s="1721">
        <v>93.7</v>
      </c>
      <c r="L132" s="1722">
        <v>94.6</v>
      </c>
      <c r="M132" s="1723">
        <v>89.1</v>
      </c>
      <c r="N132" s="1185">
        <v>104.7</v>
      </c>
      <c r="O132" s="1064">
        <v>110.5</v>
      </c>
      <c r="P132" s="1724">
        <v>93.8</v>
      </c>
      <c r="Q132" s="1189"/>
      <c r="R132" s="1065"/>
    </row>
    <row r="133" spans="1:18">
      <c r="A133" s="96"/>
      <c r="B133" s="196" t="s">
        <v>11</v>
      </c>
      <c r="C133" s="785">
        <v>122.7</v>
      </c>
      <c r="D133" s="275">
        <v>119.21</v>
      </c>
      <c r="E133" s="32">
        <v>90.67</v>
      </c>
      <c r="F133" s="285"/>
      <c r="G133" s="136"/>
      <c r="H133" s="24"/>
      <c r="I133" s="96"/>
      <c r="J133" s="196" t="s">
        <v>11</v>
      </c>
      <c r="K133" s="1721">
        <v>94</v>
      </c>
      <c r="L133" s="1722">
        <v>93.7</v>
      </c>
      <c r="M133" s="1723">
        <v>88.7</v>
      </c>
      <c r="N133" s="1185">
        <v>105</v>
      </c>
      <c r="O133" s="1064">
        <v>109.4</v>
      </c>
      <c r="P133" s="1724">
        <v>93.5</v>
      </c>
      <c r="Q133" s="1189"/>
      <c r="R133" s="1065"/>
    </row>
    <row r="134" spans="1:18">
      <c r="A134" s="96"/>
      <c r="B134" s="196" t="s">
        <v>12</v>
      </c>
      <c r="C134" s="785">
        <v>125.34</v>
      </c>
      <c r="D134" s="275">
        <v>119.08</v>
      </c>
      <c r="E134" s="32">
        <v>91.99</v>
      </c>
      <c r="F134" s="285"/>
      <c r="G134" s="136"/>
      <c r="H134" s="24"/>
      <c r="I134" s="96"/>
      <c r="J134" s="196" t="s">
        <v>12</v>
      </c>
      <c r="K134" s="1721">
        <v>93.9</v>
      </c>
      <c r="L134" s="1722">
        <v>94.9</v>
      </c>
      <c r="M134" s="1723">
        <v>89.6</v>
      </c>
      <c r="N134" s="1185">
        <v>104.9</v>
      </c>
      <c r="O134" s="1064">
        <v>110.9</v>
      </c>
      <c r="P134" s="1724">
        <v>94.4</v>
      </c>
      <c r="Q134" s="1189"/>
      <c r="R134" s="1065"/>
    </row>
    <row r="135" spans="1:18">
      <c r="A135" s="96"/>
      <c r="B135" s="196" t="s">
        <v>13</v>
      </c>
      <c r="C135" s="785">
        <v>122.55</v>
      </c>
      <c r="D135" s="275">
        <v>119.4</v>
      </c>
      <c r="E135" s="32">
        <v>93.45</v>
      </c>
      <c r="F135" s="285"/>
      <c r="G135" s="136"/>
      <c r="H135" s="24"/>
      <c r="I135" s="96"/>
      <c r="J135" s="196" t="s">
        <v>13</v>
      </c>
      <c r="K135" s="1721">
        <v>94</v>
      </c>
      <c r="L135" s="1722">
        <v>95.2</v>
      </c>
      <c r="M135" s="1723">
        <v>89.9</v>
      </c>
      <c r="N135" s="1185">
        <v>105</v>
      </c>
      <c r="O135" s="1064">
        <v>111.3</v>
      </c>
      <c r="P135" s="1724">
        <v>94.6</v>
      </c>
      <c r="Q135" s="1189"/>
      <c r="R135" s="1065" t="s">
        <v>872</v>
      </c>
    </row>
    <row r="136" spans="1:18">
      <c r="A136" s="96"/>
      <c r="B136" s="196" t="s">
        <v>14</v>
      </c>
      <c r="C136" s="785">
        <v>127.7</v>
      </c>
      <c r="D136" s="275">
        <v>119.31</v>
      </c>
      <c r="E136" s="32">
        <v>93.1</v>
      </c>
      <c r="F136" s="285"/>
      <c r="G136" s="136"/>
      <c r="H136" s="24"/>
      <c r="I136" s="101"/>
      <c r="J136" s="198" t="s">
        <v>14</v>
      </c>
      <c r="K136" s="1725">
        <v>94.3</v>
      </c>
      <c r="L136" s="1726">
        <v>96.1</v>
      </c>
      <c r="M136" s="1727">
        <v>90.3</v>
      </c>
      <c r="N136" s="1186">
        <v>105.4</v>
      </c>
      <c r="O136" s="1066">
        <v>112.3</v>
      </c>
      <c r="P136" s="1729">
        <v>95.1</v>
      </c>
      <c r="Q136" s="1191"/>
      <c r="R136" s="1067"/>
    </row>
    <row r="137" spans="1:18">
      <c r="A137" s="354" t="s">
        <v>49</v>
      </c>
      <c r="B137" s="197" t="s">
        <v>3</v>
      </c>
      <c r="C137" s="1807">
        <v>120.19</v>
      </c>
      <c r="D137" s="280">
        <v>119.02</v>
      </c>
      <c r="E137" s="35">
        <v>95.14</v>
      </c>
      <c r="F137" s="286"/>
      <c r="G137" s="135"/>
      <c r="H137" s="24"/>
      <c r="I137" s="355" t="s">
        <v>49</v>
      </c>
      <c r="J137" s="196" t="s">
        <v>3</v>
      </c>
      <c r="K137" s="1721">
        <v>91.4</v>
      </c>
      <c r="L137" s="1722">
        <v>93.7</v>
      </c>
      <c r="M137" s="1723">
        <v>90.1</v>
      </c>
      <c r="N137" s="1185">
        <v>102.3</v>
      </c>
      <c r="O137" s="1064">
        <v>109.5</v>
      </c>
      <c r="P137" s="1724">
        <v>94.8</v>
      </c>
      <c r="Q137" s="1189"/>
      <c r="R137" s="1065"/>
    </row>
    <row r="138" spans="1:18">
      <c r="A138" s="96">
        <v>2001</v>
      </c>
      <c r="B138" s="196" t="s">
        <v>4</v>
      </c>
      <c r="C138" s="785">
        <v>120.12</v>
      </c>
      <c r="D138" s="275">
        <v>116.8</v>
      </c>
      <c r="E138" s="32">
        <v>93.68</v>
      </c>
      <c r="F138" s="285"/>
      <c r="G138" s="136"/>
      <c r="H138" s="24"/>
      <c r="I138" s="96">
        <v>2001</v>
      </c>
      <c r="J138" s="196" t="s">
        <v>4</v>
      </c>
      <c r="K138" s="1721">
        <v>91</v>
      </c>
      <c r="L138" s="1722">
        <v>93.5</v>
      </c>
      <c r="M138" s="1723">
        <v>90.6</v>
      </c>
      <c r="N138" s="1185">
        <v>101.8</v>
      </c>
      <c r="O138" s="1064">
        <v>109.2</v>
      </c>
      <c r="P138" s="1724">
        <v>95.4</v>
      </c>
      <c r="Q138" s="1189"/>
      <c r="R138" s="1065"/>
    </row>
    <row r="139" spans="1:18">
      <c r="A139" s="96"/>
      <c r="B139" s="196" t="s">
        <v>5</v>
      </c>
      <c r="C139" s="785">
        <v>117.8</v>
      </c>
      <c r="D139" s="275">
        <v>114.23</v>
      </c>
      <c r="E139" s="32">
        <v>91.05</v>
      </c>
      <c r="F139" s="285"/>
      <c r="G139" s="136"/>
      <c r="H139" s="24"/>
      <c r="I139" s="96"/>
      <c r="J139" s="196" t="s">
        <v>5</v>
      </c>
      <c r="K139" s="1721">
        <v>89.7</v>
      </c>
      <c r="L139" s="1722">
        <v>92.3</v>
      </c>
      <c r="M139" s="1723">
        <v>90.1</v>
      </c>
      <c r="N139" s="1185">
        <v>100.3</v>
      </c>
      <c r="O139" s="1064">
        <v>107.8</v>
      </c>
      <c r="P139" s="1724">
        <v>94.8</v>
      </c>
      <c r="Q139" s="1189"/>
      <c r="R139" s="1065"/>
    </row>
    <row r="140" spans="1:18">
      <c r="A140" s="96"/>
      <c r="B140" s="196" t="s">
        <v>6</v>
      </c>
      <c r="C140" s="785">
        <v>117.91</v>
      </c>
      <c r="D140" s="275">
        <v>114.43</v>
      </c>
      <c r="E140" s="32">
        <v>90.25</v>
      </c>
      <c r="F140" s="285"/>
      <c r="G140" s="136"/>
      <c r="H140" s="24"/>
      <c r="I140" s="96"/>
      <c r="J140" s="196" t="s">
        <v>6</v>
      </c>
      <c r="K140" s="1721">
        <v>88.7</v>
      </c>
      <c r="L140" s="1722">
        <v>91.3</v>
      </c>
      <c r="M140" s="1723">
        <v>89.9</v>
      </c>
      <c r="N140" s="1185">
        <v>99.2</v>
      </c>
      <c r="O140" s="1064">
        <v>106.6</v>
      </c>
      <c r="P140" s="1724">
        <v>94.7</v>
      </c>
      <c r="Q140" s="1189"/>
      <c r="R140" s="1065"/>
    </row>
    <row r="141" spans="1:18">
      <c r="A141" s="96"/>
      <c r="B141" s="196" t="s">
        <v>7</v>
      </c>
      <c r="C141" s="785">
        <v>114.78</v>
      </c>
      <c r="D141" s="275">
        <v>113.61</v>
      </c>
      <c r="E141" s="32">
        <v>89.98</v>
      </c>
      <c r="F141" s="285"/>
      <c r="G141" s="136"/>
      <c r="H141" s="24"/>
      <c r="I141" s="96"/>
      <c r="J141" s="196" t="s">
        <v>7</v>
      </c>
      <c r="K141" s="1721">
        <v>88.8</v>
      </c>
      <c r="L141" s="1722">
        <v>90.1</v>
      </c>
      <c r="M141" s="1723">
        <v>90</v>
      </c>
      <c r="N141" s="1185">
        <v>99.4</v>
      </c>
      <c r="O141" s="1064">
        <v>105.3</v>
      </c>
      <c r="P141" s="1724">
        <v>94.8</v>
      </c>
      <c r="Q141" s="1189"/>
      <c r="R141" s="1065"/>
    </row>
    <row r="142" spans="1:18">
      <c r="A142" s="96"/>
      <c r="B142" s="196" t="s">
        <v>8</v>
      </c>
      <c r="C142" s="785">
        <v>115.57</v>
      </c>
      <c r="D142" s="275">
        <v>112.87</v>
      </c>
      <c r="E142" s="32">
        <v>89.41</v>
      </c>
      <c r="F142" s="285"/>
      <c r="G142" s="136"/>
      <c r="H142" s="24"/>
      <c r="I142" s="96"/>
      <c r="J142" s="196" t="s">
        <v>8</v>
      </c>
      <c r="K142" s="1721">
        <v>87.6</v>
      </c>
      <c r="L142" s="1722">
        <v>89.6</v>
      </c>
      <c r="M142" s="1723">
        <v>89.6</v>
      </c>
      <c r="N142" s="1185">
        <v>98</v>
      </c>
      <c r="O142" s="1064">
        <v>104.7</v>
      </c>
      <c r="P142" s="1724">
        <v>94.4</v>
      </c>
      <c r="Q142" s="1189"/>
      <c r="R142" s="1065"/>
    </row>
    <row r="143" spans="1:18">
      <c r="A143" s="96"/>
      <c r="B143" s="196" t="s">
        <v>9</v>
      </c>
      <c r="C143" s="785">
        <v>114.1</v>
      </c>
      <c r="D143" s="275">
        <v>112.2</v>
      </c>
      <c r="E143" s="32">
        <v>88.9</v>
      </c>
      <c r="F143" s="285"/>
      <c r="G143" s="136"/>
      <c r="H143" s="24"/>
      <c r="I143" s="96"/>
      <c r="J143" s="196" t="s">
        <v>9</v>
      </c>
      <c r="K143" s="1721">
        <v>86.3</v>
      </c>
      <c r="L143" s="1722">
        <v>88.3</v>
      </c>
      <c r="M143" s="1723">
        <v>89.5</v>
      </c>
      <c r="N143" s="1185">
        <v>96.7</v>
      </c>
      <c r="O143" s="1064">
        <v>103.2</v>
      </c>
      <c r="P143" s="1724">
        <v>94.3</v>
      </c>
      <c r="Q143" s="1189"/>
      <c r="R143" s="1065"/>
    </row>
    <row r="144" spans="1:18">
      <c r="A144" s="96"/>
      <c r="B144" s="196" t="s">
        <v>10</v>
      </c>
      <c r="C144" s="785">
        <v>107.63</v>
      </c>
      <c r="D144" s="275">
        <v>108.47</v>
      </c>
      <c r="E144" s="32">
        <v>86.36</v>
      </c>
      <c r="F144" s="285"/>
      <c r="G144" s="136"/>
      <c r="H144" s="24"/>
      <c r="I144" s="96"/>
      <c r="J144" s="196" t="s">
        <v>10</v>
      </c>
      <c r="K144" s="1721">
        <v>85.5</v>
      </c>
      <c r="L144" s="1722">
        <v>87</v>
      </c>
      <c r="M144" s="1723">
        <v>89.6</v>
      </c>
      <c r="N144" s="1185">
        <v>95.7</v>
      </c>
      <c r="O144" s="1064">
        <v>101.7</v>
      </c>
      <c r="P144" s="1724">
        <v>94.4</v>
      </c>
      <c r="Q144" s="1189"/>
      <c r="R144" s="1065"/>
    </row>
    <row r="145" spans="1:18">
      <c r="A145" s="96"/>
      <c r="B145" s="196" t="s">
        <v>11</v>
      </c>
      <c r="C145" s="785">
        <v>109.09</v>
      </c>
      <c r="D145" s="275">
        <v>108.44</v>
      </c>
      <c r="E145" s="32">
        <v>86.11</v>
      </c>
      <c r="F145" s="285"/>
      <c r="G145" s="136"/>
      <c r="H145" s="24"/>
      <c r="I145" s="96"/>
      <c r="J145" s="196" t="s">
        <v>11</v>
      </c>
      <c r="K145" s="1721">
        <v>83.2</v>
      </c>
      <c r="L145" s="1722">
        <v>85.7</v>
      </c>
      <c r="M145" s="1723">
        <v>89.2</v>
      </c>
      <c r="N145" s="1185">
        <v>93.2</v>
      </c>
      <c r="O145" s="1064">
        <v>100.1</v>
      </c>
      <c r="P145" s="1724">
        <v>93.9</v>
      </c>
      <c r="Q145" s="1189"/>
      <c r="R145" s="1065"/>
    </row>
    <row r="146" spans="1:18">
      <c r="A146" s="96"/>
      <c r="B146" s="196" t="s">
        <v>12</v>
      </c>
      <c r="C146" s="785">
        <v>105.18</v>
      </c>
      <c r="D146" s="275">
        <v>107.4</v>
      </c>
      <c r="E146" s="32">
        <v>85.66</v>
      </c>
      <c r="F146" s="285"/>
      <c r="G146" s="136"/>
      <c r="H146" s="24"/>
      <c r="I146" s="96"/>
      <c r="J146" s="196" t="s">
        <v>12</v>
      </c>
      <c r="K146" s="1721">
        <v>82.3</v>
      </c>
      <c r="L146" s="1722">
        <v>85.2</v>
      </c>
      <c r="M146" s="1723">
        <v>89.1</v>
      </c>
      <c r="N146" s="1185">
        <v>92.2</v>
      </c>
      <c r="O146" s="1064">
        <v>99.6</v>
      </c>
      <c r="P146" s="1724">
        <v>93.9</v>
      </c>
      <c r="Q146" s="1189"/>
      <c r="R146" s="1065"/>
    </row>
    <row r="147" spans="1:18">
      <c r="A147" s="96"/>
      <c r="B147" s="196" t="s">
        <v>13</v>
      </c>
      <c r="C147" s="785">
        <v>105.08</v>
      </c>
      <c r="D147" s="275">
        <v>108.24</v>
      </c>
      <c r="E147" s="32">
        <v>83.97</v>
      </c>
      <c r="F147" s="285"/>
      <c r="G147" s="136"/>
      <c r="H147" s="24"/>
      <c r="I147" s="96"/>
      <c r="J147" s="196" t="s">
        <v>13</v>
      </c>
      <c r="K147" s="1721">
        <v>82.9</v>
      </c>
      <c r="L147" s="1722">
        <v>84.4</v>
      </c>
      <c r="M147" s="1723">
        <v>88.5</v>
      </c>
      <c r="N147" s="1185">
        <v>92.9</v>
      </c>
      <c r="O147" s="1064">
        <v>98.7</v>
      </c>
      <c r="P147" s="1724">
        <v>93.2</v>
      </c>
      <c r="Q147" s="1189"/>
      <c r="R147" s="1065"/>
    </row>
    <row r="148" spans="1:18">
      <c r="A148" s="101"/>
      <c r="B148" s="198" t="s">
        <v>14</v>
      </c>
      <c r="C148" s="899">
        <v>109.67</v>
      </c>
      <c r="D148" s="274">
        <v>106.85</v>
      </c>
      <c r="E148" s="34">
        <v>82.39</v>
      </c>
      <c r="F148" s="289"/>
      <c r="G148" s="140" t="s">
        <v>873</v>
      </c>
      <c r="H148" s="24"/>
      <c r="I148" s="101"/>
      <c r="J148" s="196" t="s">
        <v>14</v>
      </c>
      <c r="K148" s="1721">
        <v>82.7</v>
      </c>
      <c r="L148" s="1722">
        <v>83.8</v>
      </c>
      <c r="M148" s="1723">
        <v>87.3</v>
      </c>
      <c r="N148" s="1185">
        <v>92.7</v>
      </c>
      <c r="O148" s="1064">
        <v>97.9</v>
      </c>
      <c r="P148" s="1724">
        <v>92.1</v>
      </c>
      <c r="Q148" s="1189"/>
      <c r="R148" s="1065"/>
    </row>
    <row r="149" spans="1:18">
      <c r="A149" s="355" t="s">
        <v>50</v>
      </c>
      <c r="B149" s="196" t="s">
        <v>3</v>
      </c>
      <c r="C149" s="785">
        <v>107.82</v>
      </c>
      <c r="D149" s="275">
        <v>106.53</v>
      </c>
      <c r="E149" s="32">
        <v>82.44</v>
      </c>
      <c r="F149" s="285"/>
      <c r="G149" s="136"/>
      <c r="H149" s="24"/>
      <c r="I149" s="355" t="s">
        <v>50</v>
      </c>
      <c r="J149" s="197" t="s">
        <v>3</v>
      </c>
      <c r="K149" s="1730">
        <v>84.1</v>
      </c>
      <c r="L149" s="1731">
        <v>84.2</v>
      </c>
      <c r="M149" s="1732">
        <v>87.9</v>
      </c>
      <c r="N149" s="1187">
        <v>94.3</v>
      </c>
      <c r="O149" s="1069">
        <v>98.3</v>
      </c>
      <c r="P149" s="1728">
        <v>92.6</v>
      </c>
      <c r="Q149" s="1190"/>
      <c r="R149" s="1068" t="s">
        <v>873</v>
      </c>
    </row>
    <row r="150" spans="1:18">
      <c r="A150" s="96">
        <v>2002</v>
      </c>
      <c r="B150" s="196" t="s">
        <v>4</v>
      </c>
      <c r="C150" s="785">
        <v>109.71</v>
      </c>
      <c r="D150" s="275">
        <v>107.02</v>
      </c>
      <c r="E150" s="32">
        <v>82.77</v>
      </c>
      <c r="F150" s="285"/>
      <c r="G150" s="136"/>
      <c r="H150" s="24"/>
      <c r="I150" s="96">
        <v>2002</v>
      </c>
      <c r="J150" s="196" t="s">
        <v>4</v>
      </c>
      <c r="K150" s="1721">
        <v>84.7</v>
      </c>
      <c r="L150" s="1722">
        <v>85</v>
      </c>
      <c r="M150" s="1723">
        <v>87.5</v>
      </c>
      <c r="N150" s="1185">
        <v>94.8</v>
      </c>
      <c r="O150" s="1064">
        <v>99.3</v>
      </c>
      <c r="P150" s="1724">
        <v>92.2</v>
      </c>
      <c r="Q150" s="1189"/>
      <c r="R150" s="1065"/>
    </row>
    <row r="151" spans="1:18">
      <c r="A151" s="96"/>
      <c r="B151" s="196" t="s">
        <v>5</v>
      </c>
      <c r="C151" s="785">
        <v>110.31</v>
      </c>
      <c r="D151" s="275">
        <v>107.32</v>
      </c>
      <c r="E151" s="32">
        <v>84.18</v>
      </c>
      <c r="F151" s="285"/>
      <c r="G151" s="136"/>
      <c r="H151" s="24"/>
      <c r="I151" s="96"/>
      <c r="J151" s="196" t="s">
        <v>5</v>
      </c>
      <c r="K151" s="1721">
        <v>86.8</v>
      </c>
      <c r="L151" s="1722">
        <v>85.6</v>
      </c>
      <c r="M151" s="1723">
        <v>87.2</v>
      </c>
      <c r="N151" s="1185">
        <v>97.2</v>
      </c>
      <c r="O151" s="1064">
        <v>99.9</v>
      </c>
      <c r="P151" s="1724">
        <v>91.9</v>
      </c>
      <c r="Q151" s="1189"/>
      <c r="R151" s="1065"/>
    </row>
    <row r="152" spans="1:18">
      <c r="A152" s="96"/>
      <c r="B152" s="196" t="s">
        <v>6</v>
      </c>
      <c r="C152" s="785">
        <v>113.56</v>
      </c>
      <c r="D152" s="275">
        <v>108.21</v>
      </c>
      <c r="E152" s="32">
        <v>83.96</v>
      </c>
      <c r="F152" s="285"/>
      <c r="G152" s="136"/>
      <c r="H152" s="24"/>
      <c r="I152" s="96"/>
      <c r="J152" s="196" t="s">
        <v>6</v>
      </c>
      <c r="K152" s="1721">
        <v>88.3</v>
      </c>
      <c r="L152" s="1722">
        <v>86.1</v>
      </c>
      <c r="M152" s="1723">
        <v>87.1</v>
      </c>
      <c r="N152" s="1185">
        <v>98.8</v>
      </c>
      <c r="O152" s="1064">
        <v>100.7</v>
      </c>
      <c r="P152" s="1724">
        <v>91.8</v>
      </c>
      <c r="Q152" s="1189"/>
      <c r="R152" s="1065"/>
    </row>
    <row r="153" spans="1:18">
      <c r="A153" s="96"/>
      <c r="B153" s="196" t="s">
        <v>7</v>
      </c>
      <c r="C153" s="785">
        <v>116.82</v>
      </c>
      <c r="D153" s="275">
        <v>108.56</v>
      </c>
      <c r="E153" s="32">
        <v>82.34</v>
      </c>
      <c r="F153" s="285"/>
      <c r="G153" s="136"/>
      <c r="H153" s="24"/>
      <c r="I153" s="96"/>
      <c r="J153" s="196" t="s">
        <v>7</v>
      </c>
      <c r="K153" s="1721">
        <v>90.4</v>
      </c>
      <c r="L153" s="1722">
        <v>88.6</v>
      </c>
      <c r="M153" s="1723">
        <v>86.6</v>
      </c>
      <c r="N153" s="1185">
        <v>101.1</v>
      </c>
      <c r="O153" s="1064">
        <v>103.5</v>
      </c>
      <c r="P153" s="1724">
        <v>91.2</v>
      </c>
      <c r="Q153" s="1189"/>
      <c r="R153" s="1065"/>
    </row>
    <row r="154" spans="1:18">
      <c r="A154" s="96"/>
      <c r="B154" s="196" t="s">
        <v>8</v>
      </c>
      <c r="C154" s="785">
        <v>118.17</v>
      </c>
      <c r="D154" s="275">
        <v>109.18</v>
      </c>
      <c r="E154" s="32">
        <v>84.42</v>
      </c>
      <c r="F154" s="285"/>
      <c r="G154" s="136"/>
      <c r="H154" s="24"/>
      <c r="I154" s="96"/>
      <c r="J154" s="196" t="s">
        <v>8</v>
      </c>
      <c r="K154" s="1721">
        <v>89.8</v>
      </c>
      <c r="L154" s="1722">
        <v>87.7</v>
      </c>
      <c r="M154" s="1723">
        <v>86.5</v>
      </c>
      <c r="N154" s="1185">
        <v>100.4</v>
      </c>
      <c r="O154" s="1064">
        <v>102.5</v>
      </c>
      <c r="P154" s="1724">
        <v>91.1</v>
      </c>
      <c r="Q154" s="1189"/>
      <c r="R154" s="1065"/>
    </row>
    <row r="155" spans="1:18">
      <c r="A155" s="96"/>
      <c r="B155" s="196" t="s">
        <v>9</v>
      </c>
      <c r="C155" s="785">
        <v>118.3</v>
      </c>
      <c r="D155" s="275">
        <v>110.17</v>
      </c>
      <c r="E155" s="32">
        <v>84.2</v>
      </c>
      <c r="F155" s="285"/>
      <c r="G155" s="136"/>
      <c r="H155" s="24"/>
      <c r="I155" s="96"/>
      <c r="J155" s="196" t="s">
        <v>9</v>
      </c>
      <c r="K155" s="1721">
        <v>90</v>
      </c>
      <c r="L155" s="1722">
        <v>88.4</v>
      </c>
      <c r="M155" s="1723">
        <v>86.8</v>
      </c>
      <c r="N155" s="1185">
        <v>100.6</v>
      </c>
      <c r="O155" s="1064">
        <v>103.4</v>
      </c>
      <c r="P155" s="1724">
        <v>91.4</v>
      </c>
      <c r="Q155" s="1189"/>
      <c r="R155" s="1065"/>
    </row>
    <row r="156" spans="1:18">
      <c r="A156" s="96"/>
      <c r="B156" s="196" t="s">
        <v>10</v>
      </c>
      <c r="C156" s="785">
        <v>122.32</v>
      </c>
      <c r="D156" s="275">
        <v>110.73</v>
      </c>
      <c r="E156" s="32">
        <v>84.28</v>
      </c>
      <c r="F156" s="285"/>
      <c r="G156" s="136"/>
      <c r="H156" s="24"/>
      <c r="I156" s="96"/>
      <c r="J156" s="196" t="s">
        <v>10</v>
      </c>
      <c r="K156" s="1721">
        <v>90.3</v>
      </c>
      <c r="L156" s="1722">
        <v>89.4</v>
      </c>
      <c r="M156" s="1723">
        <v>86.5</v>
      </c>
      <c r="N156" s="1185">
        <v>101</v>
      </c>
      <c r="O156" s="1064">
        <v>104.4</v>
      </c>
      <c r="P156" s="1724">
        <v>91.1</v>
      </c>
      <c r="Q156" s="1189"/>
      <c r="R156" s="1065"/>
    </row>
    <row r="157" spans="1:18">
      <c r="A157" s="96"/>
      <c r="B157" s="196" t="s">
        <v>11</v>
      </c>
      <c r="C157" s="785">
        <v>124.66</v>
      </c>
      <c r="D157" s="275">
        <v>108.94</v>
      </c>
      <c r="E157" s="32">
        <v>83.69</v>
      </c>
      <c r="F157" s="285"/>
      <c r="G157" s="136"/>
      <c r="H157" s="24"/>
      <c r="I157" s="96"/>
      <c r="J157" s="196" t="s">
        <v>11</v>
      </c>
      <c r="K157" s="1721">
        <v>89.4</v>
      </c>
      <c r="L157" s="1722">
        <v>89.7</v>
      </c>
      <c r="M157" s="1723">
        <v>87.2</v>
      </c>
      <c r="N157" s="1185">
        <v>99.9</v>
      </c>
      <c r="O157" s="1064">
        <v>104.9</v>
      </c>
      <c r="P157" s="1724">
        <v>91.9</v>
      </c>
      <c r="Q157" s="1189"/>
      <c r="R157" s="1065"/>
    </row>
    <row r="158" spans="1:18">
      <c r="A158" s="96"/>
      <c r="B158" s="196" t="s">
        <v>12</v>
      </c>
      <c r="C158" s="785">
        <v>127.89</v>
      </c>
      <c r="D158" s="275">
        <v>113.69</v>
      </c>
      <c r="E158" s="32">
        <v>84.18</v>
      </c>
      <c r="F158" s="285"/>
      <c r="G158" s="136"/>
      <c r="H158" s="24"/>
      <c r="I158" s="96"/>
      <c r="J158" s="196" t="s">
        <v>12</v>
      </c>
      <c r="K158" s="1721">
        <v>90.1</v>
      </c>
      <c r="L158" s="1722">
        <v>89.8</v>
      </c>
      <c r="M158" s="1723">
        <v>87.4</v>
      </c>
      <c r="N158" s="1185">
        <v>100.7</v>
      </c>
      <c r="O158" s="1064">
        <v>105</v>
      </c>
      <c r="P158" s="1724">
        <v>92.1</v>
      </c>
      <c r="Q158" s="1189"/>
      <c r="R158" s="1065"/>
    </row>
    <row r="159" spans="1:18">
      <c r="A159" s="96"/>
      <c r="B159" s="196" t="s">
        <v>13</v>
      </c>
      <c r="C159" s="785">
        <v>125.96</v>
      </c>
      <c r="D159" s="275">
        <v>113.12</v>
      </c>
      <c r="E159" s="32">
        <v>85.26</v>
      </c>
      <c r="F159" s="285"/>
      <c r="G159" s="136"/>
      <c r="H159" s="24"/>
      <c r="I159" s="96"/>
      <c r="J159" s="196" t="s">
        <v>13</v>
      </c>
      <c r="K159" s="1721">
        <v>90.2</v>
      </c>
      <c r="L159" s="1722">
        <v>90.5</v>
      </c>
      <c r="M159" s="1723">
        <v>87.7</v>
      </c>
      <c r="N159" s="1185">
        <v>100.8</v>
      </c>
      <c r="O159" s="1064">
        <v>105.7</v>
      </c>
      <c r="P159" s="1724">
        <v>92.4</v>
      </c>
      <c r="Q159" s="1189"/>
      <c r="R159" s="1065"/>
    </row>
    <row r="160" spans="1:18">
      <c r="A160" s="96"/>
      <c r="B160" s="196" t="s">
        <v>14</v>
      </c>
      <c r="C160" s="785">
        <v>128.97</v>
      </c>
      <c r="D160" s="275">
        <v>112.87</v>
      </c>
      <c r="E160" s="32">
        <v>86.81</v>
      </c>
      <c r="F160" s="285"/>
      <c r="G160" s="136"/>
      <c r="H160" s="24"/>
      <c r="I160" s="96"/>
      <c r="J160" s="198" t="s">
        <v>14</v>
      </c>
      <c r="K160" s="1725">
        <v>89.2</v>
      </c>
      <c r="L160" s="1726">
        <v>89.5</v>
      </c>
      <c r="M160" s="1727">
        <v>88.2</v>
      </c>
      <c r="N160" s="1186">
        <v>99.7</v>
      </c>
      <c r="O160" s="1066">
        <v>104.6</v>
      </c>
      <c r="P160" s="1729">
        <v>92.9</v>
      </c>
      <c r="Q160" s="1191"/>
      <c r="R160" s="1067"/>
    </row>
    <row r="161" spans="1:18">
      <c r="A161" s="354" t="s">
        <v>51</v>
      </c>
      <c r="B161" s="197" t="s">
        <v>3</v>
      </c>
      <c r="C161" s="1807">
        <v>124.92</v>
      </c>
      <c r="D161" s="280">
        <v>114.08</v>
      </c>
      <c r="E161" s="35">
        <v>89.24</v>
      </c>
      <c r="F161" s="286"/>
      <c r="G161" s="135"/>
      <c r="H161" s="24"/>
      <c r="I161" s="354" t="s">
        <v>51</v>
      </c>
      <c r="J161" s="196" t="s">
        <v>3</v>
      </c>
      <c r="K161" s="1721">
        <v>89.8</v>
      </c>
      <c r="L161" s="1722">
        <v>90.3</v>
      </c>
      <c r="M161" s="1723">
        <v>88.5</v>
      </c>
      <c r="N161" s="1185">
        <v>100.4</v>
      </c>
      <c r="O161" s="1064">
        <v>105.5</v>
      </c>
      <c r="P161" s="1724">
        <v>93.1</v>
      </c>
      <c r="Q161" s="1189"/>
      <c r="R161" s="1065"/>
    </row>
    <row r="162" spans="1:18">
      <c r="A162" s="96">
        <v>2003</v>
      </c>
      <c r="B162" s="196" t="s">
        <v>4</v>
      </c>
      <c r="C162" s="785">
        <v>129.21</v>
      </c>
      <c r="D162" s="275">
        <v>114.96</v>
      </c>
      <c r="E162" s="32">
        <v>90.34</v>
      </c>
      <c r="F162" s="285"/>
      <c r="G162" s="136"/>
      <c r="H162" s="24"/>
      <c r="I162" s="96">
        <v>2003</v>
      </c>
      <c r="J162" s="196" t="s">
        <v>4</v>
      </c>
      <c r="K162" s="1721">
        <v>90.1</v>
      </c>
      <c r="L162" s="1722">
        <v>91</v>
      </c>
      <c r="M162" s="1723">
        <v>88.9</v>
      </c>
      <c r="N162" s="1185">
        <v>100.8</v>
      </c>
      <c r="O162" s="1064">
        <v>106.3</v>
      </c>
      <c r="P162" s="1724">
        <v>93.6</v>
      </c>
      <c r="Q162" s="1189"/>
      <c r="R162" s="1065"/>
    </row>
    <row r="163" spans="1:18">
      <c r="A163" s="96"/>
      <c r="B163" s="196" t="s">
        <v>5</v>
      </c>
      <c r="C163" s="785">
        <v>131.94999999999999</v>
      </c>
      <c r="D163" s="275">
        <v>113.88</v>
      </c>
      <c r="E163" s="32">
        <v>90.75</v>
      </c>
      <c r="F163" s="285"/>
      <c r="G163" s="136"/>
      <c r="H163" s="24"/>
      <c r="I163" s="96"/>
      <c r="J163" s="196" t="s">
        <v>5</v>
      </c>
      <c r="K163" s="1721">
        <v>89.9</v>
      </c>
      <c r="L163" s="1722">
        <v>90.8</v>
      </c>
      <c r="M163" s="1723">
        <v>89.4</v>
      </c>
      <c r="N163" s="1185">
        <v>100.5</v>
      </c>
      <c r="O163" s="1064">
        <v>106.1</v>
      </c>
      <c r="P163" s="1724">
        <v>94.1</v>
      </c>
      <c r="Q163" s="1189"/>
      <c r="R163" s="1065"/>
    </row>
    <row r="164" spans="1:18">
      <c r="A164" s="96"/>
      <c r="B164" s="196" t="s">
        <v>6</v>
      </c>
      <c r="C164" s="785">
        <v>123.28</v>
      </c>
      <c r="D164" s="275">
        <v>113.81</v>
      </c>
      <c r="E164" s="32">
        <v>90.16</v>
      </c>
      <c r="F164" s="285"/>
      <c r="G164" s="136"/>
      <c r="H164" s="24"/>
      <c r="I164" s="96"/>
      <c r="J164" s="196" t="s">
        <v>6</v>
      </c>
      <c r="K164" s="1721">
        <v>89.8</v>
      </c>
      <c r="L164" s="1722">
        <v>90.3</v>
      </c>
      <c r="M164" s="1723">
        <v>89.3</v>
      </c>
      <c r="N164" s="1185">
        <v>100.4</v>
      </c>
      <c r="O164" s="1064">
        <v>105.5</v>
      </c>
      <c r="P164" s="1724">
        <v>94</v>
      </c>
      <c r="Q164" s="1189"/>
      <c r="R164" s="1065"/>
    </row>
    <row r="165" spans="1:18">
      <c r="A165" s="96"/>
      <c r="B165" s="196" t="s">
        <v>7</v>
      </c>
      <c r="C165" s="785">
        <v>126.94</v>
      </c>
      <c r="D165" s="275">
        <v>115.07</v>
      </c>
      <c r="E165" s="32">
        <v>90.42</v>
      </c>
      <c r="F165" s="285"/>
      <c r="G165" s="136"/>
      <c r="H165" s="24"/>
      <c r="I165" s="96"/>
      <c r="J165" s="196" t="s">
        <v>7</v>
      </c>
      <c r="K165" s="1721">
        <v>90.7</v>
      </c>
      <c r="L165" s="1722">
        <v>91.1</v>
      </c>
      <c r="M165" s="1723">
        <v>90.1</v>
      </c>
      <c r="N165" s="1185">
        <v>101.5</v>
      </c>
      <c r="O165" s="1064">
        <v>106.4</v>
      </c>
      <c r="P165" s="1724">
        <v>94.8</v>
      </c>
      <c r="Q165" s="1189"/>
      <c r="R165" s="1065"/>
    </row>
    <row r="166" spans="1:18">
      <c r="A166" s="96"/>
      <c r="B166" s="196" t="s">
        <v>8</v>
      </c>
      <c r="C166" s="785">
        <v>123.43</v>
      </c>
      <c r="D166" s="275">
        <v>113.71</v>
      </c>
      <c r="E166" s="32">
        <v>89.11</v>
      </c>
      <c r="F166" s="285"/>
      <c r="G166" s="136"/>
      <c r="H166" s="24"/>
      <c r="I166" s="96"/>
      <c r="J166" s="196" t="s">
        <v>8</v>
      </c>
      <c r="K166" s="1721">
        <v>91.3</v>
      </c>
      <c r="L166" s="1722">
        <v>91</v>
      </c>
      <c r="M166" s="1723">
        <v>90.6</v>
      </c>
      <c r="N166" s="1185">
        <v>102.1</v>
      </c>
      <c r="O166" s="1064">
        <v>106.4</v>
      </c>
      <c r="P166" s="1724">
        <v>95.4</v>
      </c>
      <c r="Q166" s="1189"/>
      <c r="R166" s="1065"/>
    </row>
    <row r="167" spans="1:18">
      <c r="A167" s="96"/>
      <c r="B167" s="196" t="s">
        <v>9</v>
      </c>
      <c r="C167" s="785">
        <v>128.32</v>
      </c>
      <c r="D167" s="275">
        <v>113.4</v>
      </c>
      <c r="E167" s="32">
        <v>91.8</v>
      </c>
      <c r="F167" s="285"/>
      <c r="G167" s="136"/>
      <c r="H167" s="24"/>
      <c r="I167" s="96"/>
      <c r="J167" s="196" t="s">
        <v>9</v>
      </c>
      <c r="K167" s="1721">
        <v>92.3</v>
      </c>
      <c r="L167" s="1722">
        <v>91.5</v>
      </c>
      <c r="M167" s="1723">
        <v>91.4</v>
      </c>
      <c r="N167" s="1185">
        <v>103.2</v>
      </c>
      <c r="O167" s="1064">
        <v>106.9</v>
      </c>
      <c r="P167" s="1724">
        <v>96.2</v>
      </c>
      <c r="Q167" s="1189"/>
      <c r="R167" s="1065"/>
    </row>
    <row r="168" spans="1:18">
      <c r="A168" s="96"/>
      <c r="B168" s="196" t="s">
        <v>10</v>
      </c>
      <c r="C168" s="785">
        <v>123.17</v>
      </c>
      <c r="D168" s="275">
        <v>112.51</v>
      </c>
      <c r="E168" s="32">
        <v>89.67</v>
      </c>
      <c r="F168" s="285"/>
      <c r="G168" s="136"/>
      <c r="H168" s="24"/>
      <c r="I168" s="96"/>
      <c r="J168" s="196" t="s">
        <v>10</v>
      </c>
      <c r="K168" s="1721">
        <v>92.2</v>
      </c>
      <c r="L168" s="1722">
        <v>91.6</v>
      </c>
      <c r="M168" s="1723">
        <v>92.1</v>
      </c>
      <c r="N168" s="1185">
        <v>103.1</v>
      </c>
      <c r="O168" s="1064">
        <v>107.1</v>
      </c>
      <c r="P168" s="1724">
        <v>96.9</v>
      </c>
      <c r="Q168" s="1189"/>
      <c r="R168" s="1065"/>
    </row>
    <row r="169" spans="1:18">
      <c r="A169" s="96"/>
      <c r="B169" s="196" t="s">
        <v>11</v>
      </c>
      <c r="C169" s="785">
        <v>125.94</v>
      </c>
      <c r="D169" s="275">
        <v>114.75</v>
      </c>
      <c r="E169" s="32">
        <v>91.62</v>
      </c>
      <c r="F169" s="285"/>
      <c r="G169" s="136"/>
      <c r="H169" s="24"/>
      <c r="I169" s="96"/>
      <c r="J169" s="196" t="s">
        <v>11</v>
      </c>
      <c r="K169" s="1721">
        <v>94.3</v>
      </c>
      <c r="L169" s="1722">
        <v>93.4</v>
      </c>
      <c r="M169" s="1723">
        <v>92.1</v>
      </c>
      <c r="N169" s="1185">
        <v>105.3</v>
      </c>
      <c r="O169" s="1064">
        <v>109.1</v>
      </c>
      <c r="P169" s="1724">
        <v>96.9</v>
      </c>
      <c r="Q169" s="1189"/>
      <c r="R169" s="1065"/>
    </row>
    <row r="170" spans="1:18">
      <c r="A170" s="96"/>
      <c r="B170" s="196" t="s">
        <v>12</v>
      </c>
      <c r="C170" s="785">
        <v>133.06</v>
      </c>
      <c r="D170" s="275">
        <v>120.4</v>
      </c>
      <c r="E170" s="32">
        <v>93.84</v>
      </c>
      <c r="F170" s="285"/>
      <c r="G170" s="136"/>
      <c r="H170" s="24"/>
      <c r="I170" s="96"/>
      <c r="J170" s="196" t="s">
        <v>12</v>
      </c>
      <c r="K170" s="1721">
        <v>96</v>
      </c>
      <c r="L170" s="1722">
        <v>95.5</v>
      </c>
      <c r="M170" s="1723">
        <v>93.1</v>
      </c>
      <c r="N170" s="1185">
        <v>107.2</v>
      </c>
      <c r="O170" s="1064">
        <v>111.7</v>
      </c>
      <c r="P170" s="1724">
        <v>98</v>
      </c>
      <c r="Q170" s="1189"/>
      <c r="R170" s="1065"/>
    </row>
    <row r="171" spans="1:18">
      <c r="A171" s="96"/>
      <c r="B171" s="196" t="s">
        <v>13</v>
      </c>
      <c r="C171" s="785">
        <v>127.6</v>
      </c>
      <c r="D171" s="275">
        <v>116.64</v>
      </c>
      <c r="E171" s="32">
        <v>92.03</v>
      </c>
      <c r="F171" s="285"/>
      <c r="G171" s="136"/>
      <c r="H171" s="24"/>
      <c r="I171" s="96"/>
      <c r="J171" s="196" t="s">
        <v>13</v>
      </c>
      <c r="K171" s="1721">
        <v>94.4</v>
      </c>
      <c r="L171" s="1722">
        <v>94.6</v>
      </c>
      <c r="M171" s="1723">
        <v>93.3</v>
      </c>
      <c r="N171" s="1185">
        <v>105.5</v>
      </c>
      <c r="O171" s="1064">
        <v>110.6</v>
      </c>
      <c r="P171" s="1724">
        <v>98.2</v>
      </c>
      <c r="Q171" s="1189"/>
      <c r="R171" s="1065"/>
    </row>
    <row r="172" spans="1:18">
      <c r="A172" s="101"/>
      <c r="B172" s="198" t="s">
        <v>14</v>
      </c>
      <c r="C172" s="899">
        <v>130.94999999999999</v>
      </c>
      <c r="D172" s="274">
        <v>119.08</v>
      </c>
      <c r="E172" s="34">
        <v>91.97</v>
      </c>
      <c r="F172" s="288"/>
      <c r="G172" s="137"/>
      <c r="H172" s="24"/>
      <c r="I172" s="96"/>
      <c r="J172" s="196" t="s">
        <v>14</v>
      </c>
      <c r="K172" s="1721">
        <v>95.6</v>
      </c>
      <c r="L172" s="1722">
        <v>96.6</v>
      </c>
      <c r="M172" s="1723">
        <v>94.2</v>
      </c>
      <c r="N172" s="1185">
        <v>106.7</v>
      </c>
      <c r="O172" s="1064">
        <v>112.9</v>
      </c>
      <c r="P172" s="1724">
        <v>99.1</v>
      </c>
      <c r="Q172" s="1189"/>
      <c r="R172" s="1065"/>
    </row>
    <row r="173" spans="1:18">
      <c r="A173" s="355" t="s">
        <v>52</v>
      </c>
      <c r="B173" s="196" t="s">
        <v>3</v>
      </c>
      <c r="C173" s="785">
        <v>131.97999999999999</v>
      </c>
      <c r="D173" s="275">
        <v>122.17</v>
      </c>
      <c r="E173" s="32">
        <v>96.7</v>
      </c>
      <c r="F173" s="285"/>
      <c r="G173" s="136"/>
      <c r="H173" s="24"/>
      <c r="I173" s="354" t="s">
        <v>52</v>
      </c>
      <c r="J173" s="197" t="s">
        <v>3</v>
      </c>
      <c r="K173" s="1730">
        <v>97.2</v>
      </c>
      <c r="L173" s="1731">
        <v>98</v>
      </c>
      <c r="M173" s="1732">
        <v>95.4</v>
      </c>
      <c r="N173" s="1187">
        <v>108.4</v>
      </c>
      <c r="O173" s="1069">
        <v>114.5</v>
      </c>
      <c r="P173" s="1728">
        <v>100.4</v>
      </c>
      <c r="Q173" s="1190"/>
      <c r="R173" s="1068"/>
    </row>
    <row r="174" spans="1:18">
      <c r="A174" s="96">
        <v>2004</v>
      </c>
      <c r="B174" s="196" t="s">
        <v>4</v>
      </c>
      <c r="C174" s="785">
        <v>129.06</v>
      </c>
      <c r="D174" s="275">
        <v>121.95</v>
      </c>
      <c r="E174" s="32">
        <v>98.4</v>
      </c>
      <c r="F174" s="285"/>
      <c r="G174" s="136"/>
      <c r="H174" s="24"/>
      <c r="I174" s="96">
        <v>2004</v>
      </c>
      <c r="J174" s="196" t="s">
        <v>4</v>
      </c>
      <c r="K174" s="1721">
        <v>97.3</v>
      </c>
      <c r="L174" s="1722">
        <v>97.7</v>
      </c>
      <c r="M174" s="1723">
        <v>95.4</v>
      </c>
      <c r="N174" s="1185">
        <v>108.5</v>
      </c>
      <c r="O174" s="1064">
        <v>114.2</v>
      </c>
      <c r="P174" s="1724">
        <v>100.4</v>
      </c>
      <c r="Q174" s="1189"/>
      <c r="R174" s="1065"/>
    </row>
    <row r="175" spans="1:18">
      <c r="A175" s="96"/>
      <c r="B175" s="196" t="s">
        <v>5</v>
      </c>
      <c r="C175" s="785">
        <v>134.61000000000001</v>
      </c>
      <c r="D175" s="275">
        <v>121.53</v>
      </c>
      <c r="E175" s="32">
        <v>96.27</v>
      </c>
      <c r="F175" s="285"/>
      <c r="G175" s="136"/>
      <c r="H175" s="24"/>
      <c r="I175" s="96"/>
      <c r="J175" s="196" t="s">
        <v>5</v>
      </c>
      <c r="K175" s="1721">
        <v>99</v>
      </c>
      <c r="L175" s="1722">
        <v>97.8</v>
      </c>
      <c r="M175" s="1723">
        <v>95.8</v>
      </c>
      <c r="N175" s="1185">
        <v>110.4</v>
      </c>
      <c r="O175" s="1064">
        <v>114.3</v>
      </c>
      <c r="P175" s="1724">
        <v>100.8</v>
      </c>
      <c r="Q175" s="1189"/>
      <c r="R175" s="1065"/>
    </row>
    <row r="176" spans="1:18">
      <c r="A176" s="96"/>
      <c r="B176" s="196" t="s">
        <v>6</v>
      </c>
      <c r="C176" s="785">
        <v>132.34</v>
      </c>
      <c r="D176" s="275">
        <v>121.69</v>
      </c>
      <c r="E176" s="32">
        <v>97.03</v>
      </c>
      <c r="F176" s="285"/>
      <c r="G176" s="136"/>
      <c r="H176" s="24"/>
      <c r="I176" s="96"/>
      <c r="J176" s="196" t="s">
        <v>6</v>
      </c>
      <c r="K176" s="1721">
        <v>99.6</v>
      </c>
      <c r="L176" s="1722">
        <v>98.8</v>
      </c>
      <c r="M176" s="1723">
        <v>97.1</v>
      </c>
      <c r="N176" s="1185">
        <v>111.1</v>
      </c>
      <c r="O176" s="1064">
        <v>115.5</v>
      </c>
      <c r="P176" s="1724">
        <v>102.2</v>
      </c>
      <c r="Q176" s="1189"/>
      <c r="R176" s="1065"/>
    </row>
    <row r="177" spans="1:18">
      <c r="A177" s="96"/>
      <c r="B177" s="196" t="s">
        <v>7</v>
      </c>
      <c r="C177" s="785">
        <v>138.6</v>
      </c>
      <c r="D177" s="275">
        <v>123.35</v>
      </c>
      <c r="E177" s="32">
        <v>99.08</v>
      </c>
      <c r="F177" s="285"/>
      <c r="G177" s="136"/>
      <c r="H177" s="24"/>
      <c r="I177" s="96"/>
      <c r="J177" s="196" t="s">
        <v>7</v>
      </c>
      <c r="K177" s="1721">
        <v>100.4</v>
      </c>
      <c r="L177" s="1722">
        <v>98.7</v>
      </c>
      <c r="M177" s="1723">
        <v>97.8</v>
      </c>
      <c r="N177" s="1185">
        <v>112</v>
      </c>
      <c r="O177" s="1064">
        <v>115.3</v>
      </c>
      <c r="P177" s="1724">
        <v>102.9</v>
      </c>
      <c r="Q177" s="1189"/>
      <c r="R177" s="1065"/>
    </row>
    <row r="178" spans="1:18">
      <c r="A178" s="96"/>
      <c r="B178" s="196" t="s">
        <v>8</v>
      </c>
      <c r="C178" s="785">
        <v>139.91</v>
      </c>
      <c r="D178" s="275">
        <v>123.71</v>
      </c>
      <c r="E178" s="32">
        <v>95.44</v>
      </c>
      <c r="F178" s="285"/>
      <c r="G178" s="136"/>
      <c r="H178" s="24"/>
      <c r="I178" s="96"/>
      <c r="J178" s="196" t="s">
        <v>8</v>
      </c>
      <c r="K178" s="1721">
        <v>99.9</v>
      </c>
      <c r="L178" s="1722">
        <v>99.6</v>
      </c>
      <c r="M178" s="1723">
        <v>97.6</v>
      </c>
      <c r="N178" s="1185">
        <v>111.4</v>
      </c>
      <c r="O178" s="1064">
        <v>116.4</v>
      </c>
      <c r="P178" s="1724">
        <v>102.6</v>
      </c>
      <c r="Q178" s="1189"/>
      <c r="R178" s="1065"/>
    </row>
    <row r="179" spans="1:18">
      <c r="A179" s="96"/>
      <c r="B179" s="196" t="s">
        <v>9</v>
      </c>
      <c r="C179" s="785">
        <v>136.72999999999999</v>
      </c>
      <c r="D179" s="275">
        <v>126.07</v>
      </c>
      <c r="E179" s="32">
        <v>99.57</v>
      </c>
      <c r="F179" s="285"/>
      <c r="G179" s="136"/>
      <c r="H179" s="24"/>
      <c r="I179" s="96"/>
      <c r="J179" s="196" t="s">
        <v>9</v>
      </c>
      <c r="K179" s="1721">
        <v>101.8</v>
      </c>
      <c r="L179" s="1722">
        <v>100.7</v>
      </c>
      <c r="M179" s="1723">
        <v>97.8</v>
      </c>
      <c r="N179" s="1185">
        <v>113.5</v>
      </c>
      <c r="O179" s="1064">
        <v>117.8</v>
      </c>
      <c r="P179" s="1724">
        <v>102.9</v>
      </c>
      <c r="Q179" s="1189"/>
      <c r="R179" s="1065"/>
    </row>
    <row r="180" spans="1:18">
      <c r="A180" s="96"/>
      <c r="B180" s="196" t="s">
        <v>10</v>
      </c>
      <c r="C180" s="785">
        <v>137.97999999999999</v>
      </c>
      <c r="D180" s="275">
        <v>123.64</v>
      </c>
      <c r="E180" s="32">
        <v>98.07</v>
      </c>
      <c r="F180" s="285"/>
      <c r="G180" s="136"/>
      <c r="H180" s="24"/>
      <c r="I180" s="96"/>
      <c r="J180" s="196" t="s">
        <v>10</v>
      </c>
      <c r="K180" s="1721">
        <v>100.8</v>
      </c>
      <c r="L180" s="1722">
        <v>99.6</v>
      </c>
      <c r="M180" s="1723">
        <v>98.1</v>
      </c>
      <c r="N180" s="1185">
        <v>112.5</v>
      </c>
      <c r="O180" s="1064">
        <v>116.4</v>
      </c>
      <c r="P180" s="1724">
        <v>103.2</v>
      </c>
      <c r="Q180" s="1189"/>
      <c r="R180" s="1065"/>
    </row>
    <row r="181" spans="1:18">
      <c r="A181" s="96"/>
      <c r="B181" s="196" t="s">
        <v>11</v>
      </c>
      <c r="C181" s="785">
        <v>140.82</v>
      </c>
      <c r="D181" s="275">
        <v>124.84</v>
      </c>
      <c r="E181" s="32">
        <v>98.85</v>
      </c>
      <c r="F181" s="285"/>
      <c r="G181" s="136"/>
      <c r="H181" s="24"/>
      <c r="I181" s="96"/>
      <c r="J181" s="196" t="s">
        <v>11</v>
      </c>
      <c r="K181" s="1721">
        <v>101.2</v>
      </c>
      <c r="L181" s="1722">
        <v>99.8</v>
      </c>
      <c r="M181" s="1723">
        <v>99</v>
      </c>
      <c r="N181" s="1185">
        <v>112.8</v>
      </c>
      <c r="O181" s="1064">
        <v>116.7</v>
      </c>
      <c r="P181" s="1724">
        <v>104.1</v>
      </c>
      <c r="Q181" s="1189"/>
      <c r="R181" s="1065"/>
    </row>
    <row r="182" spans="1:18">
      <c r="A182" s="96"/>
      <c r="B182" s="196" t="s">
        <v>12</v>
      </c>
      <c r="C182" s="785">
        <v>140.84</v>
      </c>
      <c r="D182" s="275">
        <v>125.41</v>
      </c>
      <c r="E182" s="32">
        <v>102.08</v>
      </c>
      <c r="F182" s="285"/>
      <c r="G182" s="136"/>
      <c r="H182" s="24"/>
      <c r="I182" s="96"/>
      <c r="J182" s="196" t="s">
        <v>12</v>
      </c>
      <c r="K182" s="1721">
        <v>101.4</v>
      </c>
      <c r="L182" s="1722">
        <v>99.3</v>
      </c>
      <c r="M182" s="1723">
        <v>98.6</v>
      </c>
      <c r="N182" s="1185">
        <v>113.1</v>
      </c>
      <c r="O182" s="1064">
        <v>116</v>
      </c>
      <c r="P182" s="1724">
        <v>103.7</v>
      </c>
      <c r="Q182" s="1189"/>
      <c r="R182" s="1065"/>
    </row>
    <row r="183" spans="1:18">
      <c r="A183" s="96"/>
      <c r="B183" s="196" t="s">
        <v>13</v>
      </c>
      <c r="C183" s="785">
        <v>143.83000000000001</v>
      </c>
      <c r="D183" s="275">
        <v>127.21</v>
      </c>
      <c r="E183" s="32">
        <v>104.07</v>
      </c>
      <c r="F183" s="285"/>
      <c r="G183" s="136"/>
      <c r="H183" s="24"/>
      <c r="I183" s="96"/>
      <c r="J183" s="196" t="s">
        <v>13</v>
      </c>
      <c r="K183" s="1721">
        <v>101.6</v>
      </c>
      <c r="L183" s="1722">
        <v>100.5</v>
      </c>
      <c r="M183" s="1723">
        <v>98.9</v>
      </c>
      <c r="N183" s="1185">
        <v>113.3</v>
      </c>
      <c r="O183" s="1064">
        <v>117.5</v>
      </c>
      <c r="P183" s="1724">
        <v>104</v>
      </c>
      <c r="Q183" s="1189"/>
      <c r="R183" s="1065"/>
    </row>
    <row r="184" spans="1:18">
      <c r="A184" s="96"/>
      <c r="B184" s="196" t="s">
        <v>14</v>
      </c>
      <c r="C184" s="785">
        <v>145.65</v>
      </c>
      <c r="D184" s="275">
        <v>128.43</v>
      </c>
      <c r="E184" s="32">
        <v>104.07</v>
      </c>
      <c r="F184" s="285"/>
      <c r="G184" s="136"/>
      <c r="H184" s="24"/>
      <c r="I184" s="96"/>
      <c r="J184" s="196" t="s">
        <v>14</v>
      </c>
      <c r="K184" s="1725">
        <v>102</v>
      </c>
      <c r="L184" s="1726">
        <v>99.6</v>
      </c>
      <c r="M184" s="1727">
        <v>98.8</v>
      </c>
      <c r="N184" s="1185">
        <v>113.8</v>
      </c>
      <c r="O184" s="1064">
        <v>116.4</v>
      </c>
      <c r="P184" s="1724">
        <v>104</v>
      </c>
      <c r="Q184" s="1189"/>
      <c r="R184" s="1065"/>
    </row>
    <row r="185" spans="1:18">
      <c r="A185" s="354" t="s">
        <v>53</v>
      </c>
      <c r="B185" s="197" t="s">
        <v>3</v>
      </c>
      <c r="C185" s="1807">
        <v>138.72</v>
      </c>
      <c r="D185" s="280">
        <v>129.47999999999999</v>
      </c>
      <c r="E185" s="35">
        <v>102.51</v>
      </c>
      <c r="F185" s="286"/>
      <c r="G185" s="135"/>
      <c r="H185" s="24"/>
      <c r="I185" s="354" t="s">
        <v>53</v>
      </c>
      <c r="J185" s="197" t="s">
        <v>3</v>
      </c>
      <c r="K185" s="1721">
        <v>101.6</v>
      </c>
      <c r="L185" s="1722">
        <v>100.3</v>
      </c>
      <c r="M185" s="1723">
        <v>99.1</v>
      </c>
      <c r="N185" s="1187">
        <v>113.3</v>
      </c>
      <c r="O185" s="1069">
        <v>117.3</v>
      </c>
      <c r="P185" s="1728">
        <v>104.2</v>
      </c>
      <c r="Q185" s="1190"/>
      <c r="R185" s="1068"/>
    </row>
    <row r="186" spans="1:18">
      <c r="A186" s="96">
        <v>2005</v>
      </c>
      <c r="B186" s="196" t="s">
        <v>4</v>
      </c>
      <c r="C186" s="785">
        <v>133.91999999999999</v>
      </c>
      <c r="D186" s="275">
        <v>126.29</v>
      </c>
      <c r="E186" s="32">
        <v>104.63</v>
      </c>
      <c r="F186" s="285"/>
      <c r="G186" s="136"/>
      <c r="H186" s="24"/>
      <c r="I186" s="96">
        <v>2005</v>
      </c>
      <c r="J186" s="196" t="s">
        <v>4</v>
      </c>
      <c r="K186" s="1721">
        <v>101</v>
      </c>
      <c r="L186" s="1722">
        <v>99.4</v>
      </c>
      <c r="M186" s="1723">
        <v>98.8</v>
      </c>
      <c r="N186" s="1185">
        <v>112.7</v>
      </c>
      <c r="O186" s="1064">
        <v>116.2</v>
      </c>
      <c r="P186" s="1724">
        <v>103.9</v>
      </c>
      <c r="Q186" s="1189"/>
      <c r="R186" s="1065"/>
    </row>
    <row r="187" spans="1:18">
      <c r="A187" s="96"/>
      <c r="B187" s="196" t="s">
        <v>5</v>
      </c>
      <c r="C187" s="785">
        <v>133.68</v>
      </c>
      <c r="D187" s="275">
        <v>128.15</v>
      </c>
      <c r="E187" s="32">
        <v>104.85</v>
      </c>
      <c r="F187" s="285"/>
      <c r="G187" s="136"/>
      <c r="H187" s="24"/>
      <c r="I187" s="96"/>
      <c r="J187" s="196" t="s">
        <v>5</v>
      </c>
      <c r="K187" s="1721">
        <v>102.2</v>
      </c>
      <c r="L187" s="1722">
        <v>100.4</v>
      </c>
      <c r="M187" s="1723">
        <v>99.9</v>
      </c>
      <c r="N187" s="1185">
        <v>114</v>
      </c>
      <c r="O187" s="1064">
        <v>117.4</v>
      </c>
      <c r="P187" s="1724">
        <v>105.1</v>
      </c>
      <c r="Q187" s="1189"/>
      <c r="R187" s="1065"/>
    </row>
    <row r="188" spans="1:18">
      <c r="A188" s="96"/>
      <c r="B188" s="196" t="s">
        <v>6</v>
      </c>
      <c r="C188" s="785">
        <v>134.97</v>
      </c>
      <c r="D188" s="275">
        <v>133.22</v>
      </c>
      <c r="E188" s="32">
        <v>106.68</v>
      </c>
      <c r="F188" s="285"/>
      <c r="G188" s="136"/>
      <c r="H188" s="24"/>
      <c r="I188" s="96"/>
      <c r="J188" s="196" t="s">
        <v>6</v>
      </c>
      <c r="K188" s="1721">
        <v>102.8</v>
      </c>
      <c r="L188" s="1722">
        <v>101.6</v>
      </c>
      <c r="M188" s="1723">
        <v>99.8</v>
      </c>
      <c r="N188" s="1185">
        <v>114.7</v>
      </c>
      <c r="O188" s="1064">
        <v>118.7</v>
      </c>
      <c r="P188" s="1724">
        <v>105</v>
      </c>
      <c r="Q188" s="1189"/>
      <c r="R188" s="1065"/>
    </row>
    <row r="189" spans="1:18">
      <c r="A189" s="96"/>
      <c r="B189" s="196" t="s">
        <v>7</v>
      </c>
      <c r="C189" s="785">
        <v>132.12</v>
      </c>
      <c r="D189" s="275">
        <v>126.63</v>
      </c>
      <c r="E189" s="32">
        <v>108.73</v>
      </c>
      <c r="F189" s="285"/>
      <c r="G189" s="136"/>
      <c r="H189" s="24"/>
      <c r="I189" s="96"/>
      <c r="J189" s="196" t="s">
        <v>7</v>
      </c>
      <c r="K189" s="1721">
        <v>101.7</v>
      </c>
      <c r="L189" s="1722">
        <v>100.5</v>
      </c>
      <c r="M189" s="1723">
        <v>99.9</v>
      </c>
      <c r="N189" s="1185">
        <v>113.5</v>
      </c>
      <c r="O189" s="1064">
        <v>117.4</v>
      </c>
      <c r="P189" s="1724">
        <v>105.1</v>
      </c>
      <c r="Q189" s="1189"/>
      <c r="R189" s="1065"/>
    </row>
    <row r="190" spans="1:18">
      <c r="A190" s="96"/>
      <c r="B190" s="196" t="s">
        <v>8</v>
      </c>
      <c r="C190" s="785">
        <v>132.09</v>
      </c>
      <c r="D190" s="275">
        <v>130.55000000000001</v>
      </c>
      <c r="E190" s="32">
        <v>106</v>
      </c>
      <c r="F190" s="285"/>
      <c r="G190" s="136"/>
      <c r="H190" s="24"/>
      <c r="I190" s="96"/>
      <c r="J190" s="196" t="s">
        <v>8</v>
      </c>
      <c r="K190" s="1721">
        <v>102</v>
      </c>
      <c r="L190" s="1722">
        <v>101.1</v>
      </c>
      <c r="M190" s="1723">
        <v>100.7</v>
      </c>
      <c r="N190" s="1185">
        <v>113.7</v>
      </c>
      <c r="O190" s="1064">
        <v>118.2</v>
      </c>
      <c r="P190" s="1724">
        <v>105.8</v>
      </c>
      <c r="Q190" s="1189"/>
      <c r="R190" s="1065"/>
    </row>
    <row r="191" spans="1:18">
      <c r="A191" s="96"/>
      <c r="B191" s="196" t="s">
        <v>9</v>
      </c>
      <c r="C191" s="785">
        <v>130.37</v>
      </c>
      <c r="D191" s="275">
        <v>128.11000000000001</v>
      </c>
      <c r="E191" s="32">
        <v>104.82</v>
      </c>
      <c r="F191" s="285"/>
      <c r="G191" s="136"/>
      <c r="H191" s="24"/>
      <c r="I191" s="96"/>
      <c r="J191" s="196" t="s">
        <v>9</v>
      </c>
      <c r="K191" s="1721">
        <v>103</v>
      </c>
      <c r="L191" s="1722">
        <v>100.4</v>
      </c>
      <c r="M191" s="1723">
        <v>99.9</v>
      </c>
      <c r="N191" s="1185">
        <v>114.9</v>
      </c>
      <c r="O191" s="1064">
        <v>117.4</v>
      </c>
      <c r="P191" s="1724">
        <v>105.1</v>
      </c>
      <c r="Q191" s="1189"/>
      <c r="R191" s="1065"/>
    </row>
    <row r="192" spans="1:18">
      <c r="A192" s="96"/>
      <c r="B192" s="196" t="s">
        <v>10</v>
      </c>
      <c r="C192" s="785">
        <v>130.31</v>
      </c>
      <c r="D192" s="275">
        <v>133.13</v>
      </c>
      <c r="E192" s="32">
        <v>108.31</v>
      </c>
      <c r="F192" s="285"/>
      <c r="G192" s="136"/>
      <c r="H192" s="24"/>
      <c r="I192" s="96"/>
      <c r="J192" s="196" t="s">
        <v>10</v>
      </c>
      <c r="K192" s="1721">
        <v>103.4</v>
      </c>
      <c r="L192" s="1722">
        <v>101.2</v>
      </c>
      <c r="M192" s="1723">
        <v>101.1</v>
      </c>
      <c r="N192" s="1185">
        <v>115.4</v>
      </c>
      <c r="O192" s="1064">
        <v>118.3</v>
      </c>
      <c r="P192" s="1724">
        <v>106.3</v>
      </c>
      <c r="Q192" s="1189"/>
      <c r="R192" s="1065"/>
    </row>
    <row r="193" spans="1:18">
      <c r="A193" s="96"/>
      <c r="B193" s="196" t="s">
        <v>11</v>
      </c>
      <c r="C193" s="785">
        <v>127.12</v>
      </c>
      <c r="D193" s="275">
        <v>130.97</v>
      </c>
      <c r="E193" s="32">
        <v>106.01</v>
      </c>
      <c r="F193" s="285"/>
      <c r="G193" s="136"/>
      <c r="H193" s="24"/>
      <c r="I193" s="96"/>
      <c r="J193" s="196" t="s">
        <v>11</v>
      </c>
      <c r="K193" s="1721">
        <v>103.1</v>
      </c>
      <c r="L193" s="1722">
        <v>101.4</v>
      </c>
      <c r="M193" s="1723">
        <v>101.4</v>
      </c>
      <c r="N193" s="1185">
        <v>114.9</v>
      </c>
      <c r="O193" s="1064">
        <v>118.5</v>
      </c>
      <c r="P193" s="1724">
        <v>106.7</v>
      </c>
      <c r="Q193" s="1189"/>
      <c r="R193" s="1065"/>
    </row>
    <row r="194" spans="1:18">
      <c r="A194" s="96"/>
      <c r="B194" s="196" t="s">
        <v>12</v>
      </c>
      <c r="C194" s="785">
        <v>126.44</v>
      </c>
      <c r="D194" s="275">
        <v>129.54</v>
      </c>
      <c r="E194" s="32">
        <v>106.21</v>
      </c>
      <c r="F194" s="285"/>
      <c r="G194" s="136"/>
      <c r="H194" s="24"/>
      <c r="I194" s="96"/>
      <c r="J194" s="196" t="s">
        <v>12</v>
      </c>
      <c r="K194" s="1721">
        <v>104.7</v>
      </c>
      <c r="L194" s="1722">
        <v>101.7</v>
      </c>
      <c r="M194" s="1723">
        <v>100.6</v>
      </c>
      <c r="N194" s="1185">
        <v>116.8</v>
      </c>
      <c r="O194" s="1064">
        <v>118.9</v>
      </c>
      <c r="P194" s="1724">
        <v>105.9</v>
      </c>
      <c r="Q194" s="1189"/>
      <c r="R194" s="1065"/>
    </row>
    <row r="195" spans="1:18">
      <c r="A195" s="96"/>
      <c r="B195" s="196" t="s">
        <v>13</v>
      </c>
      <c r="C195" s="785">
        <v>132.15</v>
      </c>
      <c r="D195" s="275">
        <v>131.47</v>
      </c>
      <c r="E195" s="32">
        <v>107.12</v>
      </c>
      <c r="F195" s="285"/>
      <c r="G195" s="136"/>
      <c r="H195" s="24"/>
      <c r="I195" s="96"/>
      <c r="J195" s="196" t="s">
        <v>13</v>
      </c>
      <c r="K195" s="1721">
        <v>105.9</v>
      </c>
      <c r="L195" s="1722">
        <v>102.6</v>
      </c>
      <c r="M195" s="1723">
        <v>101</v>
      </c>
      <c r="N195" s="1185">
        <v>118.1</v>
      </c>
      <c r="O195" s="1064">
        <v>119.9</v>
      </c>
      <c r="P195" s="1724">
        <v>106.3</v>
      </c>
      <c r="Q195" s="1189"/>
      <c r="R195" s="1065"/>
    </row>
    <row r="196" spans="1:18">
      <c r="A196" s="101"/>
      <c r="B196" s="198" t="s">
        <v>14</v>
      </c>
      <c r="C196" s="899">
        <v>128.97999999999999</v>
      </c>
      <c r="D196" s="274">
        <v>131.47999999999999</v>
      </c>
      <c r="E196" s="34">
        <v>107.04</v>
      </c>
      <c r="F196" s="288"/>
      <c r="G196" s="137"/>
      <c r="H196" s="24"/>
      <c r="I196" s="101"/>
      <c r="J196" s="198" t="s">
        <v>14</v>
      </c>
      <c r="K196" s="1721">
        <v>105.9</v>
      </c>
      <c r="L196" s="1722">
        <v>103.2</v>
      </c>
      <c r="M196" s="1723">
        <v>101.5</v>
      </c>
      <c r="N196" s="1186">
        <v>118</v>
      </c>
      <c r="O196" s="1066">
        <v>120.7</v>
      </c>
      <c r="P196" s="1729">
        <v>106.7</v>
      </c>
      <c r="Q196" s="1191"/>
      <c r="R196" s="1067"/>
    </row>
    <row r="197" spans="1:18">
      <c r="A197" s="355" t="s">
        <v>54</v>
      </c>
      <c r="B197" s="196" t="s">
        <v>3</v>
      </c>
      <c r="C197" s="1808">
        <v>137.44</v>
      </c>
      <c r="D197" s="277">
        <v>134.21</v>
      </c>
      <c r="E197" s="3">
        <v>105.28</v>
      </c>
      <c r="F197" s="290"/>
      <c r="G197" s="136"/>
      <c r="H197" s="24"/>
      <c r="I197" s="355" t="s">
        <v>54</v>
      </c>
      <c r="J197" s="196" t="s">
        <v>3</v>
      </c>
      <c r="K197" s="1730">
        <v>106.5</v>
      </c>
      <c r="L197" s="1731">
        <v>103.6</v>
      </c>
      <c r="M197" s="1732">
        <v>101.3</v>
      </c>
      <c r="N197" s="1185">
        <v>118.7</v>
      </c>
      <c r="O197" s="1064">
        <v>121.1</v>
      </c>
      <c r="P197" s="1724">
        <v>106.5</v>
      </c>
      <c r="Q197" s="1189"/>
      <c r="R197" s="1065"/>
    </row>
    <row r="198" spans="1:18">
      <c r="A198" s="96">
        <v>2006</v>
      </c>
      <c r="B198" s="196" t="s">
        <v>4</v>
      </c>
      <c r="C198" s="1808">
        <v>139.33000000000001</v>
      </c>
      <c r="D198" s="277">
        <v>136.37</v>
      </c>
      <c r="E198" s="3">
        <v>106.86</v>
      </c>
      <c r="F198" s="290"/>
      <c r="G198" s="136"/>
      <c r="H198" s="24"/>
      <c r="I198" s="96">
        <v>2006</v>
      </c>
      <c r="J198" s="196" t="s">
        <v>4</v>
      </c>
      <c r="K198" s="1721">
        <v>107.2</v>
      </c>
      <c r="L198" s="1722">
        <v>104.2</v>
      </c>
      <c r="M198" s="1723">
        <v>102.6</v>
      </c>
      <c r="N198" s="1185">
        <v>119.5</v>
      </c>
      <c r="O198" s="1064">
        <v>121.8</v>
      </c>
      <c r="P198" s="1724">
        <v>107.9</v>
      </c>
      <c r="Q198" s="1189"/>
      <c r="R198" s="1065"/>
    </row>
    <row r="199" spans="1:18">
      <c r="A199" s="96"/>
      <c r="B199" s="196" t="s">
        <v>5</v>
      </c>
      <c r="C199" s="1808">
        <v>137.5</v>
      </c>
      <c r="D199" s="277">
        <v>137.07</v>
      </c>
      <c r="E199" s="3">
        <v>106.71</v>
      </c>
      <c r="F199" s="290"/>
      <c r="G199" s="136"/>
      <c r="H199" s="24"/>
      <c r="I199" s="96"/>
      <c r="J199" s="196" t="s">
        <v>5</v>
      </c>
      <c r="K199" s="1721">
        <v>105.5</v>
      </c>
      <c r="L199" s="1722">
        <v>104.5</v>
      </c>
      <c r="M199" s="1723">
        <v>102.6</v>
      </c>
      <c r="N199" s="1185">
        <v>117.5</v>
      </c>
      <c r="O199" s="1064">
        <v>122.1</v>
      </c>
      <c r="P199" s="1724">
        <v>107.9</v>
      </c>
      <c r="Q199" s="1189"/>
      <c r="R199" s="1065"/>
    </row>
    <row r="200" spans="1:18">
      <c r="A200" s="96"/>
      <c r="B200" s="196" t="s">
        <v>6</v>
      </c>
      <c r="C200" s="1808">
        <v>139.66</v>
      </c>
      <c r="D200" s="277">
        <v>138.97999999999999</v>
      </c>
      <c r="E200" s="3">
        <v>110.89</v>
      </c>
      <c r="F200" s="290"/>
      <c r="G200" s="136"/>
      <c r="H200" s="24"/>
      <c r="I200" s="96"/>
      <c r="J200" s="196" t="s">
        <v>6</v>
      </c>
      <c r="K200" s="1721">
        <v>107.5</v>
      </c>
      <c r="L200" s="1722">
        <v>104.9</v>
      </c>
      <c r="M200" s="1723">
        <v>103.5</v>
      </c>
      <c r="N200" s="1185">
        <v>119.8</v>
      </c>
      <c r="O200" s="1064">
        <v>122.6</v>
      </c>
      <c r="P200" s="1724">
        <v>108.8</v>
      </c>
      <c r="Q200" s="1189"/>
      <c r="R200" s="1065"/>
    </row>
    <row r="201" spans="1:18">
      <c r="A201" s="96"/>
      <c r="B201" s="196" t="s">
        <v>7</v>
      </c>
      <c r="C201" s="1805">
        <v>142.94999999999999</v>
      </c>
      <c r="D201" s="275">
        <v>140.27000000000001</v>
      </c>
      <c r="E201" s="1">
        <v>111.7</v>
      </c>
      <c r="F201" s="282"/>
      <c r="G201" s="136"/>
      <c r="H201" s="24"/>
      <c r="I201" s="96"/>
      <c r="J201" s="196" t="s">
        <v>7</v>
      </c>
      <c r="K201" s="1721">
        <v>107.2</v>
      </c>
      <c r="L201" s="1722">
        <v>105.1</v>
      </c>
      <c r="M201" s="1723">
        <v>103.9</v>
      </c>
      <c r="N201" s="1185">
        <v>119.4</v>
      </c>
      <c r="O201" s="1064">
        <v>122.8</v>
      </c>
      <c r="P201" s="1724">
        <v>109.2</v>
      </c>
      <c r="Q201" s="1189"/>
      <c r="R201" s="1065"/>
    </row>
    <row r="202" spans="1:18">
      <c r="A202" s="96"/>
      <c r="B202" s="196" t="s">
        <v>8</v>
      </c>
      <c r="C202" s="1805">
        <v>144.19</v>
      </c>
      <c r="D202" s="275">
        <v>143.66999999999999</v>
      </c>
      <c r="E202" s="1">
        <v>114.63</v>
      </c>
      <c r="F202" s="282"/>
      <c r="G202" s="136"/>
      <c r="H202" s="24"/>
      <c r="I202" s="96"/>
      <c r="J202" s="196" t="s">
        <v>8</v>
      </c>
      <c r="K202" s="1721">
        <v>105.6</v>
      </c>
      <c r="L202" s="1722">
        <v>105.4</v>
      </c>
      <c r="M202" s="1723">
        <v>104.3</v>
      </c>
      <c r="N202" s="1185">
        <v>117.7</v>
      </c>
      <c r="O202" s="1064">
        <v>123.1</v>
      </c>
      <c r="P202" s="1724">
        <v>109.6</v>
      </c>
      <c r="Q202" s="1189"/>
      <c r="R202" s="1065"/>
    </row>
    <row r="203" spans="1:18">
      <c r="A203" s="96"/>
      <c r="B203" s="196" t="s">
        <v>9</v>
      </c>
      <c r="C203" s="1805">
        <v>139.63999999999999</v>
      </c>
      <c r="D203" s="275">
        <v>141.01</v>
      </c>
      <c r="E203" s="1">
        <v>113.29</v>
      </c>
      <c r="F203" s="282"/>
      <c r="G203" s="136"/>
      <c r="H203" s="24"/>
      <c r="I203" s="96"/>
      <c r="J203" s="196" t="s">
        <v>9</v>
      </c>
      <c r="K203" s="1721">
        <v>104.9</v>
      </c>
      <c r="L203" s="1722">
        <v>105.5</v>
      </c>
      <c r="M203" s="1723">
        <v>105.1</v>
      </c>
      <c r="N203" s="1185">
        <v>116.9</v>
      </c>
      <c r="O203" s="1064">
        <v>123.3</v>
      </c>
      <c r="P203" s="1724">
        <v>110.5</v>
      </c>
      <c r="Q203" s="1189"/>
      <c r="R203" s="1065"/>
    </row>
    <row r="204" spans="1:18">
      <c r="A204" s="96"/>
      <c r="B204" s="196" t="s">
        <v>10</v>
      </c>
      <c r="C204" s="1805">
        <v>142.03</v>
      </c>
      <c r="D204" s="275">
        <v>143.97999999999999</v>
      </c>
      <c r="E204" s="1">
        <v>116.66</v>
      </c>
      <c r="F204" s="282"/>
      <c r="G204" s="136"/>
      <c r="H204" s="24"/>
      <c r="I204" s="96"/>
      <c r="J204" s="196" t="s">
        <v>10</v>
      </c>
      <c r="K204" s="1721">
        <v>106.5</v>
      </c>
      <c r="L204" s="1722">
        <v>105.9</v>
      </c>
      <c r="M204" s="1723">
        <v>104.9</v>
      </c>
      <c r="N204" s="1185">
        <v>118.7</v>
      </c>
      <c r="O204" s="1064">
        <v>123.8</v>
      </c>
      <c r="P204" s="1724">
        <v>110.3</v>
      </c>
      <c r="Q204" s="1189"/>
      <c r="R204" s="1065"/>
    </row>
    <row r="205" spans="1:18">
      <c r="A205" s="96"/>
      <c r="B205" s="196" t="s">
        <v>11</v>
      </c>
      <c r="C205" s="1805">
        <v>143.4</v>
      </c>
      <c r="D205" s="275">
        <v>142.18</v>
      </c>
      <c r="E205" s="1">
        <v>119.01</v>
      </c>
      <c r="F205" s="282"/>
      <c r="G205" s="136"/>
      <c r="H205" s="24"/>
      <c r="I205" s="96"/>
      <c r="J205" s="196" t="s">
        <v>11</v>
      </c>
      <c r="K205" s="1721">
        <v>105.4</v>
      </c>
      <c r="L205" s="1722">
        <v>105.7</v>
      </c>
      <c r="M205" s="1723">
        <v>105</v>
      </c>
      <c r="N205" s="1185">
        <v>117.5</v>
      </c>
      <c r="O205" s="1064">
        <v>123.6</v>
      </c>
      <c r="P205" s="1724">
        <v>110.4</v>
      </c>
      <c r="Q205" s="1189"/>
      <c r="R205" s="1065"/>
    </row>
    <row r="206" spans="1:18">
      <c r="A206" s="96"/>
      <c r="B206" s="196" t="s">
        <v>12</v>
      </c>
      <c r="C206" s="1805">
        <v>137.38999999999999</v>
      </c>
      <c r="D206" s="275">
        <v>140.83000000000001</v>
      </c>
      <c r="E206" s="1">
        <v>118.79</v>
      </c>
      <c r="F206" s="282"/>
      <c r="G206" s="136"/>
      <c r="H206" s="24"/>
      <c r="I206" s="96"/>
      <c r="J206" s="196" t="s">
        <v>12</v>
      </c>
      <c r="K206" s="1721">
        <v>105.6</v>
      </c>
      <c r="L206" s="1722">
        <v>106</v>
      </c>
      <c r="M206" s="1723">
        <v>105.7</v>
      </c>
      <c r="N206" s="1185">
        <v>117.8</v>
      </c>
      <c r="O206" s="1064">
        <v>123.9</v>
      </c>
      <c r="P206" s="1724">
        <v>111.2</v>
      </c>
      <c r="Q206" s="1189"/>
      <c r="R206" s="1065"/>
    </row>
    <row r="207" spans="1:18">
      <c r="A207" s="96"/>
      <c r="B207" s="196" t="s">
        <v>13</v>
      </c>
      <c r="C207" s="1805">
        <v>138.22999999999999</v>
      </c>
      <c r="D207" s="275">
        <v>140.6</v>
      </c>
      <c r="E207" s="1">
        <v>117.77</v>
      </c>
      <c r="F207" s="282"/>
      <c r="G207" s="136"/>
      <c r="H207" s="24"/>
      <c r="I207" s="96"/>
      <c r="J207" s="196" t="s">
        <v>13</v>
      </c>
      <c r="K207" s="1721">
        <v>106.5</v>
      </c>
      <c r="L207" s="1722">
        <v>106.1</v>
      </c>
      <c r="M207" s="1723">
        <v>106.5</v>
      </c>
      <c r="N207" s="1185">
        <v>118.7</v>
      </c>
      <c r="O207" s="1064">
        <v>124</v>
      </c>
      <c r="P207" s="1724">
        <v>111.9</v>
      </c>
      <c r="Q207" s="1189"/>
      <c r="R207" s="1065"/>
    </row>
    <row r="208" spans="1:18">
      <c r="A208" s="96"/>
      <c r="B208" s="196" t="s">
        <v>14</v>
      </c>
      <c r="C208" s="1805">
        <v>136.08000000000001</v>
      </c>
      <c r="D208" s="275">
        <v>139.54</v>
      </c>
      <c r="E208" s="1">
        <v>119.52</v>
      </c>
      <c r="F208" s="282"/>
      <c r="G208" s="136"/>
      <c r="H208" s="24"/>
      <c r="I208" s="96"/>
      <c r="J208" s="196" t="s">
        <v>14</v>
      </c>
      <c r="K208" s="1725">
        <v>106.2</v>
      </c>
      <c r="L208" s="1726">
        <v>106</v>
      </c>
      <c r="M208" s="1727">
        <v>106.9</v>
      </c>
      <c r="N208" s="1185">
        <v>118.4</v>
      </c>
      <c r="O208" s="1064">
        <v>123.9</v>
      </c>
      <c r="P208" s="1724">
        <v>112.3</v>
      </c>
      <c r="Q208" s="1189"/>
      <c r="R208" s="1065"/>
    </row>
    <row r="209" spans="1:18">
      <c r="A209" s="354" t="s">
        <v>55</v>
      </c>
      <c r="B209" s="197" t="s">
        <v>3</v>
      </c>
      <c r="C209" s="1806">
        <v>127.55</v>
      </c>
      <c r="D209" s="280">
        <v>137.24</v>
      </c>
      <c r="E209" s="2">
        <v>120.56</v>
      </c>
      <c r="F209" s="281"/>
      <c r="G209" s="135"/>
      <c r="H209" s="24"/>
      <c r="I209" s="354" t="s">
        <v>55</v>
      </c>
      <c r="J209" s="197" t="s">
        <v>3</v>
      </c>
      <c r="K209" s="1721">
        <v>106.3</v>
      </c>
      <c r="L209" s="1722">
        <v>106.1</v>
      </c>
      <c r="M209" s="1723">
        <v>107.3</v>
      </c>
      <c r="N209" s="1187">
        <v>118.5</v>
      </c>
      <c r="O209" s="1069">
        <v>124.1</v>
      </c>
      <c r="P209" s="1728">
        <v>112.9</v>
      </c>
      <c r="Q209" s="1190"/>
      <c r="R209" s="1068"/>
    </row>
    <row r="210" spans="1:18">
      <c r="A210" s="96">
        <v>2007</v>
      </c>
      <c r="B210" s="196" t="s">
        <v>4</v>
      </c>
      <c r="C210" s="1805">
        <v>131.63</v>
      </c>
      <c r="D210" s="275">
        <v>141.16</v>
      </c>
      <c r="E210" s="1">
        <v>122.19</v>
      </c>
      <c r="F210" s="282"/>
      <c r="G210" s="136"/>
      <c r="H210" s="24"/>
      <c r="I210" s="96">
        <v>2007</v>
      </c>
      <c r="J210" s="196" t="s">
        <v>4</v>
      </c>
      <c r="K210" s="1721">
        <v>106.8</v>
      </c>
      <c r="L210" s="1722">
        <v>106</v>
      </c>
      <c r="M210" s="1723">
        <v>106.7</v>
      </c>
      <c r="N210" s="1185">
        <v>119.1</v>
      </c>
      <c r="O210" s="1064">
        <v>123.9</v>
      </c>
      <c r="P210" s="1724">
        <v>112.2</v>
      </c>
      <c r="Q210" s="1189"/>
      <c r="R210" s="1065"/>
    </row>
    <row r="211" spans="1:18">
      <c r="A211" s="96"/>
      <c r="B211" s="196" t="s">
        <v>5</v>
      </c>
      <c r="C211" s="1805">
        <v>127.86</v>
      </c>
      <c r="D211" s="275">
        <v>136.28</v>
      </c>
      <c r="E211" s="1">
        <v>120.91</v>
      </c>
      <c r="F211" s="282"/>
      <c r="G211" s="136"/>
      <c r="H211" s="24"/>
      <c r="I211" s="96"/>
      <c r="J211" s="196" t="s">
        <v>5</v>
      </c>
      <c r="K211" s="1721">
        <v>106.1</v>
      </c>
      <c r="L211" s="1722">
        <v>105.5</v>
      </c>
      <c r="M211" s="1723">
        <v>106.7</v>
      </c>
      <c r="N211" s="1185">
        <v>118.4</v>
      </c>
      <c r="O211" s="1064">
        <v>123.4</v>
      </c>
      <c r="P211" s="1724">
        <v>112.2</v>
      </c>
      <c r="Q211" s="1189"/>
      <c r="R211" s="1065"/>
    </row>
    <row r="212" spans="1:18">
      <c r="A212" s="96"/>
      <c r="B212" s="196" t="s">
        <v>6</v>
      </c>
      <c r="C212" s="1805">
        <v>125.23</v>
      </c>
      <c r="D212" s="275">
        <v>138.91999999999999</v>
      </c>
      <c r="E212" s="1">
        <v>125.92</v>
      </c>
      <c r="F212" s="282"/>
      <c r="G212" s="136"/>
      <c r="H212" s="24"/>
      <c r="I212" s="96"/>
      <c r="J212" s="196" t="s">
        <v>6</v>
      </c>
      <c r="K212" s="1721">
        <v>106.5</v>
      </c>
      <c r="L212" s="1722">
        <v>106.2</v>
      </c>
      <c r="M212" s="1723">
        <v>107.6</v>
      </c>
      <c r="N212" s="1185">
        <v>118.8</v>
      </c>
      <c r="O212" s="1064">
        <v>124.2</v>
      </c>
      <c r="P212" s="1724">
        <v>113.1</v>
      </c>
      <c r="Q212" s="1189"/>
      <c r="R212" s="1065"/>
    </row>
    <row r="213" spans="1:18">
      <c r="A213" s="96"/>
      <c r="B213" s="196" t="s">
        <v>7</v>
      </c>
      <c r="C213" s="1805">
        <v>130.07</v>
      </c>
      <c r="D213" s="275">
        <v>139.6</v>
      </c>
      <c r="E213" s="1">
        <v>128.51</v>
      </c>
      <c r="F213" s="282"/>
      <c r="G213" s="136"/>
      <c r="H213" s="24"/>
      <c r="I213" s="96"/>
      <c r="J213" s="196" t="s">
        <v>7</v>
      </c>
      <c r="K213" s="1721">
        <v>106.1</v>
      </c>
      <c r="L213" s="1722">
        <v>107</v>
      </c>
      <c r="M213" s="1723">
        <v>107.7</v>
      </c>
      <c r="N213" s="1185">
        <v>118.3</v>
      </c>
      <c r="O213" s="1064">
        <v>125.1</v>
      </c>
      <c r="P213" s="1724">
        <v>113.3</v>
      </c>
      <c r="Q213" s="1189"/>
      <c r="R213" s="1065"/>
    </row>
    <row r="214" spans="1:18">
      <c r="A214" s="96"/>
      <c r="B214" s="196" t="s">
        <v>8</v>
      </c>
      <c r="C214" s="785">
        <v>122.03</v>
      </c>
      <c r="D214" s="275">
        <v>136.97</v>
      </c>
      <c r="E214" s="32">
        <v>125.72</v>
      </c>
      <c r="F214" s="285"/>
      <c r="G214" s="136"/>
      <c r="H214" s="24"/>
      <c r="I214" s="96"/>
      <c r="J214" s="196" t="s">
        <v>8</v>
      </c>
      <c r="K214" s="1721">
        <v>105.6</v>
      </c>
      <c r="L214" s="1722">
        <v>106.5</v>
      </c>
      <c r="M214" s="1723">
        <v>107.9</v>
      </c>
      <c r="N214" s="1185">
        <v>117.7</v>
      </c>
      <c r="O214" s="1064">
        <v>124.5</v>
      </c>
      <c r="P214" s="1724">
        <v>113.5</v>
      </c>
      <c r="Q214" s="1189"/>
      <c r="R214" s="1065"/>
    </row>
    <row r="215" spans="1:18">
      <c r="A215" s="96"/>
      <c r="B215" s="196" t="s">
        <v>9</v>
      </c>
      <c r="C215" s="785">
        <v>125.98</v>
      </c>
      <c r="D215" s="275">
        <v>136.07</v>
      </c>
      <c r="E215" s="32">
        <v>130.97</v>
      </c>
      <c r="F215" s="287"/>
      <c r="G215" s="139" t="s">
        <v>872</v>
      </c>
      <c r="H215" s="24"/>
      <c r="I215" s="96"/>
      <c r="J215" s="196" t="s">
        <v>9</v>
      </c>
      <c r="K215" s="1721">
        <v>105.5</v>
      </c>
      <c r="L215" s="1722">
        <v>105.6</v>
      </c>
      <c r="M215" s="1723">
        <v>108.4</v>
      </c>
      <c r="N215" s="1185">
        <v>117.6</v>
      </c>
      <c r="O215" s="1064">
        <v>123.5</v>
      </c>
      <c r="P215" s="1724">
        <v>114</v>
      </c>
      <c r="Q215" s="1189"/>
      <c r="R215" s="1065"/>
    </row>
    <row r="216" spans="1:18">
      <c r="A216" s="96"/>
      <c r="B216" s="196" t="s">
        <v>10</v>
      </c>
      <c r="C216" s="785">
        <v>123.9</v>
      </c>
      <c r="D216" s="275">
        <v>136.05000000000001</v>
      </c>
      <c r="E216" s="32">
        <v>129.35</v>
      </c>
      <c r="F216" s="285"/>
      <c r="G216" s="136"/>
      <c r="H216" s="24"/>
      <c r="I216" s="96"/>
      <c r="J216" s="196" t="s">
        <v>10</v>
      </c>
      <c r="K216" s="1721">
        <v>103.5</v>
      </c>
      <c r="L216" s="1722">
        <v>107.1</v>
      </c>
      <c r="M216" s="1723">
        <v>108.5</v>
      </c>
      <c r="N216" s="1185">
        <v>115.4</v>
      </c>
      <c r="O216" s="1064">
        <v>125.2</v>
      </c>
      <c r="P216" s="1724">
        <v>114.1</v>
      </c>
      <c r="Q216" s="1189"/>
      <c r="R216" s="1065"/>
    </row>
    <row r="217" spans="1:18">
      <c r="A217" s="96"/>
      <c r="B217" s="196" t="s">
        <v>11</v>
      </c>
      <c r="C217" s="785">
        <v>119.6</v>
      </c>
      <c r="D217" s="275">
        <v>131.71</v>
      </c>
      <c r="E217" s="32">
        <v>128.5</v>
      </c>
      <c r="F217" s="285"/>
      <c r="G217" s="136"/>
      <c r="H217" s="24"/>
      <c r="I217" s="96"/>
      <c r="J217" s="196" t="s">
        <v>11</v>
      </c>
      <c r="K217" s="1721">
        <v>102.5</v>
      </c>
      <c r="L217" s="1722">
        <v>105.4</v>
      </c>
      <c r="M217" s="1723">
        <v>108.4</v>
      </c>
      <c r="N217" s="1185">
        <v>114.4</v>
      </c>
      <c r="O217" s="1064">
        <v>123.2</v>
      </c>
      <c r="P217" s="1724">
        <v>114</v>
      </c>
      <c r="Q217" s="1189"/>
      <c r="R217" s="1065"/>
    </row>
    <row r="218" spans="1:18">
      <c r="A218" s="96"/>
      <c r="B218" s="196" t="s">
        <v>12</v>
      </c>
      <c r="C218" s="785">
        <v>124.29</v>
      </c>
      <c r="D218" s="275">
        <v>133.28</v>
      </c>
      <c r="E218" s="32">
        <v>129.15</v>
      </c>
      <c r="F218" s="285"/>
      <c r="G218" s="136"/>
      <c r="H218" s="24"/>
      <c r="I218" s="96"/>
      <c r="J218" s="196" t="s">
        <v>12</v>
      </c>
      <c r="K218" s="1721">
        <v>104.3</v>
      </c>
      <c r="L218" s="1722">
        <v>106.6</v>
      </c>
      <c r="M218" s="1723">
        <v>108.9</v>
      </c>
      <c r="N218" s="1185">
        <v>116.3</v>
      </c>
      <c r="O218" s="1064">
        <v>124.6</v>
      </c>
      <c r="P218" s="1724">
        <v>114.5</v>
      </c>
      <c r="Q218" s="1189"/>
      <c r="R218" s="1065"/>
    </row>
    <row r="219" spans="1:18">
      <c r="A219" s="96"/>
      <c r="B219" s="196" t="s">
        <v>13</v>
      </c>
      <c r="C219" s="785">
        <v>119.84</v>
      </c>
      <c r="D219" s="275">
        <v>133.85</v>
      </c>
      <c r="E219" s="32">
        <v>126.97</v>
      </c>
      <c r="F219" s="285"/>
      <c r="G219" s="136"/>
      <c r="H219" s="24"/>
      <c r="I219" s="96"/>
      <c r="J219" s="196" t="s">
        <v>13</v>
      </c>
      <c r="K219" s="1721">
        <v>102.6</v>
      </c>
      <c r="L219" s="1722">
        <v>105.8</v>
      </c>
      <c r="M219" s="1723">
        <v>110.3</v>
      </c>
      <c r="N219" s="1185">
        <v>114.5</v>
      </c>
      <c r="O219" s="1064">
        <v>123.7</v>
      </c>
      <c r="P219" s="1724">
        <v>116</v>
      </c>
      <c r="Q219" s="1189"/>
      <c r="R219" s="1065"/>
    </row>
    <row r="220" spans="1:18">
      <c r="A220" s="101"/>
      <c r="B220" s="198" t="s">
        <v>14</v>
      </c>
      <c r="C220" s="899">
        <v>117.81</v>
      </c>
      <c r="D220" s="274">
        <v>133.82</v>
      </c>
      <c r="E220" s="34">
        <v>126.58</v>
      </c>
      <c r="F220" s="288"/>
      <c r="G220" s="137"/>
      <c r="H220" s="24"/>
      <c r="I220" s="101"/>
      <c r="J220" s="198" t="s">
        <v>14</v>
      </c>
      <c r="K220" s="1721">
        <v>102.2</v>
      </c>
      <c r="L220" s="1722">
        <v>105.6</v>
      </c>
      <c r="M220" s="1723">
        <v>110</v>
      </c>
      <c r="N220" s="1186">
        <v>114</v>
      </c>
      <c r="O220" s="1066">
        <v>123.4</v>
      </c>
      <c r="P220" s="1729">
        <v>115.8</v>
      </c>
      <c r="Q220" s="1191"/>
      <c r="R220" s="1067"/>
    </row>
    <row r="221" spans="1:18">
      <c r="A221" s="355" t="s">
        <v>56</v>
      </c>
      <c r="B221" s="196" t="s">
        <v>3</v>
      </c>
      <c r="C221" s="1805">
        <v>117.21</v>
      </c>
      <c r="D221" s="275">
        <v>129.55000000000001</v>
      </c>
      <c r="E221" s="1">
        <v>127.56</v>
      </c>
      <c r="F221" s="282"/>
      <c r="G221" s="136"/>
      <c r="H221" s="24"/>
      <c r="I221" s="355" t="s">
        <v>56</v>
      </c>
      <c r="J221" s="196" t="s">
        <v>3</v>
      </c>
      <c r="K221" s="1730">
        <v>102.2</v>
      </c>
      <c r="L221" s="1731">
        <v>105.4</v>
      </c>
      <c r="M221" s="1732">
        <v>109.5</v>
      </c>
      <c r="N221" s="1185">
        <v>114.1</v>
      </c>
      <c r="O221" s="1064">
        <v>123.2</v>
      </c>
      <c r="P221" s="1724">
        <v>115.2</v>
      </c>
      <c r="Q221" s="1189"/>
      <c r="R221" s="1065"/>
    </row>
    <row r="222" spans="1:18">
      <c r="A222" s="96">
        <v>2008</v>
      </c>
      <c r="B222" s="196" t="s">
        <v>4</v>
      </c>
      <c r="C222" s="1805">
        <v>122.76</v>
      </c>
      <c r="D222" s="275">
        <v>131.69</v>
      </c>
      <c r="E222" s="1">
        <v>125.48</v>
      </c>
      <c r="F222" s="282"/>
      <c r="G222" s="136"/>
      <c r="H222" s="24"/>
      <c r="I222" s="96">
        <v>2008</v>
      </c>
      <c r="J222" s="196" t="s">
        <v>4</v>
      </c>
      <c r="K222" s="1721">
        <v>102.6</v>
      </c>
      <c r="L222" s="1722">
        <v>105.5</v>
      </c>
      <c r="M222" s="1723">
        <v>109.9</v>
      </c>
      <c r="N222" s="1185">
        <v>114.4</v>
      </c>
      <c r="O222" s="1064">
        <v>123.4</v>
      </c>
      <c r="P222" s="1724">
        <v>115.6</v>
      </c>
      <c r="Q222" s="1189"/>
      <c r="R222" s="1065" t="s">
        <v>872</v>
      </c>
    </row>
    <row r="223" spans="1:18">
      <c r="A223" s="96"/>
      <c r="B223" s="196" t="s">
        <v>5</v>
      </c>
      <c r="C223" s="1805">
        <v>117.87</v>
      </c>
      <c r="D223" s="275">
        <v>128.5</v>
      </c>
      <c r="E223" s="1">
        <v>132.18</v>
      </c>
      <c r="F223" s="282"/>
      <c r="G223" s="136"/>
      <c r="H223" s="24"/>
      <c r="I223" s="96"/>
      <c r="J223" s="196" t="s">
        <v>5</v>
      </c>
      <c r="K223" s="1721">
        <v>100.3</v>
      </c>
      <c r="L223" s="1722">
        <v>104.6</v>
      </c>
      <c r="M223" s="1723">
        <v>110</v>
      </c>
      <c r="N223" s="1185">
        <v>112</v>
      </c>
      <c r="O223" s="1064">
        <v>122.2</v>
      </c>
      <c r="P223" s="1724">
        <v>115.7</v>
      </c>
      <c r="Q223" s="1189"/>
      <c r="R223" s="1065"/>
    </row>
    <row r="224" spans="1:18">
      <c r="A224" s="96"/>
      <c r="B224" s="196" t="s">
        <v>6</v>
      </c>
      <c r="C224" s="1805">
        <v>125.35</v>
      </c>
      <c r="D224" s="275">
        <v>127.97</v>
      </c>
      <c r="E224" s="1">
        <v>131.49</v>
      </c>
      <c r="F224" s="980" t="s">
        <v>874</v>
      </c>
      <c r="G224" s="136"/>
      <c r="H224" s="24"/>
      <c r="I224" s="96"/>
      <c r="J224" s="196" t="s">
        <v>6</v>
      </c>
      <c r="K224" s="1721">
        <v>100.5</v>
      </c>
      <c r="L224" s="1722">
        <v>103.9</v>
      </c>
      <c r="M224" s="1723">
        <v>108</v>
      </c>
      <c r="N224" s="1185">
        <v>112.1</v>
      </c>
      <c r="O224" s="1064">
        <v>121.4</v>
      </c>
      <c r="P224" s="1724">
        <v>113.6</v>
      </c>
      <c r="Q224" s="1189"/>
      <c r="R224" s="1065"/>
    </row>
    <row r="225" spans="1:18">
      <c r="A225" s="96"/>
      <c r="B225" s="196" t="s">
        <v>7</v>
      </c>
      <c r="C225" s="1805">
        <v>122.29</v>
      </c>
      <c r="D225" s="275">
        <v>129.05000000000001</v>
      </c>
      <c r="E225" s="1">
        <v>129.15</v>
      </c>
      <c r="F225" s="980" t="s">
        <v>874</v>
      </c>
      <c r="G225" s="136"/>
      <c r="H225" s="24"/>
      <c r="I225" s="96"/>
      <c r="J225" s="196" t="s">
        <v>7</v>
      </c>
      <c r="K225" s="1721">
        <v>100.1</v>
      </c>
      <c r="L225" s="1722">
        <v>104.3</v>
      </c>
      <c r="M225" s="1723">
        <v>107.9</v>
      </c>
      <c r="N225" s="1185">
        <v>111.7</v>
      </c>
      <c r="O225" s="1064">
        <v>121.8</v>
      </c>
      <c r="P225" s="1724">
        <v>113.7</v>
      </c>
      <c r="Q225" t="s">
        <v>875</v>
      </c>
      <c r="R225" s="1065"/>
    </row>
    <row r="226" spans="1:18">
      <c r="A226" s="96"/>
      <c r="B226" s="196" t="s">
        <v>8</v>
      </c>
      <c r="C226" s="785">
        <v>120.8</v>
      </c>
      <c r="D226" s="275">
        <v>125.42</v>
      </c>
      <c r="E226" s="32">
        <v>128.19999999999999</v>
      </c>
      <c r="F226" s="981" t="s">
        <v>876</v>
      </c>
      <c r="G226" s="136"/>
      <c r="H226" s="24"/>
      <c r="I226" s="96"/>
      <c r="J226" s="196" t="s">
        <v>8</v>
      </c>
      <c r="K226" s="1721">
        <v>98.8</v>
      </c>
      <c r="L226" s="1722">
        <v>101.7</v>
      </c>
      <c r="M226" s="1723">
        <v>107</v>
      </c>
      <c r="N226" s="1185">
        <v>110.3</v>
      </c>
      <c r="O226" s="1064">
        <v>118.8</v>
      </c>
      <c r="P226" s="1724">
        <v>112.8</v>
      </c>
      <c r="Q226" t="s">
        <v>877</v>
      </c>
      <c r="R226" s="1065"/>
    </row>
    <row r="227" spans="1:18">
      <c r="A227" s="96"/>
      <c r="B227" s="196" t="s">
        <v>9</v>
      </c>
      <c r="C227" s="785">
        <v>117.61</v>
      </c>
      <c r="D227" s="275">
        <v>128.71</v>
      </c>
      <c r="E227" s="32">
        <v>129.62</v>
      </c>
      <c r="F227" s="981" t="s">
        <v>876</v>
      </c>
      <c r="G227" s="136"/>
      <c r="H227" s="1073" t="s">
        <v>521</v>
      </c>
      <c r="I227" s="96"/>
      <c r="J227" s="196" t="s">
        <v>9</v>
      </c>
      <c r="K227" s="1721">
        <v>98</v>
      </c>
      <c r="L227" s="1722">
        <v>101.4</v>
      </c>
      <c r="M227" s="1723">
        <v>107.1</v>
      </c>
      <c r="N227" s="1185">
        <v>109.4</v>
      </c>
      <c r="O227" s="1064">
        <v>118.5</v>
      </c>
      <c r="P227" s="1724">
        <v>113</v>
      </c>
      <c r="Q227" t="s">
        <v>877</v>
      </c>
      <c r="R227" s="1065"/>
    </row>
    <row r="228" spans="1:18">
      <c r="A228" s="96"/>
      <c r="B228" s="196" t="s">
        <v>10</v>
      </c>
      <c r="C228" s="785">
        <v>114.36</v>
      </c>
      <c r="D228" s="275">
        <v>122.51</v>
      </c>
      <c r="E228" s="32">
        <v>129.34</v>
      </c>
      <c r="F228" s="981" t="s">
        <v>876</v>
      </c>
      <c r="G228" s="136"/>
      <c r="H228" s="24"/>
      <c r="I228" s="96"/>
      <c r="J228" s="196" t="s">
        <v>10</v>
      </c>
      <c r="K228" s="1721">
        <v>96.3</v>
      </c>
      <c r="L228" s="1722">
        <v>98</v>
      </c>
      <c r="M228" s="1723">
        <v>105.9</v>
      </c>
      <c r="N228" s="1185">
        <v>107.5</v>
      </c>
      <c r="O228" s="1064">
        <v>114.6</v>
      </c>
      <c r="P228" s="1724">
        <v>111.6</v>
      </c>
      <c r="Q228" t="s">
        <v>877</v>
      </c>
      <c r="R228" s="1065"/>
    </row>
    <row r="229" spans="1:18">
      <c r="A229" s="96"/>
      <c r="B229" s="196" t="s">
        <v>11</v>
      </c>
      <c r="C229" s="785">
        <v>109.49</v>
      </c>
      <c r="D229" s="275">
        <v>121.11</v>
      </c>
      <c r="E229" s="32">
        <v>130.13</v>
      </c>
      <c r="F229" s="980" t="s">
        <v>874</v>
      </c>
      <c r="G229" s="136"/>
      <c r="H229" s="24"/>
      <c r="I229" s="96"/>
      <c r="J229" s="196" t="s">
        <v>11</v>
      </c>
      <c r="K229" s="1721">
        <v>95</v>
      </c>
      <c r="L229" s="1722">
        <v>97.1</v>
      </c>
      <c r="M229" s="1723">
        <v>105.5</v>
      </c>
      <c r="N229" s="1185">
        <v>106.1</v>
      </c>
      <c r="O229" s="1064">
        <v>113.6</v>
      </c>
      <c r="P229" s="1724">
        <v>111.2</v>
      </c>
      <c r="Q229" t="s">
        <v>877</v>
      </c>
      <c r="R229" s="1065"/>
    </row>
    <row r="230" spans="1:18">
      <c r="A230" s="96"/>
      <c r="B230" s="196" t="s">
        <v>12</v>
      </c>
      <c r="C230" s="785">
        <v>103.24</v>
      </c>
      <c r="D230" s="275">
        <v>121.36</v>
      </c>
      <c r="E230" s="32">
        <v>126.67</v>
      </c>
      <c r="F230" s="981" t="s">
        <v>878</v>
      </c>
      <c r="G230" s="136"/>
      <c r="H230" s="24"/>
      <c r="I230" s="96"/>
      <c r="J230" s="196" t="s">
        <v>12</v>
      </c>
      <c r="K230" s="1721">
        <v>89.7</v>
      </c>
      <c r="L230" s="1722">
        <v>93.9</v>
      </c>
      <c r="M230" s="1723">
        <v>104.8</v>
      </c>
      <c r="N230" s="1185">
        <v>100.4</v>
      </c>
      <c r="O230" s="1064">
        <v>109.8</v>
      </c>
      <c r="P230" s="1724">
        <v>110.5</v>
      </c>
      <c r="Q230" t="s">
        <v>877</v>
      </c>
      <c r="R230" s="1065"/>
    </row>
    <row r="231" spans="1:18">
      <c r="A231" s="96"/>
      <c r="B231" s="196" t="s">
        <v>13</v>
      </c>
      <c r="C231" s="785">
        <v>91.98</v>
      </c>
      <c r="D231" s="275">
        <v>112.42</v>
      </c>
      <c r="E231" s="32">
        <v>125.82</v>
      </c>
      <c r="F231" s="981" t="s">
        <v>877</v>
      </c>
      <c r="G231" s="136"/>
      <c r="H231" s="24"/>
      <c r="I231" s="96"/>
      <c r="J231" s="196" t="s">
        <v>13</v>
      </c>
      <c r="K231" s="1721">
        <v>84.2</v>
      </c>
      <c r="L231" s="1722">
        <v>87.9</v>
      </c>
      <c r="M231" s="1723">
        <v>102.2</v>
      </c>
      <c r="N231" s="1185">
        <v>94.4</v>
      </c>
      <c r="O231" s="1064">
        <v>102.8</v>
      </c>
      <c r="P231" s="1724">
        <v>107.7</v>
      </c>
      <c r="Q231" t="s">
        <v>877</v>
      </c>
      <c r="R231" s="1065"/>
    </row>
    <row r="232" spans="1:18">
      <c r="A232" s="96"/>
      <c r="B232" s="196" t="s">
        <v>14</v>
      </c>
      <c r="C232" s="785">
        <v>85.62</v>
      </c>
      <c r="D232" s="275">
        <v>107.82</v>
      </c>
      <c r="E232" s="32">
        <v>122.64</v>
      </c>
      <c r="F232" s="981" t="s">
        <v>877</v>
      </c>
      <c r="G232" s="136"/>
      <c r="H232" s="24"/>
      <c r="I232" s="96"/>
      <c r="J232" s="196" t="s">
        <v>14</v>
      </c>
      <c r="K232" s="1725">
        <v>80.900000000000006</v>
      </c>
      <c r="L232" s="1726">
        <v>82.9</v>
      </c>
      <c r="M232" s="1727">
        <v>98.7</v>
      </c>
      <c r="N232" s="1185">
        <v>90.8</v>
      </c>
      <c r="O232" s="1064">
        <v>97</v>
      </c>
      <c r="P232" s="1724">
        <v>104</v>
      </c>
      <c r="Q232" t="s">
        <v>877</v>
      </c>
      <c r="R232" s="1065"/>
    </row>
    <row r="233" spans="1:18">
      <c r="A233" s="354" t="s">
        <v>57</v>
      </c>
      <c r="B233" s="197" t="s">
        <v>3</v>
      </c>
      <c r="C233" s="1807">
        <v>73.75</v>
      </c>
      <c r="D233" s="280">
        <v>99.15</v>
      </c>
      <c r="E233" s="35">
        <v>116.64</v>
      </c>
      <c r="F233" s="982" t="s">
        <v>877</v>
      </c>
      <c r="G233" s="135"/>
      <c r="H233" s="24"/>
      <c r="I233" s="354" t="s">
        <v>57</v>
      </c>
      <c r="J233" s="197" t="s">
        <v>3</v>
      </c>
      <c r="K233" s="1721">
        <v>75.5</v>
      </c>
      <c r="L233" s="1722">
        <v>75.400000000000006</v>
      </c>
      <c r="M233" s="1723">
        <v>96.8</v>
      </c>
      <c r="N233" s="1187">
        <v>85</v>
      </c>
      <c r="O233" s="1069">
        <v>88.3</v>
      </c>
      <c r="P233" s="1728">
        <v>102.1</v>
      </c>
      <c r="Q233" s="1175" t="s">
        <v>877</v>
      </c>
      <c r="R233" s="1068"/>
    </row>
    <row r="234" spans="1:18">
      <c r="A234" s="96">
        <v>2009</v>
      </c>
      <c r="B234" s="196" t="s">
        <v>4</v>
      </c>
      <c r="C234" s="785">
        <v>69.42</v>
      </c>
      <c r="D234" s="275">
        <v>94.14</v>
      </c>
      <c r="E234" s="32">
        <v>113.99</v>
      </c>
      <c r="F234" s="981" t="s">
        <v>877</v>
      </c>
      <c r="G234" s="136"/>
      <c r="H234" s="24"/>
      <c r="I234" s="96">
        <v>2009</v>
      </c>
      <c r="J234" s="196" t="s">
        <v>4</v>
      </c>
      <c r="K234" s="1721">
        <v>72.900000000000006</v>
      </c>
      <c r="L234" s="1722">
        <v>71.400000000000006</v>
      </c>
      <c r="M234" s="1723">
        <v>93.8</v>
      </c>
      <c r="N234" s="1185">
        <v>82.2</v>
      </c>
      <c r="O234" s="1064">
        <v>83.6</v>
      </c>
      <c r="P234" s="1724">
        <v>99</v>
      </c>
      <c r="Q234" t="s">
        <v>877</v>
      </c>
      <c r="R234" s="1065"/>
    </row>
    <row r="235" spans="1:18">
      <c r="A235" s="96"/>
      <c r="B235" s="196" t="s">
        <v>5</v>
      </c>
      <c r="C235" s="785">
        <v>77.760000000000005</v>
      </c>
      <c r="D235" s="275">
        <v>94.54</v>
      </c>
      <c r="E235" s="32">
        <v>107.75</v>
      </c>
      <c r="F235" s="981" t="s">
        <v>877</v>
      </c>
      <c r="G235" s="139" t="s">
        <v>873</v>
      </c>
      <c r="H235" s="24"/>
      <c r="I235" s="96"/>
      <c r="J235" s="196" t="s">
        <v>5</v>
      </c>
      <c r="K235" s="1721">
        <v>74.400000000000006</v>
      </c>
      <c r="L235" s="1722">
        <v>71.2</v>
      </c>
      <c r="M235" s="1723">
        <v>92.1</v>
      </c>
      <c r="N235" s="1185">
        <v>83.8</v>
      </c>
      <c r="O235" s="1064">
        <v>83.3</v>
      </c>
      <c r="P235" s="1724">
        <v>97.2</v>
      </c>
      <c r="Q235" t="s">
        <v>877</v>
      </c>
      <c r="R235" s="1065" t="s">
        <v>873</v>
      </c>
    </row>
    <row r="236" spans="1:18">
      <c r="A236" s="96"/>
      <c r="B236" s="196" t="s">
        <v>6</v>
      </c>
      <c r="C236" s="785">
        <v>77.819999999999993</v>
      </c>
      <c r="D236" s="275">
        <v>94.55</v>
      </c>
      <c r="E236" s="32">
        <v>105.62</v>
      </c>
      <c r="F236" s="981" t="s">
        <v>879</v>
      </c>
      <c r="G236" s="136"/>
      <c r="H236" s="24"/>
      <c r="I236" s="96"/>
      <c r="J236" s="196" t="s">
        <v>6</v>
      </c>
      <c r="K236" s="1721">
        <v>77.8</v>
      </c>
      <c r="L236" s="1722">
        <v>72.5</v>
      </c>
      <c r="M236" s="1723">
        <v>90.5</v>
      </c>
      <c r="N236" s="1185">
        <v>87.6</v>
      </c>
      <c r="O236" s="1064">
        <v>84.9</v>
      </c>
      <c r="P236" s="1724">
        <v>95.5</v>
      </c>
      <c r="Q236" t="s">
        <v>877</v>
      </c>
      <c r="R236" s="1065"/>
    </row>
    <row r="237" spans="1:18">
      <c r="A237" s="96"/>
      <c r="B237" s="196" t="s">
        <v>7</v>
      </c>
      <c r="C237" s="785">
        <v>75.36</v>
      </c>
      <c r="D237" s="275">
        <v>92.93</v>
      </c>
      <c r="E237" s="32">
        <v>102.73</v>
      </c>
      <c r="F237" s="981" t="s">
        <v>877</v>
      </c>
      <c r="G237" s="136"/>
      <c r="H237" s="24"/>
      <c r="I237" s="96"/>
      <c r="J237" s="196" t="s">
        <v>7</v>
      </c>
      <c r="K237" s="1721">
        <v>80.2</v>
      </c>
      <c r="L237" s="1722">
        <v>74</v>
      </c>
      <c r="M237" s="1723">
        <v>88</v>
      </c>
      <c r="N237" s="1185">
        <v>90.3</v>
      </c>
      <c r="O237" s="1064">
        <v>86.6</v>
      </c>
      <c r="P237" s="1724">
        <v>92.8</v>
      </c>
      <c r="Q237" t="s">
        <v>880</v>
      </c>
      <c r="R237" s="1065"/>
    </row>
    <row r="238" spans="1:18">
      <c r="A238" s="96"/>
      <c r="B238" s="196" t="s">
        <v>8</v>
      </c>
      <c r="C238" s="785">
        <v>80.31</v>
      </c>
      <c r="D238" s="275">
        <v>94.96</v>
      </c>
      <c r="E238" s="32">
        <v>100.37</v>
      </c>
      <c r="F238" s="981" t="s">
        <v>881</v>
      </c>
      <c r="G238" s="136"/>
      <c r="H238" s="24"/>
      <c r="I238" s="96"/>
      <c r="J238" s="196" t="s">
        <v>8</v>
      </c>
      <c r="K238" s="1721">
        <v>83.5</v>
      </c>
      <c r="L238" s="1722">
        <v>75.5</v>
      </c>
      <c r="M238" s="1723">
        <v>87</v>
      </c>
      <c r="N238" s="1185">
        <v>93.8</v>
      </c>
      <c r="O238" s="1064">
        <v>88.4</v>
      </c>
      <c r="P238" s="1724">
        <v>91.8</v>
      </c>
      <c r="Q238" t="s">
        <v>882</v>
      </c>
      <c r="R238" s="1065"/>
    </row>
    <row r="239" spans="1:18">
      <c r="A239" s="96"/>
      <c r="B239" s="196" t="s">
        <v>9</v>
      </c>
      <c r="C239" s="785">
        <v>85.58</v>
      </c>
      <c r="D239" s="275">
        <v>94.63</v>
      </c>
      <c r="E239" s="32">
        <v>95.58</v>
      </c>
      <c r="F239" s="981" t="s">
        <v>882</v>
      </c>
      <c r="G239" s="136"/>
      <c r="H239" s="24"/>
      <c r="I239" s="96"/>
      <c r="J239" s="196" t="s">
        <v>9</v>
      </c>
      <c r="K239" s="1721">
        <v>85.2</v>
      </c>
      <c r="L239" s="1722">
        <v>76.400000000000006</v>
      </c>
      <c r="M239" s="1723">
        <v>85.6</v>
      </c>
      <c r="N239" s="1185">
        <v>95.8</v>
      </c>
      <c r="O239" s="1064">
        <v>89.4</v>
      </c>
      <c r="P239" s="1724">
        <v>90.4</v>
      </c>
      <c r="Q239" t="s">
        <v>882</v>
      </c>
      <c r="R239" s="1065"/>
    </row>
    <row r="240" spans="1:18">
      <c r="A240" s="96"/>
      <c r="B240" s="196" t="s">
        <v>10</v>
      </c>
      <c r="C240" s="785">
        <v>87.11</v>
      </c>
      <c r="D240" s="275">
        <v>95.29</v>
      </c>
      <c r="E240" s="32">
        <v>93.79</v>
      </c>
      <c r="F240" s="981" t="s">
        <v>882</v>
      </c>
      <c r="G240" s="136"/>
      <c r="H240" s="24"/>
      <c r="I240" s="96"/>
      <c r="J240" s="196" t="s">
        <v>10</v>
      </c>
      <c r="K240" s="1721">
        <v>86.9</v>
      </c>
      <c r="L240" s="1722">
        <v>77.900000000000006</v>
      </c>
      <c r="M240" s="1723">
        <v>85.8</v>
      </c>
      <c r="N240" s="1185">
        <v>97.6</v>
      </c>
      <c r="O240" s="1064">
        <v>91.2</v>
      </c>
      <c r="P240" s="1724">
        <v>90.6</v>
      </c>
      <c r="Q240" t="s">
        <v>882</v>
      </c>
      <c r="R240" s="1065"/>
    </row>
    <row r="241" spans="1:18">
      <c r="A241" s="96"/>
      <c r="B241" s="196" t="s">
        <v>11</v>
      </c>
      <c r="C241" s="785">
        <v>95.35</v>
      </c>
      <c r="D241" s="275">
        <v>96.65</v>
      </c>
      <c r="E241" s="32">
        <v>92.93</v>
      </c>
      <c r="F241" s="981" t="s">
        <v>882</v>
      </c>
      <c r="G241" s="136"/>
      <c r="H241" s="24"/>
      <c r="I241" s="96"/>
      <c r="J241" s="196" t="s">
        <v>11</v>
      </c>
      <c r="K241" s="1721">
        <v>89.3</v>
      </c>
      <c r="L241" s="1722">
        <v>79.900000000000006</v>
      </c>
      <c r="M241" s="1723">
        <v>85.6</v>
      </c>
      <c r="N241" s="1185">
        <v>100.3</v>
      </c>
      <c r="O241" s="1064">
        <v>93.5</v>
      </c>
      <c r="P241" s="1724">
        <v>90.4</v>
      </c>
      <c r="Q241" t="s">
        <v>883</v>
      </c>
      <c r="R241" s="1065"/>
    </row>
    <row r="242" spans="1:18">
      <c r="A242" s="96"/>
      <c r="B242" s="196" t="s">
        <v>12</v>
      </c>
      <c r="C242" s="785">
        <v>99.17</v>
      </c>
      <c r="D242" s="275">
        <v>98.33</v>
      </c>
      <c r="E242" s="32">
        <v>94.12</v>
      </c>
      <c r="F242" s="981" t="s">
        <v>883</v>
      </c>
      <c r="G242" s="136"/>
      <c r="H242" s="24"/>
      <c r="I242" s="96"/>
      <c r="J242" s="196" t="s">
        <v>12</v>
      </c>
      <c r="K242" s="1721">
        <v>91.6</v>
      </c>
      <c r="L242" s="1722">
        <v>82.1</v>
      </c>
      <c r="M242" s="1723">
        <v>85.2</v>
      </c>
      <c r="N242" s="1185">
        <v>102.8</v>
      </c>
      <c r="O242" s="1064">
        <v>96</v>
      </c>
      <c r="P242" s="1724">
        <v>89.9</v>
      </c>
      <c r="Q242" t="s">
        <v>884</v>
      </c>
      <c r="R242" s="1065"/>
    </row>
    <row r="243" spans="1:18">
      <c r="A243" s="96"/>
      <c r="B243" s="196" t="s">
        <v>13</v>
      </c>
      <c r="C243" s="785">
        <v>109.06</v>
      </c>
      <c r="D243" s="275">
        <v>99.24</v>
      </c>
      <c r="E243" s="32">
        <v>93.79</v>
      </c>
      <c r="F243" s="981" t="s">
        <v>884</v>
      </c>
      <c r="G243" s="136"/>
      <c r="H243" s="24"/>
      <c r="I243" s="96"/>
      <c r="J243" s="196" t="s">
        <v>13</v>
      </c>
      <c r="K243" s="1721">
        <v>91.4</v>
      </c>
      <c r="L243" s="1722">
        <v>83.6</v>
      </c>
      <c r="M243" s="1723">
        <v>85.3</v>
      </c>
      <c r="N243" s="1185">
        <v>102.5</v>
      </c>
      <c r="O243" s="1064">
        <v>97.8</v>
      </c>
      <c r="P243" s="1724">
        <v>90.1</v>
      </c>
      <c r="Q243" t="s">
        <v>884</v>
      </c>
      <c r="R243" s="1065"/>
    </row>
    <row r="244" spans="1:18">
      <c r="A244" s="101"/>
      <c r="B244" s="198" t="s">
        <v>14</v>
      </c>
      <c r="C244" s="899">
        <v>108.09</v>
      </c>
      <c r="D244" s="274">
        <v>100.32</v>
      </c>
      <c r="E244" s="34">
        <v>93.76</v>
      </c>
      <c r="F244" s="983" t="s">
        <v>884</v>
      </c>
      <c r="G244" s="137"/>
      <c r="H244" s="24"/>
      <c r="I244" s="101"/>
      <c r="J244" s="198" t="s">
        <v>14</v>
      </c>
      <c r="K244" s="1721">
        <v>93.4</v>
      </c>
      <c r="L244" s="1722">
        <v>85</v>
      </c>
      <c r="M244" s="1723">
        <v>85.7</v>
      </c>
      <c r="N244" s="1186">
        <v>104.6</v>
      </c>
      <c r="O244" s="1066">
        <v>99.5</v>
      </c>
      <c r="P244" s="1729">
        <v>90.5</v>
      </c>
      <c r="Q244" s="935" t="s">
        <v>884</v>
      </c>
      <c r="R244" s="1067"/>
    </row>
    <row r="245" spans="1:18">
      <c r="A245" s="355" t="s">
        <v>58</v>
      </c>
      <c r="B245" s="196" t="s">
        <v>3</v>
      </c>
      <c r="C245" s="785">
        <v>114.5</v>
      </c>
      <c r="D245" s="275">
        <v>102.35</v>
      </c>
      <c r="E245" s="32">
        <v>94.38</v>
      </c>
      <c r="F245" s="981" t="s">
        <v>884</v>
      </c>
      <c r="G245" s="136"/>
      <c r="H245" s="24"/>
      <c r="I245" s="355" t="s">
        <v>58</v>
      </c>
      <c r="J245" s="196" t="s">
        <v>3</v>
      </c>
      <c r="K245" s="1730">
        <v>94.4</v>
      </c>
      <c r="L245" s="1731">
        <v>87.6</v>
      </c>
      <c r="M245" s="1732">
        <v>86.6</v>
      </c>
      <c r="N245" s="1185">
        <v>105.8</v>
      </c>
      <c r="O245" s="1064">
        <v>102.5</v>
      </c>
      <c r="P245" s="1724">
        <v>91.5</v>
      </c>
      <c r="Q245" t="s">
        <v>884</v>
      </c>
      <c r="R245" s="1065"/>
    </row>
    <row r="246" spans="1:18">
      <c r="A246" s="96">
        <v>2010</v>
      </c>
      <c r="B246" s="196" t="s">
        <v>4</v>
      </c>
      <c r="C246" s="785">
        <v>118.27</v>
      </c>
      <c r="D246" s="275">
        <v>102.73</v>
      </c>
      <c r="E246" s="32">
        <v>95.3</v>
      </c>
      <c r="F246" s="981" t="s">
        <v>884</v>
      </c>
      <c r="G246" s="136"/>
      <c r="H246" s="24"/>
      <c r="I246" s="96">
        <v>2010</v>
      </c>
      <c r="J246" s="196" t="s">
        <v>4</v>
      </c>
      <c r="K246" s="1721">
        <v>93.3</v>
      </c>
      <c r="L246" s="1722">
        <v>88.4</v>
      </c>
      <c r="M246" s="1723">
        <v>86.5</v>
      </c>
      <c r="N246" s="1185">
        <v>104.6</v>
      </c>
      <c r="O246" s="1064">
        <v>103.4</v>
      </c>
      <c r="P246" s="1724">
        <v>91.4</v>
      </c>
      <c r="Q246" t="s">
        <v>884</v>
      </c>
      <c r="R246" s="1065"/>
    </row>
    <row r="247" spans="1:18">
      <c r="A247" s="96"/>
      <c r="B247" s="196" t="s">
        <v>5</v>
      </c>
      <c r="C247" s="785">
        <v>122.56</v>
      </c>
      <c r="D247" s="275">
        <v>103.91</v>
      </c>
      <c r="E247" s="32">
        <v>95.02</v>
      </c>
      <c r="F247" s="981" t="s">
        <v>884</v>
      </c>
      <c r="G247" s="136"/>
      <c r="H247" s="24"/>
      <c r="I247" s="96"/>
      <c r="J247" s="196" t="s">
        <v>5</v>
      </c>
      <c r="K247" s="1721">
        <v>96.7</v>
      </c>
      <c r="L247" s="1722">
        <v>89.6</v>
      </c>
      <c r="M247" s="1723">
        <v>86.9</v>
      </c>
      <c r="N247" s="1185">
        <v>108.3</v>
      </c>
      <c r="O247" s="1064">
        <v>104.9</v>
      </c>
      <c r="P247" s="1724">
        <v>91.8</v>
      </c>
      <c r="Q247" t="s">
        <v>884</v>
      </c>
      <c r="R247" s="1065"/>
    </row>
    <row r="248" spans="1:18">
      <c r="A248" s="96"/>
      <c r="B248" s="196" t="s">
        <v>6</v>
      </c>
      <c r="C248" s="785">
        <v>123.83</v>
      </c>
      <c r="D248" s="275">
        <v>106.03</v>
      </c>
      <c r="E248" s="32">
        <v>92.68</v>
      </c>
      <c r="F248" s="981" t="s">
        <v>884</v>
      </c>
      <c r="G248" s="136"/>
      <c r="H248" s="24"/>
      <c r="I248" s="96"/>
      <c r="J248" s="196" t="s">
        <v>6</v>
      </c>
      <c r="K248" s="1721">
        <v>98</v>
      </c>
      <c r="L248" s="1722">
        <v>90.7</v>
      </c>
      <c r="M248" s="1723">
        <v>86.5</v>
      </c>
      <c r="N248" s="1185">
        <v>109.8</v>
      </c>
      <c r="O248" s="1064">
        <v>106.1</v>
      </c>
      <c r="P248" s="1724">
        <v>91.3</v>
      </c>
      <c r="Q248" t="s">
        <v>884</v>
      </c>
      <c r="R248" s="1065"/>
    </row>
    <row r="249" spans="1:18">
      <c r="A249" s="96"/>
      <c r="B249" s="196" t="s">
        <v>7</v>
      </c>
      <c r="C249" s="785">
        <v>123.83</v>
      </c>
      <c r="D249" s="275">
        <v>107.61</v>
      </c>
      <c r="E249" s="32">
        <v>94.01</v>
      </c>
      <c r="F249" s="981" t="s">
        <v>884</v>
      </c>
      <c r="G249" s="136"/>
      <c r="H249" s="24"/>
      <c r="I249" s="96"/>
      <c r="J249" s="196" t="s">
        <v>7</v>
      </c>
      <c r="K249" s="1721">
        <v>97</v>
      </c>
      <c r="L249" s="1722">
        <v>90.2</v>
      </c>
      <c r="M249" s="1723">
        <v>87.4</v>
      </c>
      <c r="N249" s="1185">
        <v>108.6</v>
      </c>
      <c r="O249" s="1064">
        <v>105.5</v>
      </c>
      <c r="P249" s="1724">
        <v>92.3</v>
      </c>
      <c r="Q249" t="s">
        <v>884</v>
      </c>
      <c r="R249" s="1065"/>
    </row>
    <row r="250" spans="1:18">
      <c r="A250" s="96"/>
      <c r="B250" s="196" t="s">
        <v>8</v>
      </c>
      <c r="C250" s="785">
        <v>119.58</v>
      </c>
      <c r="D250" s="275">
        <v>108.6</v>
      </c>
      <c r="E250" s="32">
        <v>95.7</v>
      </c>
      <c r="F250" s="981" t="s">
        <v>884</v>
      </c>
      <c r="G250" s="136"/>
      <c r="H250" s="24"/>
      <c r="I250" s="96"/>
      <c r="J250" s="196" t="s">
        <v>8</v>
      </c>
      <c r="K250" s="1721">
        <v>97.3</v>
      </c>
      <c r="L250" s="1722">
        <v>90.8</v>
      </c>
      <c r="M250" s="1723">
        <v>87.7</v>
      </c>
      <c r="N250" s="1185">
        <v>108.9</v>
      </c>
      <c r="O250" s="1064">
        <v>106.3</v>
      </c>
      <c r="P250" s="1724">
        <v>92.6</v>
      </c>
      <c r="Q250" t="s">
        <v>884</v>
      </c>
      <c r="R250" s="1065"/>
    </row>
    <row r="251" spans="1:18">
      <c r="A251" s="96"/>
      <c r="B251" s="196" t="s">
        <v>9</v>
      </c>
      <c r="C251" s="785">
        <v>123.03</v>
      </c>
      <c r="D251" s="275">
        <v>110.27</v>
      </c>
      <c r="E251" s="32">
        <v>95.72</v>
      </c>
      <c r="F251" s="981" t="s">
        <v>884</v>
      </c>
      <c r="G251" s="136"/>
      <c r="H251" s="24"/>
      <c r="I251" s="96"/>
      <c r="J251" s="196" t="s">
        <v>9</v>
      </c>
      <c r="K251" s="1721">
        <v>97.2</v>
      </c>
      <c r="L251" s="1722">
        <v>91.5</v>
      </c>
      <c r="M251" s="1723">
        <v>88.7</v>
      </c>
      <c r="N251" s="1185">
        <v>108.9</v>
      </c>
      <c r="O251" s="1064">
        <v>107.1</v>
      </c>
      <c r="P251" s="1724">
        <v>93.6</v>
      </c>
      <c r="Q251" t="s">
        <v>884</v>
      </c>
      <c r="R251" s="1065"/>
    </row>
    <row r="252" spans="1:18">
      <c r="A252" s="96"/>
      <c r="B252" s="196" t="s">
        <v>10</v>
      </c>
      <c r="C252" s="785">
        <v>120.42</v>
      </c>
      <c r="D252" s="275">
        <v>111.9</v>
      </c>
      <c r="E252" s="32">
        <v>97.79</v>
      </c>
      <c r="F252" s="981" t="s">
        <v>884</v>
      </c>
      <c r="G252" s="136"/>
      <c r="H252" s="24"/>
      <c r="I252" s="96"/>
      <c r="J252" s="196" t="s">
        <v>10</v>
      </c>
      <c r="K252" s="1721">
        <v>97.6</v>
      </c>
      <c r="L252" s="1722">
        <v>91.6</v>
      </c>
      <c r="M252" s="1723">
        <v>88.3</v>
      </c>
      <c r="N252" s="1185">
        <v>109.3</v>
      </c>
      <c r="O252" s="1064">
        <v>107.2</v>
      </c>
      <c r="P252" s="1724">
        <v>93.2</v>
      </c>
      <c r="Q252" t="s">
        <v>884</v>
      </c>
      <c r="R252" s="1065"/>
    </row>
    <row r="253" spans="1:18">
      <c r="A253" s="96"/>
      <c r="B253" s="196" t="s">
        <v>11</v>
      </c>
      <c r="C253" s="785">
        <v>124.16</v>
      </c>
      <c r="D253" s="275">
        <v>113.44</v>
      </c>
      <c r="E253" s="32">
        <v>96.9</v>
      </c>
      <c r="F253" s="981" t="s">
        <v>884</v>
      </c>
      <c r="G253" s="136"/>
      <c r="H253" s="24"/>
      <c r="I253" s="96"/>
      <c r="J253" s="196" t="s">
        <v>11</v>
      </c>
      <c r="K253" s="1721">
        <v>97</v>
      </c>
      <c r="L253" s="1722">
        <v>92.5</v>
      </c>
      <c r="M253" s="1723">
        <v>88.6</v>
      </c>
      <c r="N253" s="1185">
        <v>108.6</v>
      </c>
      <c r="O253" s="1064">
        <v>108.2</v>
      </c>
      <c r="P253" s="1724">
        <v>93.5</v>
      </c>
      <c r="Q253" t="s">
        <v>884</v>
      </c>
      <c r="R253" s="1065"/>
    </row>
    <row r="254" spans="1:18">
      <c r="A254" s="96"/>
      <c r="B254" s="196" t="s">
        <v>12</v>
      </c>
      <c r="C254" s="785">
        <v>116.45</v>
      </c>
      <c r="D254" s="275">
        <v>112.91</v>
      </c>
      <c r="E254" s="32">
        <v>100.65</v>
      </c>
      <c r="F254" s="981" t="s">
        <v>885</v>
      </c>
      <c r="G254" s="136"/>
      <c r="H254" s="24"/>
      <c r="I254" s="96"/>
      <c r="J254" s="196" t="s">
        <v>12</v>
      </c>
      <c r="K254" s="1721">
        <v>96.8</v>
      </c>
      <c r="L254" s="1722">
        <v>91.9</v>
      </c>
      <c r="M254" s="1723">
        <v>89.3</v>
      </c>
      <c r="N254" s="1185">
        <v>108.4</v>
      </c>
      <c r="O254" s="1064">
        <v>107.6</v>
      </c>
      <c r="P254" s="1724">
        <v>94.3</v>
      </c>
      <c r="Q254" t="s">
        <v>886</v>
      </c>
      <c r="R254" s="1065"/>
    </row>
    <row r="255" spans="1:18">
      <c r="A255" s="96"/>
      <c r="B255" s="196" t="s">
        <v>13</v>
      </c>
      <c r="C255" s="785">
        <v>116.06</v>
      </c>
      <c r="D255" s="275">
        <v>111.8</v>
      </c>
      <c r="E255" s="32">
        <v>97.97</v>
      </c>
      <c r="F255" s="981" t="s">
        <v>885</v>
      </c>
      <c r="G255" s="136"/>
      <c r="H255" s="24"/>
      <c r="I255" s="96"/>
      <c r="J255" s="196" t="s">
        <v>13</v>
      </c>
      <c r="K255" s="1721">
        <v>97.7</v>
      </c>
      <c r="L255" s="1722">
        <v>93.8</v>
      </c>
      <c r="M255" s="1723">
        <v>89.3</v>
      </c>
      <c r="N255" s="1185">
        <v>109.3</v>
      </c>
      <c r="O255" s="1064">
        <v>109.8</v>
      </c>
      <c r="P255" s="1724">
        <v>94.3</v>
      </c>
      <c r="Q255" t="s">
        <v>886</v>
      </c>
      <c r="R255" s="1065"/>
    </row>
    <row r="256" spans="1:18">
      <c r="A256" s="101"/>
      <c r="B256" s="198" t="s">
        <v>14</v>
      </c>
      <c r="C256" s="899">
        <v>122.54</v>
      </c>
      <c r="D256" s="274">
        <v>113.7</v>
      </c>
      <c r="E256" s="32">
        <v>96.66</v>
      </c>
      <c r="F256" s="981" t="s">
        <v>885</v>
      </c>
      <c r="G256" s="136"/>
      <c r="H256" s="24"/>
      <c r="I256" s="101"/>
      <c r="J256" s="196" t="s">
        <v>14</v>
      </c>
      <c r="K256" s="1725">
        <v>98.2</v>
      </c>
      <c r="L256" s="1726">
        <v>94.1</v>
      </c>
      <c r="M256" s="1727">
        <v>89.6</v>
      </c>
      <c r="N256" s="1185">
        <v>109.9</v>
      </c>
      <c r="O256" s="1064">
        <v>110.1</v>
      </c>
      <c r="P256" s="1724">
        <v>94.7</v>
      </c>
      <c r="Q256" t="s">
        <v>886</v>
      </c>
      <c r="R256" s="1065"/>
    </row>
    <row r="257" spans="1:18">
      <c r="A257" s="96" t="s">
        <v>59</v>
      </c>
      <c r="B257" s="196" t="s">
        <v>3</v>
      </c>
      <c r="C257" s="785">
        <v>128.06</v>
      </c>
      <c r="D257" s="275">
        <v>113.9</v>
      </c>
      <c r="E257" s="35">
        <v>96.96</v>
      </c>
      <c r="F257" s="291" t="s">
        <v>887</v>
      </c>
      <c r="G257" s="135"/>
      <c r="H257" s="24"/>
      <c r="I257" s="96" t="s">
        <v>59</v>
      </c>
      <c r="J257" s="197" t="s">
        <v>3</v>
      </c>
      <c r="K257" s="1721">
        <v>98.8</v>
      </c>
      <c r="L257" s="1722">
        <v>94</v>
      </c>
      <c r="M257" s="1723">
        <v>89.9</v>
      </c>
      <c r="N257" s="1187">
        <v>110.5</v>
      </c>
      <c r="O257" s="1069">
        <v>110</v>
      </c>
      <c r="P257" s="1728">
        <v>95</v>
      </c>
      <c r="Q257" s="1175" t="s">
        <v>886</v>
      </c>
      <c r="R257" s="1068"/>
    </row>
    <row r="258" spans="1:18">
      <c r="A258" s="96">
        <v>2011</v>
      </c>
      <c r="B258" s="196" t="s">
        <v>4</v>
      </c>
      <c r="C258" s="785">
        <v>130.93</v>
      </c>
      <c r="D258" s="275">
        <v>117.95</v>
      </c>
      <c r="E258" s="32">
        <v>100.52</v>
      </c>
      <c r="F258" s="287" t="s">
        <v>888</v>
      </c>
      <c r="G258" s="139" t="s">
        <v>872</v>
      </c>
      <c r="H258" s="24"/>
      <c r="I258" s="96">
        <v>2011</v>
      </c>
      <c r="J258" s="196" t="s">
        <v>4</v>
      </c>
      <c r="K258" s="1721">
        <v>99.5</v>
      </c>
      <c r="L258" s="1722">
        <v>95.2</v>
      </c>
      <c r="M258" s="1723">
        <v>90.6</v>
      </c>
      <c r="N258" s="1185">
        <v>111.4</v>
      </c>
      <c r="O258" s="1064">
        <v>111.4</v>
      </c>
      <c r="P258" s="1724">
        <v>95.6</v>
      </c>
      <c r="Q258" t="s">
        <v>884</v>
      </c>
      <c r="R258" s="1065"/>
    </row>
    <row r="259" spans="1:18">
      <c r="A259" s="96"/>
      <c r="B259" s="196" t="s">
        <v>5</v>
      </c>
      <c r="C259" s="785">
        <v>124.61</v>
      </c>
      <c r="D259" s="275">
        <v>115.23</v>
      </c>
      <c r="E259" s="32">
        <v>97.35</v>
      </c>
      <c r="F259" s="292" t="s">
        <v>888</v>
      </c>
      <c r="G259" s="136"/>
      <c r="H259" s="24"/>
      <c r="I259" s="96"/>
      <c r="J259" s="196" t="s">
        <v>5</v>
      </c>
      <c r="K259" s="1721">
        <v>97.2</v>
      </c>
      <c r="L259" s="1722">
        <v>87.9</v>
      </c>
      <c r="M259" s="1723">
        <v>88.6</v>
      </c>
      <c r="N259" s="1185">
        <v>108.8</v>
      </c>
      <c r="O259" s="1064">
        <v>103</v>
      </c>
      <c r="P259" s="1724">
        <v>93.6</v>
      </c>
      <c r="Q259" t="s">
        <v>884</v>
      </c>
      <c r="R259" s="1065"/>
    </row>
    <row r="260" spans="1:18">
      <c r="A260" s="96"/>
      <c r="B260" s="196" t="s">
        <v>6</v>
      </c>
      <c r="C260" s="785">
        <v>119.48</v>
      </c>
      <c r="D260" s="275">
        <v>115.7</v>
      </c>
      <c r="E260" s="32">
        <v>99.49</v>
      </c>
      <c r="F260" s="292" t="s">
        <v>888</v>
      </c>
      <c r="G260" s="136"/>
      <c r="H260" s="24"/>
      <c r="I260" s="96"/>
      <c r="J260" s="196" t="s">
        <v>6</v>
      </c>
      <c r="K260" s="1721">
        <v>94.3</v>
      </c>
      <c r="L260" s="1722">
        <v>86.3</v>
      </c>
      <c r="M260" s="1723">
        <v>89.6</v>
      </c>
      <c r="N260" s="1185">
        <v>105.7</v>
      </c>
      <c r="O260" s="1064">
        <v>101.2</v>
      </c>
      <c r="P260" s="1724">
        <v>94.7</v>
      </c>
      <c r="Q260" t="s">
        <v>884</v>
      </c>
      <c r="R260" s="1065"/>
    </row>
    <row r="261" spans="1:18">
      <c r="A261" s="96"/>
      <c r="B261" s="196" t="s">
        <v>7</v>
      </c>
      <c r="C261" s="785">
        <v>121.06</v>
      </c>
      <c r="D261" s="275">
        <v>115.78</v>
      </c>
      <c r="E261" s="32">
        <v>102.31</v>
      </c>
      <c r="F261" s="292" t="s">
        <v>888</v>
      </c>
      <c r="G261" s="136"/>
      <c r="H261" s="24"/>
      <c r="I261" s="96"/>
      <c r="J261" s="196" t="s">
        <v>7</v>
      </c>
      <c r="K261" s="1721">
        <v>95.1</v>
      </c>
      <c r="L261" s="1722">
        <v>88.6</v>
      </c>
      <c r="M261" s="1723">
        <v>90</v>
      </c>
      <c r="N261" s="1185">
        <v>106.5</v>
      </c>
      <c r="O261" s="1064">
        <v>103.8</v>
      </c>
      <c r="P261" s="1724">
        <v>95.1</v>
      </c>
      <c r="Q261" t="s">
        <v>884</v>
      </c>
      <c r="R261" s="1065"/>
    </row>
    <row r="262" spans="1:18">
      <c r="A262" s="96"/>
      <c r="B262" s="196" t="s">
        <v>8</v>
      </c>
      <c r="C262" s="785">
        <v>126.35</v>
      </c>
      <c r="D262" s="275">
        <v>116.28</v>
      </c>
      <c r="E262" s="32">
        <v>102.51</v>
      </c>
      <c r="F262" s="292" t="s">
        <v>888</v>
      </c>
      <c r="G262" s="136"/>
      <c r="H262" s="24"/>
      <c r="I262" s="96"/>
      <c r="J262" s="196" t="s">
        <v>8</v>
      </c>
      <c r="K262" s="1721">
        <v>97.4</v>
      </c>
      <c r="L262" s="1722">
        <v>90.7</v>
      </c>
      <c r="M262" s="1723">
        <v>90</v>
      </c>
      <c r="N262" s="1185">
        <v>109</v>
      </c>
      <c r="O262" s="1064">
        <v>106.4</v>
      </c>
      <c r="P262" s="1724">
        <v>95</v>
      </c>
      <c r="Q262" t="s">
        <v>884</v>
      </c>
      <c r="R262" s="1065"/>
    </row>
    <row r="263" spans="1:18">
      <c r="A263" s="96"/>
      <c r="B263" s="196" t="s">
        <v>9</v>
      </c>
      <c r="C263" s="785">
        <v>125.32</v>
      </c>
      <c r="D263" s="275">
        <v>116.14</v>
      </c>
      <c r="E263" s="32">
        <v>104.42</v>
      </c>
      <c r="F263" s="292" t="s">
        <v>888</v>
      </c>
      <c r="G263" s="136"/>
      <c r="H263" s="24"/>
      <c r="I263" s="96"/>
      <c r="J263" s="196" t="s">
        <v>9</v>
      </c>
      <c r="K263" s="1721">
        <v>99.2</v>
      </c>
      <c r="L263" s="1722">
        <v>91.7</v>
      </c>
      <c r="M263" s="1723">
        <v>90.3</v>
      </c>
      <c r="N263" s="1185">
        <v>111</v>
      </c>
      <c r="O263" s="1064">
        <v>107.6</v>
      </c>
      <c r="P263" s="1724">
        <v>95.3</v>
      </c>
      <c r="Q263" t="s">
        <v>884</v>
      </c>
      <c r="R263" s="1065"/>
    </row>
    <row r="264" spans="1:18">
      <c r="A264" s="96"/>
      <c r="B264" s="196" t="s">
        <v>10</v>
      </c>
      <c r="C264" s="785">
        <v>132.13</v>
      </c>
      <c r="D264" s="275">
        <v>116.38</v>
      </c>
      <c r="E264" s="32">
        <v>105.41</v>
      </c>
      <c r="F264" s="292" t="s">
        <v>888</v>
      </c>
      <c r="G264" s="136"/>
      <c r="H264" s="24"/>
      <c r="I264" s="96"/>
      <c r="J264" s="196" t="s">
        <v>10</v>
      </c>
      <c r="K264" s="1721">
        <v>98.9</v>
      </c>
      <c r="L264" s="1722">
        <v>92.9</v>
      </c>
      <c r="M264" s="1723">
        <v>91.3</v>
      </c>
      <c r="N264" s="1185">
        <v>110.7</v>
      </c>
      <c r="O264" s="1064">
        <v>109.1</v>
      </c>
      <c r="P264" s="1724">
        <v>96.2</v>
      </c>
      <c r="Q264" t="s">
        <v>884</v>
      </c>
      <c r="R264" s="1065"/>
    </row>
    <row r="265" spans="1:18">
      <c r="A265" s="96"/>
      <c r="B265" s="196" t="s">
        <v>11</v>
      </c>
      <c r="C265" s="785">
        <v>123.36</v>
      </c>
      <c r="D265" s="275">
        <v>114.09</v>
      </c>
      <c r="E265" s="32">
        <v>102.56</v>
      </c>
      <c r="F265" s="292" t="s">
        <v>887</v>
      </c>
      <c r="G265" s="136"/>
      <c r="H265" s="24"/>
      <c r="I265" s="96"/>
      <c r="J265" s="196" t="s">
        <v>11</v>
      </c>
      <c r="K265" s="1721">
        <v>97.5</v>
      </c>
      <c r="L265" s="1722">
        <v>93.7</v>
      </c>
      <c r="M265" s="1723">
        <v>92.1</v>
      </c>
      <c r="N265" s="1185">
        <v>109.3</v>
      </c>
      <c r="O265" s="1064">
        <v>109.9</v>
      </c>
      <c r="P265" s="1724">
        <v>97.2</v>
      </c>
      <c r="Q265" t="s">
        <v>882</v>
      </c>
      <c r="R265" s="1065"/>
    </row>
    <row r="266" spans="1:18">
      <c r="A266" s="96"/>
      <c r="B266" s="196" t="s">
        <v>12</v>
      </c>
      <c r="C266" s="785">
        <v>123.47</v>
      </c>
      <c r="D266" s="275">
        <v>116.36</v>
      </c>
      <c r="E266" s="32">
        <v>103.03</v>
      </c>
      <c r="F266" s="292" t="s">
        <v>887</v>
      </c>
      <c r="G266" s="136"/>
      <c r="H266" s="24"/>
      <c r="I266" s="96"/>
      <c r="J266" s="196" t="s">
        <v>12</v>
      </c>
      <c r="K266" s="1721">
        <v>97.8</v>
      </c>
      <c r="L266" s="1722">
        <v>94.9</v>
      </c>
      <c r="M266" s="1723">
        <v>91.7</v>
      </c>
      <c r="N266" s="1185">
        <v>109.6</v>
      </c>
      <c r="O266" s="1064">
        <v>111.4</v>
      </c>
      <c r="P266" s="1724">
        <v>96.7</v>
      </c>
      <c r="Q266" t="s">
        <v>882</v>
      </c>
      <c r="R266" s="1065"/>
    </row>
    <row r="267" spans="1:18">
      <c r="A267" s="96"/>
      <c r="B267" s="196" t="s">
        <v>13</v>
      </c>
      <c r="C267" s="785">
        <v>124.54</v>
      </c>
      <c r="D267" s="275">
        <v>117.29</v>
      </c>
      <c r="E267" s="32">
        <v>102.98</v>
      </c>
      <c r="F267" s="292" t="s">
        <v>887</v>
      </c>
      <c r="G267" s="136"/>
      <c r="H267" s="24"/>
      <c r="I267" s="96"/>
      <c r="J267" s="196" t="s">
        <v>13</v>
      </c>
      <c r="K267" s="1721">
        <v>97.5</v>
      </c>
      <c r="L267" s="1722">
        <v>93.6</v>
      </c>
      <c r="M267" s="1723">
        <v>91.9</v>
      </c>
      <c r="N267" s="1185">
        <v>109.2</v>
      </c>
      <c r="O267" s="1064">
        <v>109.8</v>
      </c>
      <c r="P267" s="1724">
        <v>97</v>
      </c>
      <c r="Q267" t="s">
        <v>882</v>
      </c>
      <c r="R267" s="1065"/>
    </row>
    <row r="268" spans="1:18">
      <c r="A268" s="96"/>
      <c r="B268" s="196" t="s">
        <v>14</v>
      </c>
      <c r="C268" s="785">
        <v>122</v>
      </c>
      <c r="D268" s="275">
        <v>116.66</v>
      </c>
      <c r="E268" s="34">
        <v>102.46</v>
      </c>
      <c r="F268" s="293" t="s">
        <v>887</v>
      </c>
      <c r="G268" s="137"/>
      <c r="H268" s="24"/>
      <c r="I268" s="96"/>
      <c r="J268" s="198" t="s">
        <v>14</v>
      </c>
      <c r="K268" s="1721">
        <v>98</v>
      </c>
      <c r="L268" s="1722">
        <v>95.4</v>
      </c>
      <c r="M268" s="1723">
        <v>92.6</v>
      </c>
      <c r="N268" s="1186">
        <v>109.7</v>
      </c>
      <c r="O268" s="1066">
        <v>111.9</v>
      </c>
      <c r="P268" s="1729">
        <v>97.6</v>
      </c>
      <c r="Q268" s="935" t="s">
        <v>883</v>
      </c>
      <c r="R268" s="1067"/>
    </row>
    <row r="269" spans="1:18">
      <c r="A269" s="99" t="s">
        <v>60</v>
      </c>
      <c r="B269" s="197" t="s">
        <v>3</v>
      </c>
      <c r="C269" s="1807">
        <v>125.55</v>
      </c>
      <c r="D269" s="280">
        <v>119.6</v>
      </c>
      <c r="E269" s="32">
        <v>106.08</v>
      </c>
      <c r="F269" s="292" t="s">
        <v>887</v>
      </c>
      <c r="G269" s="136"/>
      <c r="H269" s="24"/>
      <c r="I269" s="99" t="s">
        <v>60</v>
      </c>
      <c r="J269" s="196" t="s">
        <v>3</v>
      </c>
      <c r="K269" s="1730">
        <v>98.5</v>
      </c>
      <c r="L269" s="1731">
        <v>95.4</v>
      </c>
      <c r="M269" s="1732">
        <v>92</v>
      </c>
      <c r="N269" s="1185">
        <v>110.3</v>
      </c>
      <c r="O269" s="1064">
        <v>112</v>
      </c>
      <c r="P269" s="1724">
        <v>97</v>
      </c>
      <c r="Q269" t="s">
        <v>883</v>
      </c>
      <c r="R269" s="1065"/>
    </row>
    <row r="270" spans="1:18">
      <c r="A270" s="96">
        <v>2012</v>
      </c>
      <c r="B270" s="196" t="s">
        <v>4</v>
      </c>
      <c r="C270" s="785">
        <v>124.31</v>
      </c>
      <c r="D270" s="275">
        <v>119.6</v>
      </c>
      <c r="E270" s="32">
        <v>104.18</v>
      </c>
      <c r="F270" s="292" t="s">
        <v>887</v>
      </c>
      <c r="G270" s="136"/>
      <c r="H270" s="24"/>
      <c r="I270" s="96">
        <v>2012</v>
      </c>
      <c r="J270" s="196" t="s">
        <v>4</v>
      </c>
      <c r="K270" s="1721">
        <v>99.8</v>
      </c>
      <c r="L270" s="1722">
        <v>96.7</v>
      </c>
      <c r="M270" s="1723">
        <v>93.1</v>
      </c>
      <c r="N270" s="1185">
        <v>111.7</v>
      </c>
      <c r="O270" s="1064">
        <v>113.5</v>
      </c>
      <c r="P270" s="1724">
        <v>98.3</v>
      </c>
      <c r="Q270" t="s">
        <v>884</v>
      </c>
      <c r="R270" s="1065"/>
    </row>
    <row r="271" spans="1:18">
      <c r="A271" s="96"/>
      <c r="B271" s="196" t="s">
        <v>5</v>
      </c>
      <c r="C271" s="785">
        <v>126.51</v>
      </c>
      <c r="D271" s="275">
        <v>118.41</v>
      </c>
      <c r="E271" s="32">
        <v>101.74</v>
      </c>
      <c r="F271" s="292" t="s">
        <v>887</v>
      </c>
      <c r="G271" s="136"/>
      <c r="H271" s="24"/>
      <c r="I271" s="96"/>
      <c r="J271" s="196" t="s">
        <v>5</v>
      </c>
      <c r="K271" s="1721">
        <v>99.9</v>
      </c>
      <c r="L271" s="1722">
        <v>97.5</v>
      </c>
      <c r="M271" s="1723">
        <v>93.9</v>
      </c>
      <c r="N271" s="1185">
        <v>111.9</v>
      </c>
      <c r="O271" s="1064">
        <v>114.5</v>
      </c>
      <c r="P271" s="1724">
        <v>99</v>
      </c>
      <c r="Q271" t="s">
        <v>884</v>
      </c>
      <c r="R271" s="1065" t="s">
        <v>872</v>
      </c>
    </row>
    <row r="272" spans="1:18">
      <c r="A272" s="96"/>
      <c r="B272" s="196" t="s">
        <v>6</v>
      </c>
      <c r="C272" s="785">
        <v>121.19</v>
      </c>
      <c r="D272" s="275">
        <v>117.54</v>
      </c>
      <c r="E272" s="32">
        <v>101.78</v>
      </c>
      <c r="F272" s="292" t="s">
        <v>887</v>
      </c>
      <c r="G272" s="136"/>
      <c r="H272" s="24"/>
      <c r="I272" s="96"/>
      <c r="J272" s="196" t="s">
        <v>6</v>
      </c>
      <c r="K272" s="1721">
        <v>99.2</v>
      </c>
      <c r="L272" s="1722">
        <v>96.1</v>
      </c>
      <c r="M272" s="1723">
        <v>94</v>
      </c>
      <c r="N272" s="1185">
        <v>111.1</v>
      </c>
      <c r="O272" s="1064">
        <v>112.8</v>
      </c>
      <c r="P272" s="1724">
        <v>99.2</v>
      </c>
      <c r="Q272" t="s">
        <v>884</v>
      </c>
      <c r="R272" s="1065"/>
    </row>
    <row r="273" spans="1:18">
      <c r="A273" s="96"/>
      <c r="B273" s="196" t="s">
        <v>7</v>
      </c>
      <c r="C273" s="785">
        <v>123.59</v>
      </c>
      <c r="D273" s="275">
        <v>117.78</v>
      </c>
      <c r="E273" s="32">
        <v>99.26</v>
      </c>
      <c r="F273" s="292" t="s">
        <v>887</v>
      </c>
      <c r="G273" s="136"/>
      <c r="H273" s="24"/>
      <c r="I273" s="96"/>
      <c r="J273" s="196" t="s">
        <v>7</v>
      </c>
      <c r="K273" s="1721">
        <v>98.4</v>
      </c>
      <c r="L273" s="1722">
        <v>96.1</v>
      </c>
      <c r="M273" s="1723">
        <v>93.6</v>
      </c>
      <c r="N273" s="1185">
        <v>110.3</v>
      </c>
      <c r="O273" s="1064">
        <v>112.8</v>
      </c>
      <c r="P273" s="1724">
        <v>98.9</v>
      </c>
      <c r="Q273" t="s">
        <v>884</v>
      </c>
      <c r="R273" s="1065"/>
    </row>
    <row r="274" spans="1:18">
      <c r="A274" s="96"/>
      <c r="B274" s="196" t="s">
        <v>8</v>
      </c>
      <c r="C274" s="785">
        <v>121.23</v>
      </c>
      <c r="D274" s="275">
        <v>116.02</v>
      </c>
      <c r="E274" s="32">
        <v>98.42</v>
      </c>
      <c r="F274" s="292" t="s">
        <v>887</v>
      </c>
      <c r="G274" s="136"/>
      <c r="H274" s="24"/>
      <c r="I274" s="96"/>
      <c r="J274" s="196" t="s">
        <v>8</v>
      </c>
      <c r="K274" s="1721">
        <v>96.9</v>
      </c>
      <c r="L274" s="1722">
        <v>93.9</v>
      </c>
      <c r="M274" s="1723">
        <v>93.5</v>
      </c>
      <c r="N274" s="1185">
        <v>108.7</v>
      </c>
      <c r="O274" s="1064">
        <v>110.2</v>
      </c>
      <c r="P274" s="1724">
        <v>98.6</v>
      </c>
      <c r="Q274" t="s">
        <v>886</v>
      </c>
      <c r="R274" s="1065"/>
    </row>
    <row r="275" spans="1:18">
      <c r="A275" s="96"/>
      <c r="B275" s="196" t="s">
        <v>9</v>
      </c>
      <c r="C275" s="785">
        <v>119.07</v>
      </c>
      <c r="D275" s="275">
        <v>115.48</v>
      </c>
      <c r="E275" s="32">
        <v>99.28</v>
      </c>
      <c r="F275" s="292" t="s">
        <v>887</v>
      </c>
      <c r="G275" s="136"/>
      <c r="H275" s="24"/>
      <c r="I275" s="96"/>
      <c r="J275" s="196" t="s">
        <v>9</v>
      </c>
      <c r="K275" s="1721">
        <v>96.2</v>
      </c>
      <c r="L275" s="1722">
        <v>93.3</v>
      </c>
      <c r="M275" s="1723">
        <v>92.8</v>
      </c>
      <c r="N275" s="1185">
        <v>107.9</v>
      </c>
      <c r="O275" s="1064">
        <v>109.6</v>
      </c>
      <c r="P275" s="1724">
        <v>97.9</v>
      </c>
      <c r="Q275" t="s">
        <v>886</v>
      </c>
      <c r="R275" s="1065"/>
    </row>
    <row r="276" spans="1:18">
      <c r="A276" s="96"/>
      <c r="B276" s="196" t="s">
        <v>10</v>
      </c>
      <c r="C276" s="785">
        <v>115.9</v>
      </c>
      <c r="D276" s="275">
        <v>116.35</v>
      </c>
      <c r="E276" s="32">
        <v>98.76</v>
      </c>
      <c r="F276" s="292" t="s">
        <v>889</v>
      </c>
      <c r="G276" s="136"/>
      <c r="H276" s="24"/>
      <c r="I276" s="96"/>
      <c r="J276" s="196" t="s">
        <v>10</v>
      </c>
      <c r="K276" s="1721">
        <v>96.1</v>
      </c>
      <c r="L276" s="1722">
        <v>93.3</v>
      </c>
      <c r="M276" s="1723">
        <v>92.8</v>
      </c>
      <c r="N276" s="1185">
        <v>107.8</v>
      </c>
      <c r="O276" s="1064">
        <v>109.5</v>
      </c>
      <c r="P276" s="1724">
        <v>98</v>
      </c>
      <c r="Q276" t="s">
        <v>886</v>
      </c>
      <c r="R276" s="1065"/>
    </row>
    <row r="277" spans="1:18">
      <c r="A277" s="96"/>
      <c r="B277" s="196" t="s">
        <v>11</v>
      </c>
      <c r="C277" s="785">
        <v>119.58</v>
      </c>
      <c r="D277" s="275">
        <v>116.56</v>
      </c>
      <c r="E277" s="32">
        <v>99.52</v>
      </c>
      <c r="F277" s="292" t="s">
        <v>889</v>
      </c>
      <c r="G277" s="136"/>
      <c r="H277" s="24"/>
      <c r="I277" s="96"/>
      <c r="J277" s="196" t="s">
        <v>11</v>
      </c>
      <c r="K277" s="1721">
        <v>95.1</v>
      </c>
      <c r="L277" s="1722">
        <v>91.9</v>
      </c>
      <c r="M277" s="1723">
        <v>92.8</v>
      </c>
      <c r="N277" s="1185">
        <v>106.7</v>
      </c>
      <c r="O277" s="1064">
        <v>107.9</v>
      </c>
      <c r="P277" s="1724">
        <v>97.9</v>
      </c>
      <c r="Q277" t="s">
        <v>890</v>
      </c>
      <c r="R277" s="1065"/>
    </row>
    <row r="278" spans="1:18">
      <c r="A278" s="96"/>
      <c r="B278" s="196" t="s">
        <v>12</v>
      </c>
      <c r="C278" s="785">
        <v>114.97</v>
      </c>
      <c r="D278" s="275">
        <v>112.71</v>
      </c>
      <c r="E278" s="32">
        <v>97.37</v>
      </c>
      <c r="F278" s="292" t="s">
        <v>889</v>
      </c>
      <c r="G278" s="136"/>
      <c r="H278" s="24"/>
      <c r="I278" s="96"/>
      <c r="J278" s="196" t="s">
        <v>12</v>
      </c>
      <c r="K278" s="1721">
        <v>95</v>
      </c>
      <c r="L278" s="1722">
        <v>91.9</v>
      </c>
      <c r="M278" s="1723">
        <v>93.1</v>
      </c>
      <c r="N278" s="1185">
        <v>106.5</v>
      </c>
      <c r="O278" s="1064">
        <v>107.9</v>
      </c>
      <c r="P278" s="1724">
        <v>98.2</v>
      </c>
      <c r="Q278" t="s">
        <v>877</v>
      </c>
      <c r="R278" s="1065"/>
    </row>
    <row r="279" spans="1:18">
      <c r="A279" s="96"/>
      <c r="B279" s="196" t="s">
        <v>13</v>
      </c>
      <c r="C279" s="785">
        <v>115.34</v>
      </c>
      <c r="D279" s="275">
        <v>112.63</v>
      </c>
      <c r="E279" s="32">
        <v>97.6</v>
      </c>
      <c r="F279" s="292" t="s">
        <v>889</v>
      </c>
      <c r="G279" s="136"/>
      <c r="H279" s="24"/>
      <c r="I279" s="96"/>
      <c r="J279" s="196" t="s">
        <v>13</v>
      </c>
      <c r="K279" s="1721">
        <v>94.6</v>
      </c>
      <c r="L279" s="1722">
        <v>91.6</v>
      </c>
      <c r="M279" s="1723">
        <v>92.8</v>
      </c>
      <c r="N279" s="1185">
        <v>106.2</v>
      </c>
      <c r="O279" s="1064">
        <v>107.6</v>
      </c>
      <c r="P279" s="1724">
        <v>98</v>
      </c>
      <c r="Q279" t="s">
        <v>877</v>
      </c>
      <c r="R279" s="1065"/>
    </row>
    <row r="280" spans="1:18">
      <c r="A280" s="101"/>
      <c r="B280" s="198" t="s">
        <v>14</v>
      </c>
      <c r="C280" s="899">
        <v>115.09</v>
      </c>
      <c r="D280" s="274">
        <v>114.32</v>
      </c>
      <c r="E280" s="34">
        <v>97.14</v>
      </c>
      <c r="F280" s="292" t="s">
        <v>891</v>
      </c>
      <c r="G280" s="136"/>
      <c r="H280" s="24"/>
      <c r="I280" s="96"/>
      <c r="J280" s="196" t="s">
        <v>14</v>
      </c>
      <c r="K280" s="1725">
        <v>95.7</v>
      </c>
      <c r="L280" s="1726">
        <v>92.6</v>
      </c>
      <c r="M280" s="1727">
        <v>92.7</v>
      </c>
      <c r="N280" s="1185">
        <v>107.4</v>
      </c>
      <c r="O280" s="1064">
        <v>108.7</v>
      </c>
      <c r="P280" s="1724">
        <v>97.8</v>
      </c>
      <c r="Q280" t="s">
        <v>877</v>
      </c>
      <c r="R280" s="1065" t="s">
        <v>873</v>
      </c>
    </row>
    <row r="281" spans="1:18">
      <c r="A281" s="96" t="s">
        <v>61</v>
      </c>
      <c r="B281" s="196" t="s">
        <v>3</v>
      </c>
      <c r="C281" s="785">
        <v>117.53</v>
      </c>
      <c r="D281" s="275">
        <v>112.22</v>
      </c>
      <c r="E281" s="32">
        <v>97.45</v>
      </c>
      <c r="F281" s="291" t="s">
        <v>891</v>
      </c>
      <c r="G281" s="135"/>
      <c r="H281" s="24"/>
      <c r="I281" s="99" t="s">
        <v>61</v>
      </c>
      <c r="J281" s="197" t="s">
        <v>3</v>
      </c>
      <c r="K281" s="1721">
        <v>97.8</v>
      </c>
      <c r="L281" s="1722">
        <v>93</v>
      </c>
      <c r="M281" s="1723">
        <v>92.2</v>
      </c>
      <c r="N281" s="1187">
        <v>109.6</v>
      </c>
      <c r="O281" s="1069">
        <v>109.2</v>
      </c>
      <c r="P281" s="1728">
        <v>97.3</v>
      </c>
      <c r="Q281" s="1175" t="s">
        <v>877</v>
      </c>
      <c r="R281" s="1068"/>
    </row>
    <row r="282" spans="1:18">
      <c r="A282" s="96">
        <v>2013</v>
      </c>
      <c r="B282" s="196" t="s">
        <v>4</v>
      </c>
      <c r="C282" s="785">
        <v>121.74</v>
      </c>
      <c r="D282" s="275">
        <v>111.62</v>
      </c>
      <c r="E282" s="32">
        <v>97.22</v>
      </c>
      <c r="F282" s="287" t="s">
        <v>892</v>
      </c>
      <c r="G282" s="139" t="s">
        <v>873</v>
      </c>
      <c r="H282" s="24"/>
      <c r="I282" s="96">
        <v>2013</v>
      </c>
      <c r="J282" s="196" t="s">
        <v>4</v>
      </c>
      <c r="K282" s="1721">
        <v>100.8</v>
      </c>
      <c r="L282" s="1722">
        <v>93.8</v>
      </c>
      <c r="M282" s="1723">
        <v>91.8</v>
      </c>
      <c r="N282" s="1185">
        <v>112.9</v>
      </c>
      <c r="O282" s="1064">
        <v>110.1</v>
      </c>
      <c r="P282" s="1724">
        <v>96.8</v>
      </c>
      <c r="Q282" t="s">
        <v>882</v>
      </c>
      <c r="R282" s="1065"/>
    </row>
    <row r="283" spans="1:18">
      <c r="A283" s="96"/>
      <c r="B283" s="196" t="s">
        <v>5</v>
      </c>
      <c r="C283" s="785">
        <v>124.25</v>
      </c>
      <c r="D283" s="275">
        <v>115.95</v>
      </c>
      <c r="E283" s="32">
        <v>96.93</v>
      </c>
      <c r="F283" s="292" t="s">
        <v>892</v>
      </c>
      <c r="G283" s="136"/>
      <c r="H283" s="24"/>
      <c r="I283" s="96"/>
      <c r="J283" s="196" t="s">
        <v>5</v>
      </c>
      <c r="K283" s="1721">
        <v>102.5</v>
      </c>
      <c r="L283" s="1722">
        <v>95.4</v>
      </c>
      <c r="M283" s="1723">
        <v>91.9</v>
      </c>
      <c r="N283" s="1185">
        <v>114.7</v>
      </c>
      <c r="O283" s="1064">
        <v>111.9</v>
      </c>
      <c r="P283" s="1724">
        <v>97</v>
      </c>
      <c r="Q283" t="s">
        <v>882</v>
      </c>
      <c r="R283" s="1065"/>
    </row>
    <row r="284" spans="1:18">
      <c r="A284" s="96"/>
      <c r="B284" s="196" t="s">
        <v>6</v>
      </c>
      <c r="C284" s="785">
        <v>124.06</v>
      </c>
      <c r="D284" s="275">
        <v>113.81</v>
      </c>
      <c r="E284" s="32">
        <v>96.79</v>
      </c>
      <c r="F284" s="292" t="s">
        <v>892</v>
      </c>
      <c r="G284" s="136"/>
      <c r="H284" s="24"/>
      <c r="I284" s="96"/>
      <c r="J284" s="196" t="s">
        <v>6</v>
      </c>
      <c r="K284" s="1721">
        <v>103.6</v>
      </c>
      <c r="L284" s="1722">
        <v>95.9</v>
      </c>
      <c r="M284" s="1723">
        <v>91.8</v>
      </c>
      <c r="N284" s="1185">
        <v>115.9</v>
      </c>
      <c r="O284" s="1064">
        <v>112.6</v>
      </c>
      <c r="P284" s="1724">
        <v>96.9</v>
      </c>
      <c r="Q284" t="s">
        <v>882</v>
      </c>
      <c r="R284" s="1065"/>
    </row>
    <row r="285" spans="1:18">
      <c r="A285" s="96"/>
      <c r="B285" s="196" t="s">
        <v>7</v>
      </c>
      <c r="C285" s="785">
        <v>129.56</v>
      </c>
      <c r="D285" s="275">
        <v>115.42</v>
      </c>
      <c r="E285" s="32">
        <v>96.83</v>
      </c>
      <c r="F285" s="292" t="s">
        <v>892</v>
      </c>
      <c r="G285" s="136"/>
      <c r="H285" s="24"/>
      <c r="I285" s="96"/>
      <c r="J285" s="196" t="s">
        <v>7</v>
      </c>
      <c r="K285" s="1721">
        <v>105.2</v>
      </c>
      <c r="L285" s="1722">
        <v>97.3</v>
      </c>
      <c r="M285" s="1723">
        <v>92.5</v>
      </c>
      <c r="N285" s="1185">
        <v>117.7</v>
      </c>
      <c r="O285" s="1064">
        <v>114.2</v>
      </c>
      <c r="P285" s="1724">
        <v>97.8</v>
      </c>
      <c r="Q285" t="s">
        <v>883</v>
      </c>
      <c r="R285" s="1065"/>
    </row>
    <row r="286" spans="1:18">
      <c r="A286" s="96"/>
      <c r="B286" s="196" t="s">
        <v>8</v>
      </c>
      <c r="C286" s="785">
        <v>128</v>
      </c>
      <c r="D286" s="275">
        <v>116.45</v>
      </c>
      <c r="E286" s="32">
        <v>97.41</v>
      </c>
      <c r="F286" s="292" t="s">
        <v>893</v>
      </c>
      <c r="G286" s="136"/>
      <c r="H286" s="24"/>
      <c r="I286" s="96"/>
      <c r="J286" s="196" t="s">
        <v>8</v>
      </c>
      <c r="K286" s="1721">
        <v>104</v>
      </c>
      <c r="L286" s="1722">
        <v>96.8</v>
      </c>
      <c r="M286" s="1723">
        <v>92.9</v>
      </c>
      <c r="N286" s="1185">
        <v>116.3</v>
      </c>
      <c r="O286" s="1064">
        <v>113.5</v>
      </c>
      <c r="P286" s="1724">
        <v>98.1</v>
      </c>
      <c r="Q286" t="s">
        <v>883</v>
      </c>
      <c r="R286" s="1065"/>
    </row>
    <row r="287" spans="1:18">
      <c r="A287" s="96"/>
      <c r="B287" s="196" t="s">
        <v>9</v>
      </c>
      <c r="C287" s="785">
        <v>128.28</v>
      </c>
      <c r="D287" s="275">
        <v>116.82</v>
      </c>
      <c r="E287" s="32">
        <v>99.38</v>
      </c>
      <c r="F287" s="292" t="s">
        <v>888</v>
      </c>
      <c r="G287" s="136"/>
      <c r="H287" s="24"/>
      <c r="I287" s="96"/>
      <c r="J287" s="196" t="s">
        <v>9</v>
      </c>
      <c r="K287" s="1721">
        <v>104.8</v>
      </c>
      <c r="L287" s="1722">
        <v>97.9</v>
      </c>
      <c r="M287" s="1723">
        <v>93.8</v>
      </c>
      <c r="N287" s="1185">
        <v>117.1</v>
      </c>
      <c r="O287" s="1064">
        <v>114.8</v>
      </c>
      <c r="P287" s="1724">
        <v>99</v>
      </c>
      <c r="Q287" t="s">
        <v>884</v>
      </c>
      <c r="R287" s="1065"/>
    </row>
    <row r="288" spans="1:18">
      <c r="A288" s="96"/>
      <c r="B288" s="196" t="s">
        <v>10</v>
      </c>
      <c r="C288" s="785">
        <v>128.74</v>
      </c>
      <c r="D288" s="275">
        <v>118.26</v>
      </c>
      <c r="E288" s="32">
        <v>101.21</v>
      </c>
      <c r="F288" s="292" t="s">
        <v>888</v>
      </c>
      <c r="G288" s="136"/>
      <c r="H288" s="24"/>
      <c r="I288" s="96"/>
      <c r="J288" s="196" t="s">
        <v>10</v>
      </c>
      <c r="K288" s="1721">
        <v>105.1</v>
      </c>
      <c r="L288" s="1722">
        <v>98.8</v>
      </c>
      <c r="M288" s="1723">
        <v>94.1</v>
      </c>
      <c r="N288" s="1185">
        <v>117.4</v>
      </c>
      <c r="O288" s="1064">
        <v>115.9</v>
      </c>
      <c r="P288" s="1724">
        <v>99.5</v>
      </c>
      <c r="Q288" t="s">
        <v>884</v>
      </c>
      <c r="R288" s="1076"/>
    </row>
    <row r="289" spans="1:18">
      <c r="A289" s="96"/>
      <c r="B289" s="196" t="s">
        <v>11</v>
      </c>
      <c r="C289" s="785">
        <v>130.16999999999999</v>
      </c>
      <c r="D289" s="275">
        <v>118.49</v>
      </c>
      <c r="E289" s="32">
        <v>102.44</v>
      </c>
      <c r="F289" s="292" t="s">
        <v>888</v>
      </c>
      <c r="G289" s="136"/>
      <c r="H289" s="24"/>
      <c r="I289" s="96"/>
      <c r="J289" s="196" t="s">
        <v>11</v>
      </c>
      <c r="K289" s="1721">
        <v>106.5</v>
      </c>
      <c r="L289" s="1722">
        <v>99.4</v>
      </c>
      <c r="M289" s="1723">
        <v>94.5</v>
      </c>
      <c r="N289" s="1185">
        <v>119</v>
      </c>
      <c r="O289" s="1064">
        <v>116.6</v>
      </c>
      <c r="P289" s="1724">
        <v>99.8</v>
      </c>
      <c r="Q289" t="s">
        <v>884</v>
      </c>
      <c r="R289" s="1076"/>
    </row>
    <row r="290" spans="1:18">
      <c r="A290" s="96"/>
      <c r="B290" s="196" t="s">
        <v>12</v>
      </c>
      <c r="C290" s="785">
        <v>135.54</v>
      </c>
      <c r="D290" s="275">
        <v>120.57</v>
      </c>
      <c r="E290" s="32">
        <v>103.85</v>
      </c>
      <c r="F290" s="292" t="s">
        <v>888</v>
      </c>
      <c r="G290" s="136"/>
      <c r="H290" s="24"/>
      <c r="I290" s="96"/>
      <c r="J290" s="196" t="s">
        <v>12</v>
      </c>
      <c r="K290" s="1721">
        <v>106.5</v>
      </c>
      <c r="L290" s="1722">
        <v>100.1</v>
      </c>
      <c r="M290" s="1723">
        <v>94.9</v>
      </c>
      <c r="N290" s="1185">
        <v>119</v>
      </c>
      <c r="O290" s="1064">
        <v>117.5</v>
      </c>
      <c r="P290" s="1724">
        <v>100.2</v>
      </c>
      <c r="Q290" t="s">
        <v>884</v>
      </c>
      <c r="R290" s="1065"/>
    </row>
    <row r="291" spans="1:18">
      <c r="A291" s="96"/>
      <c r="B291" s="196" t="s">
        <v>13</v>
      </c>
      <c r="C291" s="785">
        <v>137.54</v>
      </c>
      <c r="D291" s="275">
        <v>122.44</v>
      </c>
      <c r="E291" s="32">
        <v>104.86</v>
      </c>
      <c r="F291" s="292" t="s">
        <v>888</v>
      </c>
      <c r="G291" s="136"/>
      <c r="H291" s="24"/>
      <c r="I291" s="96"/>
      <c r="J291" s="196" t="s">
        <v>13</v>
      </c>
      <c r="K291" s="1721">
        <v>108.1</v>
      </c>
      <c r="L291" s="1722">
        <v>101.2</v>
      </c>
      <c r="M291" s="1723">
        <v>95.8</v>
      </c>
      <c r="N291" s="1185">
        <v>120.6</v>
      </c>
      <c r="O291" s="1064">
        <v>118.8</v>
      </c>
      <c r="P291" s="1724">
        <v>101.2</v>
      </c>
      <c r="Q291" t="s">
        <v>884</v>
      </c>
      <c r="R291" s="1065"/>
    </row>
    <row r="292" spans="1:18">
      <c r="A292" s="96"/>
      <c r="B292" s="196" t="s">
        <v>14</v>
      </c>
      <c r="C292" s="785">
        <v>140.87</v>
      </c>
      <c r="D292" s="275">
        <v>122.75</v>
      </c>
      <c r="E292" s="32">
        <v>104.47</v>
      </c>
      <c r="F292" s="293" t="s">
        <v>888</v>
      </c>
      <c r="G292" s="137"/>
      <c r="H292" s="24"/>
      <c r="I292" s="101"/>
      <c r="J292" s="198" t="s">
        <v>14</v>
      </c>
      <c r="K292" s="1721">
        <v>107.3</v>
      </c>
      <c r="L292" s="1722">
        <v>100.9</v>
      </c>
      <c r="M292" s="1723">
        <v>96.5</v>
      </c>
      <c r="N292" s="1186">
        <v>119.8</v>
      </c>
      <c r="O292" s="1066">
        <v>118.4</v>
      </c>
      <c r="P292" s="1729">
        <v>101.9</v>
      </c>
      <c r="Q292" s="935" t="s">
        <v>884</v>
      </c>
      <c r="R292" s="1067"/>
    </row>
    <row r="293" spans="1:18">
      <c r="A293" s="99" t="s">
        <v>62</v>
      </c>
      <c r="B293" s="197" t="s">
        <v>3</v>
      </c>
      <c r="C293" s="1807">
        <v>137.02000000000001</v>
      </c>
      <c r="D293" s="280">
        <v>121.69</v>
      </c>
      <c r="E293" s="35">
        <v>104.73</v>
      </c>
      <c r="F293" s="292" t="s">
        <v>888</v>
      </c>
      <c r="G293" s="136"/>
      <c r="H293" s="24"/>
      <c r="I293" s="96" t="s">
        <v>62</v>
      </c>
      <c r="J293" s="196" t="s">
        <v>3</v>
      </c>
      <c r="K293" s="1730">
        <v>107.6</v>
      </c>
      <c r="L293" s="1731">
        <v>102.5</v>
      </c>
      <c r="M293" s="1732">
        <v>97.8</v>
      </c>
      <c r="N293" s="1185">
        <v>120.1</v>
      </c>
      <c r="O293" s="1064">
        <v>120.3</v>
      </c>
      <c r="P293" s="1724">
        <v>103.3</v>
      </c>
      <c r="Q293" t="s">
        <v>884</v>
      </c>
      <c r="R293" s="1065"/>
    </row>
    <row r="294" spans="1:18">
      <c r="A294" s="96">
        <v>2014</v>
      </c>
      <c r="B294" s="196" t="s">
        <v>4</v>
      </c>
      <c r="C294" s="785">
        <v>133.04</v>
      </c>
      <c r="D294" s="275">
        <v>122.19</v>
      </c>
      <c r="E294" s="32">
        <v>104.07</v>
      </c>
      <c r="F294" s="292" t="s">
        <v>888</v>
      </c>
      <c r="G294" s="136"/>
      <c r="H294" s="24"/>
      <c r="I294" s="96">
        <v>2014</v>
      </c>
      <c r="J294" s="196" t="s">
        <v>4</v>
      </c>
      <c r="K294" s="1721">
        <v>104.3</v>
      </c>
      <c r="L294" s="1722">
        <v>102.2</v>
      </c>
      <c r="M294" s="1723">
        <v>97.9</v>
      </c>
      <c r="N294" s="1185">
        <v>116.5</v>
      </c>
      <c r="O294" s="1064">
        <v>119.9</v>
      </c>
      <c r="P294" s="1724">
        <v>103.4</v>
      </c>
      <c r="Q294" t="s">
        <v>884</v>
      </c>
      <c r="R294" s="1065"/>
    </row>
    <row r="295" spans="1:18">
      <c r="A295" s="96"/>
      <c r="B295" s="196" t="s">
        <v>5</v>
      </c>
      <c r="C295" s="785">
        <v>127.69</v>
      </c>
      <c r="D295" s="275">
        <v>122.08</v>
      </c>
      <c r="E295" s="32">
        <v>105.61</v>
      </c>
      <c r="F295" s="292" t="s">
        <v>888</v>
      </c>
      <c r="G295" s="136"/>
      <c r="H295" s="24"/>
      <c r="I295" s="96"/>
      <c r="J295" s="196" t="s">
        <v>5</v>
      </c>
      <c r="K295" s="1721">
        <v>103.3</v>
      </c>
      <c r="L295" s="1722">
        <v>103.8</v>
      </c>
      <c r="M295" s="1723">
        <v>98.5</v>
      </c>
      <c r="N295" s="1185">
        <v>115.3</v>
      </c>
      <c r="O295" s="1064">
        <v>121.8</v>
      </c>
      <c r="P295" s="1724">
        <v>104</v>
      </c>
      <c r="Q295" t="s">
        <v>884</v>
      </c>
      <c r="R295" s="1065"/>
    </row>
    <row r="296" spans="1:18">
      <c r="A296" s="96"/>
      <c r="B296" s="196" t="s">
        <v>6</v>
      </c>
      <c r="C296" s="785">
        <v>123.36</v>
      </c>
      <c r="D296" s="275">
        <v>120.48</v>
      </c>
      <c r="E296" s="32">
        <v>107.76</v>
      </c>
      <c r="F296" s="292" t="s">
        <v>888</v>
      </c>
      <c r="G296" s="136"/>
      <c r="H296" s="24"/>
      <c r="I296" s="96"/>
      <c r="J296" s="196" t="s">
        <v>6</v>
      </c>
      <c r="K296" s="1721">
        <v>100.8</v>
      </c>
      <c r="L296" s="1722">
        <v>100</v>
      </c>
      <c r="M296" s="1723">
        <v>98.6</v>
      </c>
      <c r="N296" s="1185">
        <v>112.7</v>
      </c>
      <c r="O296" s="1064">
        <v>117.4</v>
      </c>
      <c r="P296" s="1724">
        <v>104.1</v>
      </c>
      <c r="Q296" t="s">
        <v>886</v>
      </c>
      <c r="R296" s="1065"/>
    </row>
    <row r="297" spans="1:18">
      <c r="A297" s="96"/>
      <c r="B297" s="196" t="s">
        <v>7</v>
      </c>
      <c r="C297" s="785">
        <v>121.49</v>
      </c>
      <c r="D297" s="275">
        <v>122.35</v>
      </c>
      <c r="E297" s="32">
        <v>108.46</v>
      </c>
      <c r="F297" s="292" t="s">
        <v>888</v>
      </c>
      <c r="G297" s="136"/>
      <c r="H297" s="24"/>
      <c r="I297" s="96"/>
      <c r="J297" s="196" t="s">
        <v>7</v>
      </c>
      <c r="K297" s="1721">
        <v>99.7</v>
      </c>
      <c r="L297" s="1722">
        <v>100.6</v>
      </c>
      <c r="M297" s="1723">
        <v>100.6</v>
      </c>
      <c r="N297" s="1185">
        <v>111.5</v>
      </c>
      <c r="O297" s="1064">
        <v>118.1</v>
      </c>
      <c r="P297" s="1724">
        <v>106.3</v>
      </c>
      <c r="Q297" t="s">
        <v>886</v>
      </c>
      <c r="R297" s="1065"/>
    </row>
    <row r="298" spans="1:18">
      <c r="A298" s="96"/>
      <c r="B298" s="196" t="s">
        <v>8</v>
      </c>
      <c r="C298" s="785">
        <v>120.44</v>
      </c>
      <c r="D298" s="275">
        <v>120.76</v>
      </c>
      <c r="E298" s="32">
        <v>107.68</v>
      </c>
      <c r="F298" s="292" t="s">
        <v>888</v>
      </c>
      <c r="G298" s="136"/>
      <c r="H298" s="24"/>
      <c r="I298" s="96"/>
      <c r="J298" s="196" t="s">
        <v>8</v>
      </c>
      <c r="K298" s="1721">
        <v>99.6</v>
      </c>
      <c r="L298" s="1722">
        <v>99.4</v>
      </c>
      <c r="M298" s="1723">
        <v>100.5</v>
      </c>
      <c r="N298" s="1185">
        <v>111.6</v>
      </c>
      <c r="O298" s="1064">
        <v>116.6</v>
      </c>
      <c r="P298" s="1724">
        <v>106.1</v>
      </c>
      <c r="Q298" t="s">
        <v>886</v>
      </c>
      <c r="R298" s="1065"/>
    </row>
    <row r="299" spans="1:18">
      <c r="A299" s="96"/>
      <c r="B299" s="196" t="s">
        <v>9</v>
      </c>
      <c r="C299" s="785">
        <v>118.61</v>
      </c>
      <c r="D299" s="275">
        <v>120.3</v>
      </c>
      <c r="E299" s="32">
        <v>104.88</v>
      </c>
      <c r="F299" s="292" t="s">
        <v>887</v>
      </c>
      <c r="G299" s="136"/>
      <c r="H299" s="24"/>
      <c r="I299" s="96"/>
      <c r="J299" s="196" t="s">
        <v>9</v>
      </c>
      <c r="K299" s="1721">
        <v>101</v>
      </c>
      <c r="L299" s="1722">
        <v>99.9</v>
      </c>
      <c r="M299" s="1723">
        <v>100.8</v>
      </c>
      <c r="N299" s="1185">
        <v>113.1</v>
      </c>
      <c r="O299" s="1064">
        <v>117.2</v>
      </c>
      <c r="P299" s="1724">
        <v>106.4</v>
      </c>
      <c r="Q299" t="s">
        <v>886</v>
      </c>
      <c r="R299" s="1065"/>
    </row>
    <row r="300" spans="1:18">
      <c r="A300" s="96"/>
      <c r="B300" s="196" t="s">
        <v>10</v>
      </c>
      <c r="C300" s="785">
        <v>119.84</v>
      </c>
      <c r="D300" s="275">
        <v>120.03</v>
      </c>
      <c r="E300" s="32">
        <v>106.18</v>
      </c>
      <c r="F300" s="292" t="s">
        <v>894</v>
      </c>
      <c r="G300" s="136"/>
      <c r="H300" s="24"/>
      <c r="I300" s="96"/>
      <c r="J300" s="196" t="s">
        <v>10</v>
      </c>
      <c r="K300" s="1721">
        <v>100.8</v>
      </c>
      <c r="L300" s="1722">
        <v>99.2</v>
      </c>
      <c r="M300" s="1723">
        <v>100.3</v>
      </c>
      <c r="N300" s="1185">
        <v>113</v>
      </c>
      <c r="O300" s="1064">
        <v>116.4</v>
      </c>
      <c r="P300" s="1724">
        <v>106</v>
      </c>
      <c r="Q300" t="s">
        <v>890</v>
      </c>
      <c r="R300" s="1065"/>
    </row>
    <row r="301" spans="1:18">
      <c r="A301" s="96"/>
      <c r="B301" s="196" t="s">
        <v>11</v>
      </c>
      <c r="C301" s="785">
        <v>117.07</v>
      </c>
      <c r="D301" s="275">
        <v>120.44</v>
      </c>
      <c r="E301" s="32">
        <v>106.42</v>
      </c>
      <c r="F301" s="292" t="s">
        <v>887</v>
      </c>
      <c r="G301" s="136" t="s">
        <v>40</v>
      </c>
      <c r="H301" s="24"/>
      <c r="I301" s="96"/>
      <c r="J301" s="196" t="s">
        <v>11</v>
      </c>
      <c r="K301" s="1721">
        <v>101.2</v>
      </c>
      <c r="L301" s="1722">
        <v>100.6</v>
      </c>
      <c r="M301" s="1723">
        <v>100.5</v>
      </c>
      <c r="N301" s="1185">
        <v>113.3</v>
      </c>
      <c r="O301" s="1064">
        <v>118</v>
      </c>
      <c r="P301" s="1724">
        <v>106.1</v>
      </c>
      <c r="Q301" t="s">
        <v>890</v>
      </c>
      <c r="R301" s="1065"/>
    </row>
    <row r="302" spans="1:18">
      <c r="A302" s="96"/>
      <c r="B302" s="196" t="s">
        <v>12</v>
      </c>
      <c r="C302" s="785">
        <v>116.76</v>
      </c>
      <c r="D302" s="275">
        <v>123.78</v>
      </c>
      <c r="E302" s="32">
        <v>107.17</v>
      </c>
      <c r="F302" s="292" t="s">
        <v>894</v>
      </c>
      <c r="G302" s="136"/>
      <c r="H302" s="24"/>
      <c r="I302" s="96"/>
      <c r="J302" s="196" t="s">
        <v>12</v>
      </c>
      <c r="K302" s="1721">
        <v>100.2</v>
      </c>
      <c r="L302" s="1722">
        <v>100.4</v>
      </c>
      <c r="M302" s="1723">
        <v>100.4</v>
      </c>
      <c r="N302" s="1185">
        <v>112.3</v>
      </c>
      <c r="O302" s="1064">
        <v>117.9</v>
      </c>
      <c r="P302" s="1724">
        <v>106.1</v>
      </c>
      <c r="Q302" t="s">
        <v>890</v>
      </c>
      <c r="R302" s="1065"/>
    </row>
    <row r="303" spans="1:18">
      <c r="A303" s="96"/>
      <c r="B303" s="196" t="s">
        <v>13</v>
      </c>
      <c r="C303" s="785">
        <v>115.36</v>
      </c>
      <c r="D303" s="275">
        <v>120.71</v>
      </c>
      <c r="E303" s="32">
        <v>107.96</v>
      </c>
      <c r="F303" s="292" t="s">
        <v>894</v>
      </c>
      <c r="G303" s="136"/>
      <c r="H303" s="24"/>
      <c r="I303" s="96"/>
      <c r="J303" s="196" t="s">
        <v>13</v>
      </c>
      <c r="K303" s="1721">
        <v>100.7</v>
      </c>
      <c r="L303" s="1722">
        <v>99.6</v>
      </c>
      <c r="M303" s="1723">
        <v>100.4</v>
      </c>
      <c r="N303" s="1185">
        <v>112.7</v>
      </c>
      <c r="O303" s="1064">
        <v>116.9</v>
      </c>
      <c r="P303" s="1724">
        <v>106</v>
      </c>
      <c r="Q303" t="s">
        <v>890</v>
      </c>
      <c r="R303" s="1065"/>
    </row>
    <row r="304" spans="1:18">
      <c r="A304" s="101"/>
      <c r="B304" s="198" t="s">
        <v>14</v>
      </c>
      <c r="C304" s="899">
        <v>110.28</v>
      </c>
      <c r="D304" s="274">
        <v>122.67</v>
      </c>
      <c r="E304" s="34">
        <v>108.18</v>
      </c>
      <c r="F304" s="292" t="s">
        <v>888</v>
      </c>
      <c r="G304" s="136"/>
      <c r="H304" s="24"/>
      <c r="I304" s="101"/>
      <c r="J304" s="196" t="s">
        <v>14</v>
      </c>
      <c r="K304" s="1725">
        <v>100.7</v>
      </c>
      <c r="L304" s="1726">
        <v>100</v>
      </c>
      <c r="M304" s="1727">
        <v>100.1</v>
      </c>
      <c r="N304" s="1185">
        <v>112.8</v>
      </c>
      <c r="O304" s="1064">
        <v>117.4</v>
      </c>
      <c r="P304" s="1724">
        <v>105.7</v>
      </c>
      <c r="Q304" t="s">
        <v>884</v>
      </c>
      <c r="R304" s="1065"/>
    </row>
    <row r="305" spans="1:18">
      <c r="A305" s="99" t="s">
        <v>63</v>
      </c>
      <c r="B305" s="197" t="s">
        <v>3</v>
      </c>
      <c r="C305" s="1807">
        <v>114.67</v>
      </c>
      <c r="D305" s="280">
        <v>123.2</v>
      </c>
      <c r="E305" s="35">
        <v>109.13</v>
      </c>
      <c r="F305" s="291" t="s">
        <v>888</v>
      </c>
      <c r="G305" s="135"/>
      <c r="H305" s="24"/>
      <c r="I305" s="99" t="s">
        <v>63</v>
      </c>
      <c r="J305" s="197" t="s">
        <v>3</v>
      </c>
      <c r="K305" s="1721">
        <v>100.1</v>
      </c>
      <c r="L305" s="1722">
        <v>101.7</v>
      </c>
      <c r="M305" s="1723">
        <v>100.2</v>
      </c>
      <c r="N305" s="1187">
        <v>112.2</v>
      </c>
      <c r="O305" s="1069">
        <v>119.4</v>
      </c>
      <c r="P305" s="1728">
        <v>105.7</v>
      </c>
      <c r="Q305" s="1175" t="s">
        <v>884</v>
      </c>
      <c r="R305" s="1068"/>
    </row>
    <row r="306" spans="1:18">
      <c r="A306" s="96">
        <v>2015</v>
      </c>
      <c r="B306" s="196" t="s">
        <v>4</v>
      </c>
      <c r="C306" s="785">
        <v>110.33</v>
      </c>
      <c r="D306" s="275">
        <v>119.88</v>
      </c>
      <c r="E306" s="32">
        <v>109.91</v>
      </c>
      <c r="F306" s="292" t="s">
        <v>888</v>
      </c>
      <c r="G306" s="136"/>
      <c r="H306" s="24"/>
      <c r="I306" s="96">
        <v>2015</v>
      </c>
      <c r="J306" s="196" t="s">
        <v>4</v>
      </c>
      <c r="K306" s="1721">
        <v>100.2</v>
      </c>
      <c r="L306" s="1722">
        <v>100</v>
      </c>
      <c r="M306" s="1723">
        <v>100.3</v>
      </c>
      <c r="N306" s="1185">
        <v>112.3</v>
      </c>
      <c r="O306" s="1064">
        <v>117.4</v>
      </c>
      <c r="P306" s="1724">
        <v>106</v>
      </c>
      <c r="Q306" t="s">
        <v>884</v>
      </c>
      <c r="R306" s="1065"/>
    </row>
    <row r="307" spans="1:18">
      <c r="A307" s="96"/>
      <c r="B307" s="196" t="s">
        <v>5</v>
      </c>
      <c r="C307" s="785">
        <v>110.4</v>
      </c>
      <c r="D307" s="275">
        <v>120.47</v>
      </c>
      <c r="E307" s="32">
        <v>105.37</v>
      </c>
      <c r="F307" s="292" t="s">
        <v>888</v>
      </c>
      <c r="G307" s="136"/>
      <c r="H307" s="24"/>
      <c r="I307" s="96"/>
      <c r="J307" s="196" t="s">
        <v>5</v>
      </c>
      <c r="K307" s="1721">
        <v>100.4</v>
      </c>
      <c r="L307" s="1722">
        <v>99.5</v>
      </c>
      <c r="M307" s="1723">
        <v>99.7</v>
      </c>
      <c r="N307" s="1185">
        <v>112.5</v>
      </c>
      <c r="O307" s="1064">
        <v>116.8</v>
      </c>
      <c r="P307" s="1724">
        <v>105.4</v>
      </c>
      <c r="Q307" t="s">
        <v>884</v>
      </c>
      <c r="R307" s="1065"/>
    </row>
    <row r="308" spans="1:18">
      <c r="A308" s="96"/>
      <c r="B308" s="196" t="s">
        <v>6</v>
      </c>
      <c r="C308" s="785">
        <v>107.87</v>
      </c>
      <c r="D308" s="275">
        <v>119.89</v>
      </c>
      <c r="E308" s="32">
        <v>104.36</v>
      </c>
      <c r="F308" s="292" t="s">
        <v>894</v>
      </c>
      <c r="G308" s="136"/>
      <c r="H308" s="24"/>
      <c r="I308" s="96"/>
      <c r="J308" s="196" t="s">
        <v>6</v>
      </c>
      <c r="K308" s="1721">
        <v>101.5</v>
      </c>
      <c r="L308" s="1722">
        <v>100.5</v>
      </c>
      <c r="M308" s="1723">
        <v>100.3</v>
      </c>
      <c r="N308" s="1185">
        <v>113.7</v>
      </c>
      <c r="O308" s="1064">
        <v>118</v>
      </c>
      <c r="P308" s="1724">
        <v>105.9</v>
      </c>
      <c r="Q308" t="s">
        <v>884</v>
      </c>
      <c r="R308" s="1065"/>
    </row>
    <row r="309" spans="1:18">
      <c r="A309" s="96"/>
      <c r="B309" s="196" t="s">
        <v>7</v>
      </c>
      <c r="C309" s="785">
        <v>111.73</v>
      </c>
      <c r="D309" s="275">
        <v>117.65</v>
      </c>
      <c r="E309" s="32">
        <v>105.7</v>
      </c>
      <c r="F309" s="292" t="s">
        <v>894</v>
      </c>
      <c r="G309" s="136"/>
      <c r="H309" s="24"/>
      <c r="I309" s="96"/>
      <c r="J309" s="196" t="s">
        <v>7</v>
      </c>
      <c r="K309" s="1721">
        <v>102.5</v>
      </c>
      <c r="L309" s="1722">
        <v>99.7</v>
      </c>
      <c r="M309" s="1723">
        <v>100</v>
      </c>
      <c r="N309" s="1185">
        <v>114.9</v>
      </c>
      <c r="O309" s="1064">
        <v>116.9</v>
      </c>
      <c r="P309" s="1724">
        <v>105.6</v>
      </c>
      <c r="Q309" t="s">
        <v>886</v>
      </c>
      <c r="R309" s="1065"/>
    </row>
    <row r="310" spans="1:18">
      <c r="A310" s="96"/>
      <c r="B310" s="196" t="s">
        <v>8</v>
      </c>
      <c r="C310" s="785">
        <v>110.75</v>
      </c>
      <c r="D310" s="275">
        <v>116.16</v>
      </c>
      <c r="E310" s="32">
        <v>102.89</v>
      </c>
      <c r="F310" s="292" t="s">
        <v>887</v>
      </c>
      <c r="G310" s="136"/>
      <c r="H310" s="24"/>
      <c r="I310" s="96"/>
      <c r="J310" s="196" t="s">
        <v>8</v>
      </c>
      <c r="K310" s="1721">
        <v>102.1</v>
      </c>
      <c r="L310" s="1722">
        <v>100.5</v>
      </c>
      <c r="M310" s="1723">
        <v>99.5</v>
      </c>
      <c r="N310" s="1185">
        <v>114.3</v>
      </c>
      <c r="O310" s="1064">
        <v>118</v>
      </c>
      <c r="P310" s="1724">
        <v>105</v>
      </c>
      <c r="Q310" t="s">
        <v>886</v>
      </c>
      <c r="R310" s="1065"/>
    </row>
    <row r="311" spans="1:18">
      <c r="A311" s="96"/>
      <c r="B311" s="196" t="s">
        <v>9</v>
      </c>
      <c r="C311" s="785">
        <v>110.38</v>
      </c>
      <c r="D311" s="275">
        <v>117.89</v>
      </c>
      <c r="E311" s="32">
        <v>102.01</v>
      </c>
      <c r="F311" s="292" t="s">
        <v>887</v>
      </c>
      <c r="G311" s="136"/>
      <c r="H311" s="24"/>
      <c r="I311" s="96"/>
      <c r="J311" s="196" t="s">
        <v>9</v>
      </c>
      <c r="K311" s="1721">
        <v>100.7</v>
      </c>
      <c r="L311" s="1722">
        <v>100.5</v>
      </c>
      <c r="M311" s="1723">
        <v>100</v>
      </c>
      <c r="N311" s="1185">
        <v>112.8</v>
      </c>
      <c r="O311" s="1064">
        <v>118</v>
      </c>
      <c r="P311" s="1724">
        <v>105.6</v>
      </c>
      <c r="Q311" t="s">
        <v>886</v>
      </c>
      <c r="R311" s="1065"/>
    </row>
    <row r="312" spans="1:18">
      <c r="A312" s="96"/>
      <c r="B312" s="196" t="s">
        <v>10</v>
      </c>
      <c r="C312" s="785">
        <v>109.44</v>
      </c>
      <c r="D312" s="275">
        <v>117.33</v>
      </c>
      <c r="E312" s="32">
        <v>101.5</v>
      </c>
      <c r="F312" s="292" t="s">
        <v>887</v>
      </c>
      <c r="G312" s="136"/>
      <c r="H312" s="24"/>
      <c r="I312" s="96"/>
      <c r="J312" s="196" t="s">
        <v>10</v>
      </c>
      <c r="K312" s="1721">
        <v>99.9</v>
      </c>
      <c r="L312" s="1722">
        <v>99.5</v>
      </c>
      <c r="M312" s="1723">
        <v>99.7</v>
      </c>
      <c r="N312" s="1185">
        <v>112</v>
      </c>
      <c r="O312" s="1064">
        <v>116.7</v>
      </c>
      <c r="P312" s="1724">
        <v>105.3</v>
      </c>
      <c r="Q312" t="s">
        <v>886</v>
      </c>
      <c r="R312" s="1065"/>
    </row>
    <row r="313" spans="1:18">
      <c r="A313" s="96"/>
      <c r="B313" s="196" t="s">
        <v>11</v>
      </c>
      <c r="C313" s="785">
        <v>106.62</v>
      </c>
      <c r="D313" s="275">
        <v>117.16</v>
      </c>
      <c r="E313" s="32">
        <v>101.38</v>
      </c>
      <c r="F313" s="292" t="s">
        <v>887</v>
      </c>
      <c r="G313" s="136"/>
      <c r="H313" s="24"/>
      <c r="I313" s="96"/>
      <c r="J313" s="196" t="s">
        <v>11</v>
      </c>
      <c r="K313" s="1721">
        <v>98.7</v>
      </c>
      <c r="L313" s="1722">
        <v>100</v>
      </c>
      <c r="M313" s="1723">
        <v>100</v>
      </c>
      <c r="N313" s="1185">
        <v>110.6</v>
      </c>
      <c r="O313" s="1064">
        <v>117.4</v>
      </c>
      <c r="P313" s="1724">
        <v>105.6</v>
      </c>
      <c r="Q313" t="s">
        <v>886</v>
      </c>
      <c r="R313" s="1065"/>
    </row>
    <row r="314" spans="1:18">
      <c r="A314" s="96"/>
      <c r="B314" s="196" t="s">
        <v>12</v>
      </c>
      <c r="C314" s="785">
        <v>107.79</v>
      </c>
      <c r="D314" s="275">
        <v>116.36</v>
      </c>
      <c r="E314" s="32">
        <v>101.62</v>
      </c>
      <c r="F314" s="292" t="s">
        <v>889</v>
      </c>
      <c r="G314" s="136"/>
      <c r="H314" s="24"/>
      <c r="I314" s="96"/>
      <c r="J314" s="196" t="s">
        <v>12</v>
      </c>
      <c r="K314" s="1721">
        <v>99.1</v>
      </c>
      <c r="L314" s="1722">
        <v>100.2</v>
      </c>
      <c r="M314" s="1723">
        <v>100.1</v>
      </c>
      <c r="N314" s="1185">
        <v>111.2</v>
      </c>
      <c r="O314" s="1064">
        <v>117.6</v>
      </c>
      <c r="P314" s="1724">
        <v>105.7</v>
      </c>
      <c r="Q314" t="s">
        <v>886</v>
      </c>
      <c r="R314" s="1065"/>
    </row>
    <row r="315" spans="1:18">
      <c r="A315" s="96"/>
      <c r="B315" s="196" t="s">
        <v>13</v>
      </c>
      <c r="C315" s="785">
        <v>103.87</v>
      </c>
      <c r="D315" s="275">
        <v>115.04</v>
      </c>
      <c r="E315" s="32">
        <v>102.58</v>
      </c>
      <c r="F315" s="292" t="s">
        <v>889</v>
      </c>
      <c r="G315" s="136"/>
      <c r="H315" s="24"/>
      <c r="I315" s="96"/>
      <c r="J315" s="196" t="s">
        <v>13</v>
      </c>
      <c r="K315" s="1721">
        <v>98.1</v>
      </c>
      <c r="L315" s="1722">
        <v>99.3</v>
      </c>
      <c r="M315" s="1723">
        <v>100.1</v>
      </c>
      <c r="N315" s="1185">
        <v>110</v>
      </c>
      <c r="O315" s="1064">
        <v>116.6</v>
      </c>
      <c r="P315" s="1724">
        <v>105.8</v>
      </c>
      <c r="Q315" t="s">
        <v>886</v>
      </c>
      <c r="R315" s="1065"/>
    </row>
    <row r="316" spans="1:18">
      <c r="A316" s="101"/>
      <c r="B316" s="198" t="s">
        <v>14</v>
      </c>
      <c r="C316" s="899">
        <v>103.67</v>
      </c>
      <c r="D316" s="274">
        <v>114.03</v>
      </c>
      <c r="E316" s="34">
        <v>103.08</v>
      </c>
      <c r="F316" s="293" t="s">
        <v>695</v>
      </c>
      <c r="G316" s="137"/>
      <c r="H316" s="24"/>
      <c r="I316" s="101"/>
      <c r="J316" s="198" t="s">
        <v>14</v>
      </c>
      <c r="K316" s="1721">
        <v>96.8</v>
      </c>
      <c r="L316" s="1722">
        <v>98.5</v>
      </c>
      <c r="M316" s="1723">
        <v>100.1</v>
      </c>
      <c r="N316" s="1186">
        <v>108.6</v>
      </c>
      <c r="O316" s="1066">
        <v>115.7</v>
      </c>
      <c r="P316" s="1729">
        <v>105.7</v>
      </c>
      <c r="Q316" s="935" t="s">
        <v>886</v>
      </c>
      <c r="R316" s="1067"/>
    </row>
    <row r="317" spans="1:18">
      <c r="A317" s="99" t="s">
        <v>280</v>
      </c>
      <c r="B317" s="197" t="s">
        <v>3</v>
      </c>
      <c r="C317" s="1807">
        <v>110.51</v>
      </c>
      <c r="D317" s="356">
        <v>116.75</v>
      </c>
      <c r="E317" s="35">
        <v>101.76</v>
      </c>
      <c r="F317" s="294" t="s">
        <v>695</v>
      </c>
      <c r="G317" s="136"/>
      <c r="H317" s="24"/>
      <c r="I317" s="99" t="s">
        <v>280</v>
      </c>
      <c r="J317" s="196" t="s">
        <v>3</v>
      </c>
      <c r="K317" s="1730">
        <v>96.7</v>
      </c>
      <c r="L317" s="1731">
        <v>99.5</v>
      </c>
      <c r="M317" s="1732">
        <v>99.6</v>
      </c>
      <c r="N317" s="1185">
        <v>108.6</v>
      </c>
      <c r="O317" s="1064">
        <v>116.8</v>
      </c>
      <c r="P317" s="1724">
        <v>105.3</v>
      </c>
      <c r="Q317" t="s">
        <v>886</v>
      </c>
      <c r="R317" s="1065"/>
    </row>
    <row r="318" spans="1:18">
      <c r="A318" s="96">
        <v>2016</v>
      </c>
      <c r="B318" s="196" t="s">
        <v>4</v>
      </c>
      <c r="C318" s="785">
        <v>99.84</v>
      </c>
      <c r="D318" s="276">
        <v>116.7</v>
      </c>
      <c r="E318" s="32">
        <v>101.82</v>
      </c>
      <c r="F318" s="295" t="s">
        <v>695</v>
      </c>
      <c r="G318" s="136"/>
      <c r="H318" s="24"/>
      <c r="I318" s="96">
        <v>2016</v>
      </c>
      <c r="J318" s="196" t="s">
        <v>4</v>
      </c>
      <c r="K318" s="1721">
        <v>95.3</v>
      </c>
      <c r="L318" s="1722">
        <v>98.9</v>
      </c>
      <c r="M318" s="1723">
        <v>99.7</v>
      </c>
      <c r="N318" s="1185">
        <v>107</v>
      </c>
      <c r="O318" s="1064">
        <v>116.2</v>
      </c>
      <c r="P318" s="1724">
        <v>105.4</v>
      </c>
      <c r="Q318" t="s">
        <v>886</v>
      </c>
      <c r="R318" s="1065"/>
    </row>
    <row r="319" spans="1:18">
      <c r="A319" s="96"/>
      <c r="B319" s="196" t="s">
        <v>5</v>
      </c>
      <c r="C319" s="785">
        <v>104.61</v>
      </c>
      <c r="D319" s="276">
        <v>116.32</v>
      </c>
      <c r="E319" s="32">
        <v>101.95</v>
      </c>
      <c r="F319" s="295" t="s">
        <v>695</v>
      </c>
      <c r="G319" s="136"/>
      <c r="H319" s="24"/>
      <c r="I319" s="96"/>
      <c r="J319" s="196" t="s">
        <v>5</v>
      </c>
      <c r="K319" s="1721">
        <v>95.4</v>
      </c>
      <c r="L319" s="1722">
        <v>98.9</v>
      </c>
      <c r="M319" s="1723">
        <v>99.3</v>
      </c>
      <c r="N319" s="1185">
        <v>107.2</v>
      </c>
      <c r="O319" s="1064">
        <v>116.1</v>
      </c>
      <c r="P319" s="1724">
        <v>104.9</v>
      </c>
      <c r="Q319" t="s">
        <v>886</v>
      </c>
      <c r="R319" s="1065"/>
    </row>
    <row r="320" spans="1:18">
      <c r="A320" s="96"/>
      <c r="B320" s="196" t="s">
        <v>6</v>
      </c>
      <c r="C320" s="785">
        <v>104.81</v>
      </c>
      <c r="D320" s="276">
        <v>117.96</v>
      </c>
      <c r="E320" s="32">
        <v>101.71</v>
      </c>
      <c r="F320" s="295" t="s">
        <v>695</v>
      </c>
      <c r="G320" s="136"/>
      <c r="H320" s="24"/>
      <c r="I320" s="96"/>
      <c r="J320" s="196" t="s">
        <v>6</v>
      </c>
      <c r="K320" s="1721">
        <v>95.5</v>
      </c>
      <c r="L320" s="1722">
        <v>98.8</v>
      </c>
      <c r="M320" s="1723">
        <v>99.3</v>
      </c>
      <c r="N320" s="1185">
        <v>107.2</v>
      </c>
      <c r="O320" s="1064">
        <v>116</v>
      </c>
      <c r="P320" s="1724">
        <v>105</v>
      </c>
      <c r="Q320" t="s">
        <v>886</v>
      </c>
      <c r="R320" s="1065"/>
    </row>
    <row r="321" spans="1:18">
      <c r="A321" s="96"/>
      <c r="B321" s="196" t="s">
        <v>7</v>
      </c>
      <c r="C321" s="785">
        <v>104.72</v>
      </c>
      <c r="D321" s="276">
        <v>117.58</v>
      </c>
      <c r="E321" s="32">
        <v>101.08</v>
      </c>
      <c r="F321" s="295" t="s">
        <v>695</v>
      </c>
      <c r="G321" s="136"/>
      <c r="H321" s="24"/>
      <c r="I321" s="96"/>
      <c r="J321" s="196" t="s">
        <v>7</v>
      </c>
      <c r="K321" s="1721">
        <v>95.5</v>
      </c>
      <c r="L321" s="1722">
        <v>98.5</v>
      </c>
      <c r="M321" s="1723">
        <v>98.6</v>
      </c>
      <c r="N321" s="1185">
        <v>107.2</v>
      </c>
      <c r="O321" s="1064">
        <v>115.5</v>
      </c>
      <c r="P321" s="1724">
        <v>104.3</v>
      </c>
      <c r="Q321" t="s">
        <v>886</v>
      </c>
      <c r="R321" s="1065"/>
    </row>
    <row r="322" spans="1:18">
      <c r="A322" s="96"/>
      <c r="B322" s="196" t="s">
        <v>8</v>
      </c>
      <c r="C322" s="785">
        <v>106.57</v>
      </c>
      <c r="D322" s="276">
        <v>117.88</v>
      </c>
      <c r="E322" s="32">
        <v>100.36</v>
      </c>
      <c r="F322" s="295" t="s">
        <v>895</v>
      </c>
      <c r="G322" s="136"/>
      <c r="H322" s="24"/>
      <c r="I322" s="96"/>
      <c r="J322" s="196" t="s">
        <v>8</v>
      </c>
      <c r="K322" s="1721">
        <v>95.6</v>
      </c>
      <c r="L322" s="1722">
        <v>98.9</v>
      </c>
      <c r="M322" s="1723">
        <v>99.2</v>
      </c>
      <c r="N322" s="1185">
        <v>107.3</v>
      </c>
      <c r="O322" s="1064">
        <v>116</v>
      </c>
      <c r="P322" s="1724">
        <v>105</v>
      </c>
      <c r="Q322" t="s">
        <v>886</v>
      </c>
      <c r="R322" s="1065"/>
    </row>
    <row r="323" spans="1:18">
      <c r="A323" s="96"/>
      <c r="B323" s="196" t="s">
        <v>9</v>
      </c>
      <c r="C323" s="785">
        <v>109.7</v>
      </c>
      <c r="D323" s="276">
        <v>118.29</v>
      </c>
      <c r="E323" s="32">
        <v>101.74</v>
      </c>
      <c r="F323" s="295" t="s">
        <v>895</v>
      </c>
      <c r="G323" s="136"/>
      <c r="H323" s="24"/>
      <c r="I323" s="96"/>
      <c r="J323" s="196" t="s">
        <v>9</v>
      </c>
      <c r="K323" s="1721">
        <v>95.9</v>
      </c>
      <c r="L323" s="1722">
        <v>99.2</v>
      </c>
      <c r="M323" s="1723">
        <v>99.2</v>
      </c>
      <c r="N323" s="1185">
        <v>107.6</v>
      </c>
      <c r="O323" s="1064">
        <v>116.4</v>
      </c>
      <c r="P323" s="1724">
        <v>105</v>
      </c>
      <c r="Q323" t="s">
        <v>886</v>
      </c>
      <c r="R323" s="1065"/>
    </row>
    <row r="324" spans="1:18">
      <c r="A324" s="96"/>
      <c r="B324" s="196" t="s">
        <v>10</v>
      </c>
      <c r="C324" s="785">
        <v>110.9</v>
      </c>
      <c r="D324" s="276">
        <v>115.67</v>
      </c>
      <c r="E324" s="32">
        <v>100.88</v>
      </c>
      <c r="F324" s="295" t="s">
        <v>895</v>
      </c>
      <c r="G324" s="136"/>
      <c r="H324" s="24"/>
      <c r="I324" s="96"/>
      <c r="J324" s="196" t="s">
        <v>10</v>
      </c>
      <c r="K324" s="1721">
        <v>95.7</v>
      </c>
      <c r="L324" s="1722">
        <v>99.5</v>
      </c>
      <c r="M324" s="1723">
        <v>99.2</v>
      </c>
      <c r="N324" s="1185">
        <v>107.5</v>
      </c>
      <c r="O324" s="1064">
        <v>116.8</v>
      </c>
      <c r="P324" s="1724">
        <v>105.2</v>
      </c>
      <c r="Q324" t="s">
        <v>886</v>
      </c>
      <c r="R324" s="1065"/>
    </row>
    <row r="325" spans="1:18">
      <c r="A325" s="96"/>
      <c r="B325" s="196" t="s">
        <v>11</v>
      </c>
      <c r="C325" s="785">
        <v>113.85</v>
      </c>
      <c r="D325" s="276">
        <v>119.41</v>
      </c>
      <c r="E325" s="32">
        <v>101.23</v>
      </c>
      <c r="F325" s="295" t="s">
        <v>895</v>
      </c>
      <c r="G325" s="136"/>
      <c r="H325" s="24"/>
      <c r="I325" s="96"/>
      <c r="J325" s="196" t="s">
        <v>11</v>
      </c>
      <c r="K325" s="1721">
        <v>95.8</v>
      </c>
      <c r="L325" s="1722">
        <v>100.1</v>
      </c>
      <c r="M325" s="1723">
        <v>99.7</v>
      </c>
      <c r="N325" s="1185">
        <v>107.6</v>
      </c>
      <c r="O325" s="1064">
        <v>117.4</v>
      </c>
      <c r="P325" s="1724">
        <v>105.5</v>
      </c>
      <c r="Q325" t="s">
        <v>886</v>
      </c>
      <c r="R325" s="1065"/>
    </row>
    <row r="326" spans="1:18">
      <c r="A326" s="96"/>
      <c r="B326" s="196" t="s">
        <v>12</v>
      </c>
      <c r="C326" s="785">
        <v>111.25</v>
      </c>
      <c r="D326" s="276">
        <v>116.84</v>
      </c>
      <c r="E326" s="32">
        <v>99.26</v>
      </c>
      <c r="F326" s="295" t="s">
        <v>895</v>
      </c>
      <c r="G326" s="136"/>
      <c r="H326" s="24"/>
      <c r="I326" s="96"/>
      <c r="J326" s="196" t="s">
        <v>12</v>
      </c>
      <c r="K326" s="1721">
        <v>96.9</v>
      </c>
      <c r="L326" s="1722">
        <v>100.5</v>
      </c>
      <c r="M326" s="1723">
        <v>99.6</v>
      </c>
      <c r="N326" s="1185">
        <v>108.8</v>
      </c>
      <c r="O326" s="1064">
        <v>118</v>
      </c>
      <c r="P326" s="1724">
        <v>105.6</v>
      </c>
      <c r="Q326" t="s">
        <v>884</v>
      </c>
      <c r="R326" s="1065"/>
    </row>
    <row r="327" spans="1:18">
      <c r="A327" s="96"/>
      <c r="B327" s="196" t="s">
        <v>13</v>
      </c>
      <c r="C327" s="785">
        <v>118.88</v>
      </c>
      <c r="D327" s="276">
        <v>118.04</v>
      </c>
      <c r="E327" s="32">
        <v>98.21</v>
      </c>
      <c r="F327" s="295" t="s">
        <v>895</v>
      </c>
      <c r="G327" s="136"/>
      <c r="H327" s="24"/>
      <c r="I327" s="96"/>
      <c r="J327" s="196" t="s">
        <v>13</v>
      </c>
      <c r="K327" s="1721">
        <v>98.2</v>
      </c>
      <c r="L327" s="1722">
        <v>102.1</v>
      </c>
      <c r="M327" s="1723">
        <v>99.7</v>
      </c>
      <c r="N327" s="1185">
        <v>110.1</v>
      </c>
      <c r="O327" s="1064">
        <v>119.8</v>
      </c>
      <c r="P327" s="1724">
        <v>105.8</v>
      </c>
      <c r="Q327" t="s">
        <v>884</v>
      </c>
      <c r="R327" s="1065"/>
    </row>
    <row r="328" spans="1:18">
      <c r="A328" s="101"/>
      <c r="B328" s="198" t="s">
        <v>14</v>
      </c>
      <c r="C328" s="899">
        <v>122.08</v>
      </c>
      <c r="D328" s="537">
        <v>119.77</v>
      </c>
      <c r="E328" s="34">
        <v>96.89</v>
      </c>
      <c r="F328" s="538" t="s">
        <v>895</v>
      </c>
      <c r="G328" s="137"/>
      <c r="H328" s="24"/>
      <c r="I328" s="96"/>
      <c r="J328" s="196" t="s">
        <v>14</v>
      </c>
      <c r="K328" s="1725">
        <v>100.1</v>
      </c>
      <c r="L328" s="1726">
        <v>102</v>
      </c>
      <c r="M328" s="1727">
        <v>100.3</v>
      </c>
      <c r="N328" s="1185">
        <v>112.3</v>
      </c>
      <c r="O328" s="1064">
        <v>119.7</v>
      </c>
      <c r="P328" s="1724">
        <v>106.4</v>
      </c>
      <c r="Q328" t="s">
        <v>884</v>
      </c>
      <c r="R328" s="1065"/>
    </row>
    <row r="329" spans="1:18">
      <c r="A329" s="96" t="s">
        <v>466</v>
      </c>
      <c r="B329" s="196" t="s">
        <v>3</v>
      </c>
      <c r="C329" s="785">
        <v>127.64</v>
      </c>
      <c r="D329" s="276">
        <v>118.8</v>
      </c>
      <c r="E329" s="32">
        <v>98.26</v>
      </c>
      <c r="F329" s="295" t="s">
        <v>895</v>
      </c>
      <c r="G329" s="261"/>
      <c r="H329" s="24"/>
      <c r="I329" s="99" t="s">
        <v>466</v>
      </c>
      <c r="J329" s="197" t="s">
        <v>3</v>
      </c>
      <c r="K329" s="1721">
        <v>100.3</v>
      </c>
      <c r="L329" s="1722">
        <v>101.5</v>
      </c>
      <c r="M329" s="1723">
        <v>100.4</v>
      </c>
      <c r="N329" s="1187">
        <v>112.4</v>
      </c>
      <c r="O329" s="1069">
        <v>119.2</v>
      </c>
      <c r="P329" s="1728">
        <v>106.7</v>
      </c>
      <c r="Q329" s="1175" t="s">
        <v>884</v>
      </c>
      <c r="R329" s="1077"/>
    </row>
    <row r="330" spans="1:18">
      <c r="A330" s="96">
        <v>2017</v>
      </c>
      <c r="B330" s="196" t="s">
        <v>4</v>
      </c>
      <c r="C330" s="785">
        <v>129.62</v>
      </c>
      <c r="D330" s="276">
        <v>122.28</v>
      </c>
      <c r="E330" s="32">
        <v>97.72</v>
      </c>
      <c r="F330" s="295" t="s">
        <v>895</v>
      </c>
      <c r="G330" s="261"/>
      <c r="H330" s="24"/>
      <c r="I330" s="96">
        <v>2017</v>
      </c>
      <c r="J330" s="196" t="s">
        <v>4</v>
      </c>
      <c r="K330" s="1721">
        <v>100.1</v>
      </c>
      <c r="L330" s="1722">
        <v>102.3</v>
      </c>
      <c r="M330" s="1723">
        <v>100.9</v>
      </c>
      <c r="N330" s="1185">
        <v>112.2</v>
      </c>
      <c r="O330" s="1064">
        <v>120.1</v>
      </c>
      <c r="P330" s="1724">
        <v>107.2</v>
      </c>
      <c r="Q330" t="s">
        <v>884</v>
      </c>
      <c r="R330" s="1078"/>
    </row>
    <row r="331" spans="1:18">
      <c r="A331" s="96"/>
      <c r="B331" s="196" t="s">
        <v>5</v>
      </c>
      <c r="C331" s="785">
        <v>125.7</v>
      </c>
      <c r="D331" s="276">
        <v>121.36</v>
      </c>
      <c r="E331" s="32">
        <v>98.34</v>
      </c>
      <c r="F331" s="295" t="s">
        <v>895</v>
      </c>
      <c r="G331" s="261"/>
      <c r="H331" s="24"/>
      <c r="I331" s="96"/>
      <c r="J331" s="196" t="s">
        <v>5</v>
      </c>
      <c r="K331" s="1721">
        <v>100.6</v>
      </c>
      <c r="L331" s="1722">
        <v>102.4</v>
      </c>
      <c r="M331" s="1723">
        <v>101.7</v>
      </c>
      <c r="N331" s="1185">
        <v>112.8</v>
      </c>
      <c r="O331" s="1064">
        <v>120.2</v>
      </c>
      <c r="P331" s="1724">
        <v>107.9</v>
      </c>
      <c r="Q331" t="s">
        <v>884</v>
      </c>
      <c r="R331" s="1078"/>
    </row>
    <row r="332" spans="1:18">
      <c r="A332" s="96"/>
      <c r="B332" s="196" t="s">
        <v>6</v>
      </c>
      <c r="C332" s="785">
        <v>126.46</v>
      </c>
      <c r="D332" s="276">
        <v>123.51</v>
      </c>
      <c r="E332" s="32">
        <v>100.38</v>
      </c>
      <c r="F332" s="295" t="s">
        <v>895</v>
      </c>
      <c r="G332" s="261"/>
      <c r="H332" s="24"/>
      <c r="I332" s="96"/>
      <c r="J332" s="196" t="s">
        <v>6</v>
      </c>
      <c r="K332" s="1721">
        <v>100.2</v>
      </c>
      <c r="L332" s="1722">
        <v>103.4</v>
      </c>
      <c r="M332" s="1723">
        <v>101.9</v>
      </c>
      <c r="N332" s="1185">
        <v>112.4</v>
      </c>
      <c r="O332" s="1064">
        <v>121.4</v>
      </c>
      <c r="P332" s="1724">
        <v>108.5</v>
      </c>
      <c r="Q332" t="s">
        <v>884</v>
      </c>
      <c r="R332" s="1078"/>
    </row>
    <row r="333" spans="1:18">
      <c r="A333" s="96"/>
      <c r="B333" s="196" t="s">
        <v>7</v>
      </c>
      <c r="C333" s="785">
        <v>126.06</v>
      </c>
      <c r="D333" s="276">
        <v>121.95</v>
      </c>
      <c r="E333" s="32">
        <v>99.55</v>
      </c>
      <c r="F333" s="295" t="s">
        <v>896</v>
      </c>
      <c r="G333" s="261"/>
      <c r="H333" s="24"/>
      <c r="I333" s="96"/>
      <c r="J333" s="196" t="s">
        <v>7</v>
      </c>
      <c r="K333" s="1721">
        <v>100.1</v>
      </c>
      <c r="L333" s="1722">
        <v>103.3</v>
      </c>
      <c r="M333" s="1723">
        <v>101.9</v>
      </c>
      <c r="N333" s="1185">
        <v>112.2</v>
      </c>
      <c r="O333" s="1064">
        <v>121.2</v>
      </c>
      <c r="P333" s="1724">
        <v>108.5</v>
      </c>
      <c r="Q333" t="s">
        <v>884</v>
      </c>
      <c r="R333" s="1078"/>
    </row>
    <row r="334" spans="1:18">
      <c r="A334" s="96"/>
      <c r="B334" s="196" t="s">
        <v>8</v>
      </c>
      <c r="C334" s="785">
        <v>126.12</v>
      </c>
      <c r="D334" s="276">
        <v>121.45</v>
      </c>
      <c r="E334" s="32">
        <v>99.66</v>
      </c>
      <c r="F334" s="295" t="s">
        <v>896</v>
      </c>
      <c r="G334" s="261"/>
      <c r="H334" s="24"/>
      <c r="I334" s="96"/>
      <c r="J334" s="196" t="s">
        <v>8</v>
      </c>
      <c r="K334" s="1721">
        <v>100.7</v>
      </c>
      <c r="L334" s="1722">
        <v>104</v>
      </c>
      <c r="M334" s="1723">
        <v>102.2</v>
      </c>
      <c r="N334" s="1185">
        <v>112.9</v>
      </c>
      <c r="O334" s="1064">
        <v>122</v>
      </c>
      <c r="P334" s="1724">
        <v>108.6</v>
      </c>
      <c r="Q334" t="s">
        <v>884</v>
      </c>
      <c r="R334" s="1078"/>
    </row>
    <row r="335" spans="1:18">
      <c r="A335" s="96"/>
      <c r="B335" s="196" t="s">
        <v>9</v>
      </c>
      <c r="C335" s="785">
        <v>122.48</v>
      </c>
      <c r="D335" s="276">
        <v>121.32</v>
      </c>
      <c r="E335" s="32">
        <v>101.18</v>
      </c>
      <c r="F335" s="295" t="s">
        <v>896</v>
      </c>
      <c r="G335" s="261"/>
      <c r="H335" s="24"/>
      <c r="I335" s="96"/>
      <c r="J335" s="196" t="s">
        <v>9</v>
      </c>
      <c r="K335" s="1721">
        <v>100.7</v>
      </c>
      <c r="L335" s="1722">
        <v>103.1</v>
      </c>
      <c r="M335" s="1723">
        <v>101.9</v>
      </c>
      <c r="N335" s="1185">
        <v>112.9</v>
      </c>
      <c r="O335" s="1064">
        <v>121.1</v>
      </c>
      <c r="P335" s="1724">
        <v>108.4</v>
      </c>
      <c r="Q335" t="s">
        <v>884</v>
      </c>
      <c r="R335" s="1078"/>
    </row>
    <row r="336" spans="1:18">
      <c r="A336" s="96"/>
      <c r="B336" s="196" t="s">
        <v>10</v>
      </c>
      <c r="C336" s="785">
        <v>127.19</v>
      </c>
      <c r="D336" s="276">
        <v>123.2</v>
      </c>
      <c r="E336" s="32">
        <v>101.62</v>
      </c>
      <c r="F336" s="295" t="s">
        <v>896</v>
      </c>
      <c r="G336" s="261"/>
      <c r="H336" s="24"/>
      <c r="I336" s="96"/>
      <c r="J336" s="196" t="s">
        <v>10</v>
      </c>
      <c r="K336" s="1721">
        <v>101.7</v>
      </c>
      <c r="L336" s="1722">
        <v>104.6</v>
      </c>
      <c r="M336" s="1723">
        <v>102.5</v>
      </c>
      <c r="N336" s="1185">
        <v>113.9</v>
      </c>
      <c r="O336" s="1064">
        <v>122.8</v>
      </c>
      <c r="P336" s="1724">
        <v>109</v>
      </c>
      <c r="Q336" t="s">
        <v>884</v>
      </c>
      <c r="R336" s="1078"/>
    </row>
    <row r="337" spans="1:18">
      <c r="A337" s="96"/>
      <c r="B337" s="196" t="s">
        <v>11</v>
      </c>
      <c r="C337" s="785">
        <v>126.87</v>
      </c>
      <c r="D337" s="276">
        <v>122.34</v>
      </c>
      <c r="E337" s="32">
        <v>101.85</v>
      </c>
      <c r="F337" s="295" t="s">
        <v>897</v>
      </c>
      <c r="G337" s="261"/>
      <c r="H337" s="24"/>
      <c r="I337" s="96"/>
      <c r="J337" s="196" t="s">
        <v>11</v>
      </c>
      <c r="K337" s="1721">
        <v>101.3</v>
      </c>
      <c r="L337" s="1722">
        <v>103.8</v>
      </c>
      <c r="M337" s="1723">
        <v>102.9</v>
      </c>
      <c r="N337" s="1185">
        <v>113.6</v>
      </c>
      <c r="O337" s="1064">
        <v>121.9</v>
      </c>
      <c r="P337" s="1724">
        <v>109.4</v>
      </c>
      <c r="Q337" t="s">
        <v>884</v>
      </c>
      <c r="R337" s="1078"/>
    </row>
    <row r="338" spans="1:18">
      <c r="A338" s="96"/>
      <c r="B338" s="196" t="s">
        <v>12</v>
      </c>
      <c r="C338" s="785">
        <v>124.46</v>
      </c>
      <c r="D338" s="276">
        <v>122.68</v>
      </c>
      <c r="E338" s="32">
        <v>101.36</v>
      </c>
      <c r="F338" s="295" t="s">
        <v>897</v>
      </c>
      <c r="G338" s="261"/>
      <c r="H338" s="24"/>
      <c r="I338" s="96"/>
      <c r="J338" s="196" t="s">
        <v>12</v>
      </c>
      <c r="K338" s="1721">
        <v>101</v>
      </c>
      <c r="L338" s="1722">
        <v>103.9</v>
      </c>
      <c r="M338" s="1723">
        <v>103.7</v>
      </c>
      <c r="N338" s="1185">
        <v>113.3</v>
      </c>
      <c r="O338" s="1064">
        <v>121.9</v>
      </c>
      <c r="P338" s="1724">
        <v>110.2</v>
      </c>
      <c r="Q338" t="s">
        <v>884</v>
      </c>
      <c r="R338" s="1078"/>
    </row>
    <row r="339" spans="1:18">
      <c r="A339" s="96"/>
      <c r="B339" s="196" t="s">
        <v>13</v>
      </c>
      <c r="C339" s="785">
        <v>125.05</v>
      </c>
      <c r="D339" s="276">
        <v>124.87</v>
      </c>
      <c r="E339" s="32">
        <v>101.12</v>
      </c>
      <c r="F339" s="295" t="s">
        <v>897</v>
      </c>
      <c r="G339" s="261"/>
      <c r="H339" s="24"/>
      <c r="I339" s="96"/>
      <c r="J339" s="196" t="s">
        <v>13</v>
      </c>
      <c r="K339" s="1721">
        <v>102.3</v>
      </c>
      <c r="L339" s="1722">
        <v>105.2</v>
      </c>
      <c r="M339" s="1723">
        <v>104.1</v>
      </c>
      <c r="N339" s="1185">
        <v>114.7</v>
      </c>
      <c r="O339" s="1064">
        <v>123.5</v>
      </c>
      <c r="P339" s="1724">
        <v>110.5</v>
      </c>
      <c r="Q339" t="s">
        <v>884</v>
      </c>
      <c r="R339" s="1078"/>
    </row>
    <row r="340" spans="1:18">
      <c r="A340" s="101"/>
      <c r="B340" s="198" t="s">
        <v>14</v>
      </c>
      <c r="C340" s="899">
        <v>125.88</v>
      </c>
      <c r="D340" s="537">
        <v>124.57</v>
      </c>
      <c r="E340" s="34">
        <v>101.29</v>
      </c>
      <c r="F340" s="538" t="s">
        <v>897</v>
      </c>
      <c r="G340" s="539"/>
      <c r="H340" s="24"/>
      <c r="I340" s="101"/>
      <c r="J340" s="198" t="s">
        <v>14</v>
      </c>
      <c r="K340" s="1721">
        <v>101.5</v>
      </c>
      <c r="L340" s="1722">
        <v>106.4</v>
      </c>
      <c r="M340" s="1723">
        <v>104.2</v>
      </c>
      <c r="N340" s="1186">
        <v>113.9</v>
      </c>
      <c r="O340" s="1066">
        <v>124.8</v>
      </c>
      <c r="P340" s="1729">
        <v>110.7</v>
      </c>
      <c r="Q340" s="935" t="s">
        <v>884</v>
      </c>
      <c r="R340" s="1079"/>
    </row>
    <row r="341" spans="1:18">
      <c r="A341" s="96" t="s">
        <v>598</v>
      </c>
      <c r="B341" s="196" t="s">
        <v>3</v>
      </c>
      <c r="C341" s="27">
        <v>113.89</v>
      </c>
      <c r="D341" s="540">
        <v>124.85</v>
      </c>
      <c r="E341" s="27">
        <v>100.43</v>
      </c>
      <c r="F341" s="295" t="s">
        <v>897</v>
      </c>
      <c r="G341" s="261"/>
      <c r="H341" s="24"/>
      <c r="I341" s="96" t="s">
        <v>598</v>
      </c>
      <c r="J341" s="196" t="s">
        <v>3</v>
      </c>
      <c r="K341" s="1730">
        <v>100.7</v>
      </c>
      <c r="L341" s="1731">
        <v>104.9</v>
      </c>
      <c r="M341" s="1732">
        <v>103.9</v>
      </c>
      <c r="N341" s="1187">
        <v>113</v>
      </c>
      <c r="O341" s="1069">
        <v>123.2</v>
      </c>
      <c r="P341" s="1728">
        <v>110.3</v>
      </c>
      <c r="Q341" s="1175" t="s">
        <v>884</v>
      </c>
      <c r="R341" s="1078"/>
    </row>
    <row r="342" spans="1:18">
      <c r="A342" s="96">
        <v>2018</v>
      </c>
      <c r="B342" s="196" t="s">
        <v>4</v>
      </c>
      <c r="C342" s="27">
        <v>116.63</v>
      </c>
      <c r="D342" s="540">
        <v>123.47</v>
      </c>
      <c r="E342" s="27">
        <v>102.96</v>
      </c>
      <c r="F342" s="295" t="s">
        <v>897</v>
      </c>
      <c r="G342" s="261"/>
      <c r="H342" s="24"/>
      <c r="I342" s="96">
        <v>2018</v>
      </c>
      <c r="J342" s="196" t="s">
        <v>4</v>
      </c>
      <c r="K342" s="1721">
        <v>100.7</v>
      </c>
      <c r="L342" s="1722">
        <v>104.6</v>
      </c>
      <c r="M342" s="1723">
        <v>104.1</v>
      </c>
      <c r="N342" s="1185">
        <v>113.1</v>
      </c>
      <c r="O342" s="1064">
        <v>122.5</v>
      </c>
      <c r="P342" s="1724">
        <v>110.7</v>
      </c>
      <c r="Q342" t="s">
        <v>884</v>
      </c>
      <c r="R342" s="1078"/>
    </row>
    <row r="343" spans="1:18">
      <c r="A343" s="96"/>
      <c r="B343" s="196" t="s">
        <v>5</v>
      </c>
      <c r="C343" s="27">
        <v>117.28</v>
      </c>
      <c r="D343" s="540">
        <v>127.24</v>
      </c>
      <c r="E343" s="27">
        <v>101.76</v>
      </c>
      <c r="F343" s="295" t="s">
        <v>897</v>
      </c>
      <c r="G343" s="261"/>
      <c r="H343" s="24"/>
      <c r="I343" s="96"/>
      <c r="J343" s="196" t="s">
        <v>5</v>
      </c>
      <c r="K343" s="1721">
        <v>99.8</v>
      </c>
      <c r="L343" s="1722">
        <v>105</v>
      </c>
      <c r="M343" s="1723">
        <v>104.4</v>
      </c>
      <c r="N343" s="1185">
        <v>112.1</v>
      </c>
      <c r="O343" s="1064">
        <v>122.9</v>
      </c>
      <c r="P343" s="1724">
        <v>110.8</v>
      </c>
      <c r="Q343" t="s">
        <v>884</v>
      </c>
      <c r="R343" s="1078"/>
    </row>
    <row r="344" spans="1:18">
      <c r="A344" s="96"/>
      <c r="B344" s="196" t="s">
        <v>6</v>
      </c>
      <c r="C344" s="27">
        <v>118.9</v>
      </c>
      <c r="D344" s="540">
        <v>127.28</v>
      </c>
      <c r="E344" s="27">
        <v>105.8</v>
      </c>
      <c r="F344" s="295" t="s">
        <v>897</v>
      </c>
      <c r="G344" s="261"/>
      <c r="H344" s="24"/>
      <c r="I344" s="96"/>
      <c r="J344" s="196" t="s">
        <v>6</v>
      </c>
      <c r="K344" s="1721">
        <v>101.4</v>
      </c>
      <c r="L344" s="1722">
        <v>105.8</v>
      </c>
      <c r="M344" s="1723">
        <v>104.1</v>
      </c>
      <c r="N344" s="1185">
        <v>113.4</v>
      </c>
      <c r="O344" s="1064">
        <v>123.5</v>
      </c>
      <c r="P344" s="1724">
        <v>110.4</v>
      </c>
      <c r="Q344" t="s">
        <v>884</v>
      </c>
      <c r="R344" s="1078"/>
    </row>
    <row r="345" spans="1:18">
      <c r="A345" s="96"/>
      <c r="B345" s="196" t="s">
        <v>7</v>
      </c>
      <c r="C345" s="27">
        <v>121.89</v>
      </c>
      <c r="D345" s="540">
        <v>125.03</v>
      </c>
      <c r="E345" s="27">
        <v>102.68</v>
      </c>
      <c r="F345" s="535" t="s">
        <v>898</v>
      </c>
      <c r="G345" s="261"/>
      <c r="H345" s="24"/>
      <c r="I345" s="96"/>
      <c r="J345" s="196" t="s">
        <v>7</v>
      </c>
      <c r="K345" s="1721">
        <v>101.2</v>
      </c>
      <c r="L345" s="1722">
        <v>105.5</v>
      </c>
      <c r="M345" s="1723">
        <v>105</v>
      </c>
      <c r="N345" s="1185">
        <v>113.6</v>
      </c>
      <c r="O345" s="1064">
        <v>123.5</v>
      </c>
      <c r="P345" s="1724">
        <v>111.2</v>
      </c>
      <c r="Q345" t="s">
        <v>884</v>
      </c>
      <c r="R345" s="1078"/>
    </row>
    <row r="346" spans="1:18">
      <c r="A346" s="96"/>
      <c r="B346" s="196" t="s">
        <v>8</v>
      </c>
      <c r="C346" s="27">
        <v>123.38</v>
      </c>
      <c r="D346" s="540">
        <v>125.69</v>
      </c>
      <c r="E346" s="27">
        <v>102.33</v>
      </c>
      <c r="F346" s="535" t="s">
        <v>898</v>
      </c>
      <c r="G346" s="261"/>
      <c r="H346" s="24"/>
      <c r="I346" s="96"/>
      <c r="J346" s="196" t="s">
        <v>8</v>
      </c>
      <c r="K346" s="1721">
        <v>100.1</v>
      </c>
      <c r="L346" s="1722">
        <v>105.2</v>
      </c>
      <c r="M346" s="1723">
        <v>104.7</v>
      </c>
      <c r="N346" s="1185">
        <v>112.3</v>
      </c>
      <c r="O346" s="1064">
        <v>123.1</v>
      </c>
      <c r="P346" s="1724">
        <v>111.1</v>
      </c>
      <c r="Q346" t="s">
        <v>884</v>
      </c>
      <c r="R346" s="1078"/>
    </row>
    <row r="347" spans="1:18">
      <c r="A347" s="96"/>
      <c r="B347" s="196" t="s">
        <v>9</v>
      </c>
      <c r="C347" s="27">
        <v>118.64</v>
      </c>
      <c r="D347" s="540">
        <v>126.18</v>
      </c>
      <c r="E347" s="27">
        <v>103.06</v>
      </c>
      <c r="F347" s="295" t="s">
        <v>897</v>
      </c>
      <c r="G347" s="261"/>
      <c r="H347" s="24"/>
      <c r="I347" s="96"/>
      <c r="J347" s="196" t="s">
        <v>9</v>
      </c>
      <c r="K347" s="1721">
        <v>99.4</v>
      </c>
      <c r="L347" s="1722">
        <v>104.5</v>
      </c>
      <c r="M347" s="1723">
        <v>104</v>
      </c>
      <c r="N347" s="1185">
        <v>111.2</v>
      </c>
      <c r="O347" s="1064">
        <v>122.2</v>
      </c>
      <c r="P347" s="1724">
        <v>110.4</v>
      </c>
      <c r="Q347" t="s">
        <v>884</v>
      </c>
      <c r="R347" s="1078"/>
    </row>
    <row r="348" spans="1:18">
      <c r="A348" s="96"/>
      <c r="B348" s="196" t="s">
        <v>10</v>
      </c>
      <c r="C348" s="27">
        <v>119.82</v>
      </c>
      <c r="D348" s="540">
        <v>127.07</v>
      </c>
      <c r="E348" s="27">
        <v>102.31</v>
      </c>
      <c r="F348" s="295" t="s">
        <v>897</v>
      </c>
      <c r="G348" s="261"/>
      <c r="H348" s="24"/>
      <c r="I348" s="96"/>
      <c r="J348" s="196" t="s">
        <v>10</v>
      </c>
      <c r="K348" s="1721">
        <v>99.3</v>
      </c>
      <c r="L348" s="1722">
        <v>104.8</v>
      </c>
      <c r="M348" s="1723">
        <v>104.4</v>
      </c>
      <c r="N348" s="1185">
        <v>111.7</v>
      </c>
      <c r="O348" s="1064">
        <v>122.8</v>
      </c>
      <c r="P348" s="1724">
        <v>110.7</v>
      </c>
      <c r="Q348" t="s">
        <v>884</v>
      </c>
      <c r="R348" s="1078"/>
    </row>
    <row r="349" spans="1:18">
      <c r="A349" s="96"/>
      <c r="B349" s="196" t="s">
        <v>11</v>
      </c>
      <c r="C349" s="27">
        <v>115.36</v>
      </c>
      <c r="D349" s="540">
        <v>122.75</v>
      </c>
      <c r="E349" s="27">
        <v>104.21</v>
      </c>
      <c r="F349" s="535" t="s">
        <v>898</v>
      </c>
      <c r="G349" s="261"/>
      <c r="H349" s="24"/>
      <c r="I349" s="96"/>
      <c r="J349" s="196" t="s">
        <v>11</v>
      </c>
      <c r="K349" s="1721">
        <v>99.1</v>
      </c>
      <c r="L349" s="1722">
        <v>103.3</v>
      </c>
      <c r="M349" s="1723">
        <v>103.6</v>
      </c>
      <c r="N349" s="1185">
        <v>111</v>
      </c>
      <c r="O349" s="1064">
        <v>120.1</v>
      </c>
      <c r="P349" s="1724">
        <v>110</v>
      </c>
      <c r="Q349" t="s">
        <v>886</v>
      </c>
      <c r="R349" s="1078"/>
    </row>
    <row r="350" spans="1:18">
      <c r="A350" s="96"/>
      <c r="B350" s="196" t="s">
        <v>12</v>
      </c>
      <c r="C350" s="32">
        <v>117.64</v>
      </c>
      <c r="D350" s="276">
        <v>127.55</v>
      </c>
      <c r="E350" s="32">
        <v>106.33</v>
      </c>
      <c r="F350" s="535" t="s">
        <v>898</v>
      </c>
      <c r="G350" s="261"/>
      <c r="H350" s="24"/>
      <c r="I350" s="96"/>
      <c r="J350" s="196" t="s">
        <v>12</v>
      </c>
      <c r="K350" s="1721">
        <v>98.5</v>
      </c>
      <c r="L350" s="1722">
        <v>105.4</v>
      </c>
      <c r="M350" s="1723">
        <v>103.6</v>
      </c>
      <c r="N350" s="1185">
        <v>110.8</v>
      </c>
      <c r="O350" s="1064">
        <v>122.4</v>
      </c>
      <c r="P350" s="1724">
        <v>109.8</v>
      </c>
      <c r="Q350" t="s">
        <v>886</v>
      </c>
      <c r="R350" s="1078" t="s">
        <v>872</v>
      </c>
    </row>
    <row r="351" spans="1:18">
      <c r="A351" s="993"/>
      <c r="B351" s="994" t="s">
        <v>13</v>
      </c>
      <c r="C351" s="1687">
        <v>115.41</v>
      </c>
      <c r="D351" s="1686">
        <v>124.49</v>
      </c>
      <c r="E351" s="1687">
        <v>102.73</v>
      </c>
      <c r="F351" s="1688" t="s">
        <v>898</v>
      </c>
      <c r="G351" s="1689" t="s">
        <v>1224</v>
      </c>
      <c r="H351" s="24"/>
      <c r="I351" s="96"/>
      <c r="J351" s="196" t="s">
        <v>13</v>
      </c>
      <c r="K351" s="1721">
        <v>98</v>
      </c>
      <c r="L351" s="1722">
        <v>103.6</v>
      </c>
      <c r="M351" s="1723">
        <v>103.7</v>
      </c>
      <c r="N351" s="1185">
        <v>110.4</v>
      </c>
      <c r="O351" s="1064">
        <v>120.6</v>
      </c>
      <c r="P351" s="1724">
        <v>109.9</v>
      </c>
      <c r="Q351" t="s">
        <v>886</v>
      </c>
      <c r="R351" s="1078"/>
    </row>
    <row r="352" spans="1:18">
      <c r="A352" s="96"/>
      <c r="B352" s="196" t="s">
        <v>14</v>
      </c>
      <c r="C352" s="27">
        <v>113.28</v>
      </c>
      <c r="D352" s="540">
        <v>122.74</v>
      </c>
      <c r="E352" s="27">
        <v>101.81</v>
      </c>
      <c r="F352" s="726" t="s">
        <v>898</v>
      </c>
      <c r="G352" s="261"/>
      <c r="H352" s="24"/>
      <c r="I352" s="96"/>
      <c r="J352" s="196" t="s">
        <v>14</v>
      </c>
      <c r="K352" s="1725">
        <v>96.6</v>
      </c>
      <c r="L352" s="1726">
        <v>102.4</v>
      </c>
      <c r="M352" s="1727">
        <v>103.1</v>
      </c>
      <c r="N352" s="1186">
        <v>108.9</v>
      </c>
      <c r="O352" s="1066">
        <v>119.2</v>
      </c>
      <c r="P352" s="1729">
        <v>109.2</v>
      </c>
      <c r="Q352" s="935" t="s">
        <v>886</v>
      </c>
      <c r="R352" s="1078"/>
    </row>
    <row r="353" spans="1:18">
      <c r="A353" s="99" t="s">
        <v>756</v>
      </c>
      <c r="B353" s="197" t="s">
        <v>3</v>
      </c>
      <c r="C353" s="35">
        <v>108.58</v>
      </c>
      <c r="D353" s="356">
        <v>119.88</v>
      </c>
      <c r="E353" s="35">
        <v>102.26</v>
      </c>
      <c r="F353" s="295" t="s">
        <v>897</v>
      </c>
      <c r="G353" s="1690" t="s">
        <v>271</v>
      </c>
      <c r="H353" s="24"/>
      <c r="I353" s="99" t="s">
        <v>756</v>
      </c>
      <c r="J353" s="197" t="s">
        <v>3</v>
      </c>
      <c r="K353" s="1721">
        <v>96.3</v>
      </c>
      <c r="L353" s="1722">
        <v>101.3</v>
      </c>
      <c r="M353" s="1723">
        <v>104.2</v>
      </c>
      <c r="N353" s="1185">
        <v>108.2</v>
      </c>
      <c r="O353" s="1064">
        <v>118.1</v>
      </c>
      <c r="P353" s="1724">
        <v>110.4</v>
      </c>
      <c r="Q353" t="s">
        <v>890</v>
      </c>
      <c r="R353" s="1077"/>
    </row>
    <row r="354" spans="1:18">
      <c r="A354" s="96">
        <v>2019</v>
      </c>
      <c r="B354" s="196" t="s">
        <v>4</v>
      </c>
      <c r="C354" s="27">
        <v>114.39</v>
      </c>
      <c r="D354" s="540">
        <v>122.85</v>
      </c>
      <c r="E354" s="27">
        <v>102.72</v>
      </c>
      <c r="F354" s="295" t="s">
        <v>897</v>
      </c>
      <c r="G354" s="261"/>
      <c r="H354" s="24"/>
      <c r="I354" s="96">
        <v>2019</v>
      </c>
      <c r="J354" s="196" t="s">
        <v>4</v>
      </c>
      <c r="K354" s="1721">
        <v>97</v>
      </c>
      <c r="L354" s="1722">
        <v>102.8</v>
      </c>
      <c r="M354" s="1723">
        <v>104.4</v>
      </c>
      <c r="N354" s="1185">
        <v>109</v>
      </c>
      <c r="O354" s="1064">
        <v>120.1</v>
      </c>
      <c r="P354" s="1724">
        <v>110.6</v>
      </c>
      <c r="Q354" t="s">
        <v>890</v>
      </c>
      <c r="R354" s="1078"/>
    </row>
    <row r="355" spans="1:18">
      <c r="A355" s="96"/>
      <c r="B355" s="196" t="s">
        <v>5</v>
      </c>
      <c r="C355" s="27">
        <v>106.46</v>
      </c>
      <c r="D355" s="540">
        <v>119.93</v>
      </c>
      <c r="E355" s="27">
        <v>103.95</v>
      </c>
      <c r="F355" s="535" t="s">
        <v>891</v>
      </c>
      <c r="G355" s="261"/>
      <c r="H355" s="24"/>
      <c r="I355" s="96"/>
      <c r="J355" s="196" t="s">
        <v>5</v>
      </c>
      <c r="K355" s="1721">
        <v>96.2</v>
      </c>
      <c r="L355" s="1722">
        <v>102.6</v>
      </c>
      <c r="M355" s="1723">
        <v>104.1</v>
      </c>
      <c r="N355" s="1185">
        <v>108.3</v>
      </c>
      <c r="O355" s="1064">
        <v>119.7</v>
      </c>
      <c r="P355" s="1724">
        <v>110</v>
      </c>
      <c r="Q355" t="s">
        <v>877</v>
      </c>
      <c r="R355" s="1078"/>
    </row>
    <row r="356" spans="1:18">
      <c r="A356" s="96"/>
      <c r="B356" s="196" t="s">
        <v>6</v>
      </c>
      <c r="C356" s="27">
        <v>111.94</v>
      </c>
      <c r="D356" s="540">
        <v>120.11</v>
      </c>
      <c r="E356" s="27">
        <v>103.22</v>
      </c>
      <c r="F356" s="535" t="s">
        <v>891</v>
      </c>
      <c r="G356" s="261"/>
      <c r="H356" s="24"/>
      <c r="I356" s="96"/>
      <c r="J356" s="196" t="s">
        <v>6</v>
      </c>
      <c r="K356" s="1721">
        <v>96.2</v>
      </c>
      <c r="L356" s="1722">
        <v>102.4</v>
      </c>
      <c r="M356" s="1723">
        <v>104.1</v>
      </c>
      <c r="N356" s="1185">
        <v>107.6</v>
      </c>
      <c r="O356" s="1064">
        <v>119.2</v>
      </c>
      <c r="P356" s="1724">
        <v>110.5</v>
      </c>
      <c r="Q356" t="s">
        <v>877</v>
      </c>
      <c r="R356" s="1078"/>
    </row>
    <row r="357" spans="1:18">
      <c r="A357" s="96" t="s">
        <v>899</v>
      </c>
      <c r="B357" s="196" t="s">
        <v>7</v>
      </c>
      <c r="C357" s="32">
        <v>112.36</v>
      </c>
      <c r="D357" s="276">
        <v>123.15</v>
      </c>
      <c r="E357" s="32">
        <v>104.82</v>
      </c>
      <c r="F357" s="535" t="s">
        <v>882</v>
      </c>
      <c r="G357" s="1097" t="s">
        <v>521</v>
      </c>
      <c r="H357" s="24"/>
      <c r="I357" s="96" t="s">
        <v>899</v>
      </c>
      <c r="J357" s="196" t="s">
        <v>7</v>
      </c>
      <c r="K357" s="1721">
        <v>95.5</v>
      </c>
      <c r="L357" s="1722">
        <v>102.1</v>
      </c>
      <c r="M357" s="1723">
        <v>104.7</v>
      </c>
      <c r="N357" s="1185">
        <v>107.1</v>
      </c>
      <c r="O357" s="1064">
        <v>119.6</v>
      </c>
      <c r="P357" s="1724">
        <v>111</v>
      </c>
      <c r="Q357" t="s">
        <v>882</v>
      </c>
      <c r="R357" s="1078"/>
    </row>
    <row r="358" spans="1:18">
      <c r="A358" s="96"/>
      <c r="B358" s="196" t="s">
        <v>8</v>
      </c>
      <c r="C358" s="1080">
        <v>110.58</v>
      </c>
      <c r="D358" s="1064">
        <v>119.92</v>
      </c>
      <c r="E358" s="1080">
        <v>107.44</v>
      </c>
      <c r="F358" s="535" t="s">
        <v>882</v>
      </c>
      <c r="G358" s="1072"/>
      <c r="I358" s="96"/>
      <c r="J358" s="196" t="s">
        <v>8</v>
      </c>
      <c r="K358" s="1721">
        <v>94.1</v>
      </c>
      <c r="L358" s="1722">
        <v>100.1</v>
      </c>
      <c r="M358" s="1723">
        <v>104.6</v>
      </c>
      <c r="N358" s="1185">
        <v>105.8</v>
      </c>
      <c r="O358" s="1064">
        <v>117.1</v>
      </c>
      <c r="P358" s="1724">
        <v>110.7</v>
      </c>
      <c r="Q358" t="s">
        <v>882</v>
      </c>
      <c r="R358" s="1081"/>
    </row>
    <row r="359" spans="1:18">
      <c r="A359" s="96"/>
      <c r="B359" s="196" t="s">
        <v>9</v>
      </c>
      <c r="C359" s="1080">
        <v>109.13</v>
      </c>
      <c r="D359" s="1064">
        <v>122.5</v>
      </c>
      <c r="E359" s="1080">
        <v>106.11</v>
      </c>
      <c r="F359" s="535" t="s">
        <v>882</v>
      </c>
      <c r="G359" s="1072"/>
      <c r="I359" s="96"/>
      <c r="J359" s="196" t="s">
        <v>9</v>
      </c>
      <c r="K359" s="1721">
        <v>93.8</v>
      </c>
      <c r="L359" s="1722">
        <v>100.5</v>
      </c>
      <c r="M359" s="1723">
        <v>104.7</v>
      </c>
      <c r="N359" s="1185">
        <v>105.1</v>
      </c>
      <c r="O359" s="1064">
        <v>117.3</v>
      </c>
      <c r="P359" s="1724">
        <v>111</v>
      </c>
      <c r="Q359" t="s">
        <v>882</v>
      </c>
      <c r="R359" s="1081"/>
    </row>
    <row r="360" spans="1:18">
      <c r="A360" s="96"/>
      <c r="B360" s="196" t="s">
        <v>10</v>
      </c>
      <c r="C360" s="1080">
        <v>101.73</v>
      </c>
      <c r="D360" s="1064">
        <v>114.62</v>
      </c>
      <c r="E360" s="1080">
        <v>105.41</v>
      </c>
      <c r="F360" s="1082" t="s">
        <v>896</v>
      </c>
      <c r="G360" s="1072"/>
      <c r="I360" s="96"/>
      <c r="J360" s="196" t="s">
        <v>10</v>
      </c>
      <c r="K360" s="1721">
        <v>92.5</v>
      </c>
      <c r="L360" s="1722">
        <v>99.5</v>
      </c>
      <c r="M360" s="1723">
        <v>104.5</v>
      </c>
      <c r="N360" s="1185">
        <v>104.1</v>
      </c>
      <c r="O360" s="1064">
        <v>116.6</v>
      </c>
      <c r="P360" s="1724">
        <v>110.8</v>
      </c>
      <c r="Q360" t="s">
        <v>877</v>
      </c>
      <c r="R360" s="1081"/>
    </row>
    <row r="361" spans="1:18">
      <c r="A361" s="96"/>
      <c r="B361" s="196" t="s">
        <v>11</v>
      </c>
      <c r="C361" s="1080">
        <v>108.14</v>
      </c>
      <c r="D361" s="1064">
        <v>118.92</v>
      </c>
      <c r="E361" s="1080">
        <v>104.79</v>
      </c>
      <c r="F361" s="1082" t="s">
        <v>896</v>
      </c>
      <c r="G361" s="1072"/>
      <c r="I361" s="96"/>
      <c r="J361" s="196" t="s">
        <v>11</v>
      </c>
      <c r="K361" s="1721">
        <v>92.3</v>
      </c>
      <c r="L361" s="1722">
        <v>100.9</v>
      </c>
      <c r="M361" s="1723">
        <v>104.5</v>
      </c>
      <c r="N361" s="1185">
        <v>103.7</v>
      </c>
      <c r="O361" s="1064">
        <v>117.9</v>
      </c>
      <c r="P361" s="1724">
        <v>110.5</v>
      </c>
      <c r="Q361" t="s">
        <v>877</v>
      </c>
      <c r="R361" s="1081"/>
    </row>
    <row r="362" spans="1:18">
      <c r="A362" s="96"/>
      <c r="B362" s="196" t="s">
        <v>12</v>
      </c>
      <c r="C362" s="1080">
        <v>99.8</v>
      </c>
      <c r="D362" s="1064">
        <v>114.46</v>
      </c>
      <c r="E362" s="1080">
        <v>104.34</v>
      </c>
      <c r="F362" s="1082" t="s">
        <v>896</v>
      </c>
      <c r="G362" s="1072"/>
      <c r="I362" s="96"/>
      <c r="J362" s="196" t="s">
        <v>12</v>
      </c>
      <c r="K362" s="1721">
        <v>91.6</v>
      </c>
      <c r="L362" s="1722">
        <v>96.9</v>
      </c>
      <c r="M362" s="1723">
        <v>103</v>
      </c>
      <c r="N362" s="1185">
        <v>102.9</v>
      </c>
      <c r="O362" s="1064">
        <v>112.3</v>
      </c>
      <c r="P362" s="1724">
        <v>109.1</v>
      </c>
      <c r="Q362" t="s">
        <v>877</v>
      </c>
      <c r="R362" s="1081"/>
    </row>
    <row r="363" spans="1:18">
      <c r="A363" s="96"/>
      <c r="B363" s="196" t="s">
        <v>13</v>
      </c>
      <c r="C363" s="1080">
        <v>104.87</v>
      </c>
      <c r="D363" s="1064">
        <v>111.99</v>
      </c>
      <c r="E363" s="1080">
        <v>104.47</v>
      </c>
      <c r="F363" s="535" t="s">
        <v>891</v>
      </c>
      <c r="G363" s="1072"/>
      <c r="I363" s="96"/>
      <c r="J363" s="196" t="s">
        <v>13</v>
      </c>
      <c r="K363" s="1721">
        <v>90.7</v>
      </c>
      <c r="L363" s="1722">
        <v>96</v>
      </c>
      <c r="M363" s="1723">
        <v>102.8</v>
      </c>
      <c r="N363" s="1185">
        <v>102.5</v>
      </c>
      <c r="O363" s="1064">
        <v>111.9</v>
      </c>
      <c r="P363" s="1724">
        <v>109</v>
      </c>
      <c r="Q363" t="s">
        <v>877</v>
      </c>
      <c r="R363" s="1081"/>
    </row>
    <row r="364" spans="1:18">
      <c r="A364" s="101"/>
      <c r="B364" s="198" t="s">
        <v>14</v>
      </c>
      <c r="C364" s="1083">
        <v>106.93</v>
      </c>
      <c r="D364" s="1066">
        <v>116.56</v>
      </c>
      <c r="E364" s="1083">
        <v>106.62</v>
      </c>
      <c r="F364" s="1084" t="s">
        <v>891</v>
      </c>
      <c r="G364" s="1075"/>
      <c r="I364" s="101"/>
      <c r="J364" s="198" t="s">
        <v>14</v>
      </c>
      <c r="K364" s="1721">
        <v>91.4</v>
      </c>
      <c r="L364" s="1722">
        <v>95.8</v>
      </c>
      <c r="M364" s="1723">
        <v>102.6</v>
      </c>
      <c r="N364" s="1185">
        <v>103.5</v>
      </c>
      <c r="O364" s="1064">
        <v>111.6</v>
      </c>
      <c r="P364" s="1724">
        <v>108.2</v>
      </c>
      <c r="Q364" t="s">
        <v>877</v>
      </c>
      <c r="R364" s="1085"/>
    </row>
    <row r="365" spans="1:18">
      <c r="A365" s="99" t="s">
        <v>790</v>
      </c>
      <c r="B365" s="197" t="s">
        <v>3</v>
      </c>
      <c r="C365" s="1086">
        <v>106.97</v>
      </c>
      <c r="D365" s="1069">
        <v>113.98</v>
      </c>
      <c r="E365" s="1086">
        <v>107.43</v>
      </c>
      <c r="F365" s="1087" t="s">
        <v>891</v>
      </c>
      <c r="G365" s="1074"/>
      <c r="I365" s="99" t="s">
        <v>790</v>
      </c>
      <c r="J365" s="197" t="s">
        <v>3</v>
      </c>
      <c r="K365" s="1730">
        <v>90.6</v>
      </c>
      <c r="L365" s="1731">
        <v>95.5</v>
      </c>
      <c r="M365" s="1732">
        <v>101.8</v>
      </c>
      <c r="N365" s="1187">
        <v>102.1</v>
      </c>
      <c r="O365" s="1069">
        <v>111</v>
      </c>
      <c r="P365" s="1728">
        <v>107.8</v>
      </c>
      <c r="Q365" s="1175" t="s">
        <v>877</v>
      </c>
      <c r="R365" s="1088"/>
    </row>
    <row r="366" spans="1:18">
      <c r="A366" s="96">
        <v>2020</v>
      </c>
      <c r="B366" s="196" t="s">
        <v>4</v>
      </c>
      <c r="C366" s="1080">
        <v>102.69</v>
      </c>
      <c r="D366" s="1064">
        <v>110</v>
      </c>
      <c r="E366" s="1080">
        <v>106.91</v>
      </c>
      <c r="F366" s="1089" t="s">
        <v>877</v>
      </c>
      <c r="G366" s="1072"/>
      <c r="I366" s="96">
        <v>2020</v>
      </c>
      <c r="J366" s="196" t="s">
        <v>4</v>
      </c>
      <c r="K366" s="1721">
        <v>91.5</v>
      </c>
      <c r="L366" s="1722">
        <v>94.8</v>
      </c>
      <c r="M366" s="1723">
        <v>101.3</v>
      </c>
      <c r="N366" s="1185">
        <v>104</v>
      </c>
      <c r="O366" s="1064">
        <v>109.1</v>
      </c>
      <c r="P366" s="1724">
        <v>107.2</v>
      </c>
      <c r="Q366" t="s">
        <v>877</v>
      </c>
      <c r="R366" s="1081"/>
    </row>
    <row r="367" spans="1:18">
      <c r="A367" s="96"/>
      <c r="B367" s="196" t="s">
        <v>5</v>
      </c>
      <c r="C367" s="1080">
        <v>104.18</v>
      </c>
      <c r="D367" s="1064">
        <v>108.65</v>
      </c>
      <c r="E367" s="1080">
        <v>105.85</v>
      </c>
      <c r="F367" s="1089" t="s">
        <v>877</v>
      </c>
      <c r="G367" s="1072"/>
      <c r="I367" s="96"/>
      <c r="J367" s="196" t="s">
        <v>5</v>
      </c>
      <c r="K367" s="1721">
        <v>85.6</v>
      </c>
      <c r="L367" s="1722">
        <v>91.2</v>
      </c>
      <c r="M367" s="1723">
        <v>100.6</v>
      </c>
      <c r="N367" s="1185">
        <v>95.9</v>
      </c>
      <c r="O367" s="1064">
        <v>106</v>
      </c>
      <c r="P367" s="1724">
        <v>106.3</v>
      </c>
      <c r="Q367" t="s">
        <v>877</v>
      </c>
      <c r="R367" s="1081"/>
    </row>
    <row r="368" spans="1:18">
      <c r="A368" s="96"/>
      <c r="B368" s="196" t="s">
        <v>6</v>
      </c>
      <c r="C368" s="1080">
        <v>85.45</v>
      </c>
      <c r="D368" s="1064">
        <v>94.49</v>
      </c>
      <c r="E368" s="1080">
        <v>105.19</v>
      </c>
      <c r="F368" s="1090" t="s">
        <v>877</v>
      </c>
      <c r="G368" s="1072"/>
      <c r="I368" s="96"/>
      <c r="J368" s="196" t="s">
        <v>6</v>
      </c>
      <c r="K368" s="1721">
        <v>78.7</v>
      </c>
      <c r="L368" s="1722">
        <v>80.900000000000006</v>
      </c>
      <c r="M368" s="1723">
        <v>96.9</v>
      </c>
      <c r="N368" s="1185">
        <v>88.2</v>
      </c>
      <c r="O368" s="1064">
        <v>94.6</v>
      </c>
      <c r="P368" s="1724">
        <v>102.5</v>
      </c>
      <c r="Q368" t="s">
        <v>877</v>
      </c>
      <c r="R368" s="1081"/>
    </row>
    <row r="369" spans="1:18">
      <c r="A369" s="993"/>
      <c r="B369" s="994" t="s">
        <v>7</v>
      </c>
      <c r="C369" s="1098">
        <v>80.05</v>
      </c>
      <c r="D369" s="1099">
        <v>92.37</v>
      </c>
      <c r="E369" s="1098">
        <v>100.48</v>
      </c>
      <c r="F369" s="1100" t="s">
        <v>877</v>
      </c>
      <c r="G369" s="1101" t="s">
        <v>1204</v>
      </c>
      <c r="I369" s="993"/>
      <c r="J369" s="994" t="s">
        <v>7</v>
      </c>
      <c r="K369" s="1721">
        <v>77.2</v>
      </c>
      <c r="L369" s="1722">
        <v>74.400000000000006</v>
      </c>
      <c r="M369" s="1723">
        <v>92.8</v>
      </c>
      <c r="N369" s="1188">
        <v>88.8</v>
      </c>
      <c r="O369" s="1099">
        <v>87.3</v>
      </c>
      <c r="P369" s="1733">
        <v>98.1</v>
      </c>
      <c r="Q369" s="1127" t="s">
        <v>877</v>
      </c>
      <c r="R369" s="1192" t="s">
        <v>1204</v>
      </c>
    </row>
    <row r="370" spans="1:18">
      <c r="A370" s="96"/>
      <c r="B370" s="196" t="s">
        <v>8</v>
      </c>
      <c r="C370" s="1080">
        <v>88.27</v>
      </c>
      <c r="D370" s="1064">
        <v>94.17</v>
      </c>
      <c r="E370" s="1080">
        <v>100.94</v>
      </c>
      <c r="F370" s="1090" t="s">
        <v>877</v>
      </c>
      <c r="G370" s="1072"/>
      <c r="I370" s="96"/>
      <c r="J370" s="196" t="s">
        <v>8</v>
      </c>
      <c r="K370" s="1721">
        <v>82.7</v>
      </c>
      <c r="L370" s="1722">
        <v>78.3</v>
      </c>
      <c r="M370" s="1723">
        <v>93.1</v>
      </c>
      <c r="N370" s="1185">
        <v>93.8</v>
      </c>
      <c r="O370" s="1064">
        <v>90.3</v>
      </c>
      <c r="P370" s="1724">
        <v>98.2</v>
      </c>
      <c r="Q370" t="s">
        <v>877</v>
      </c>
      <c r="R370" s="1081"/>
    </row>
    <row r="371" spans="1:18">
      <c r="A371" s="96"/>
      <c r="B371" s="196" t="s">
        <v>9</v>
      </c>
      <c r="C371" s="1080">
        <v>93.8</v>
      </c>
      <c r="D371" s="1064">
        <v>94.69</v>
      </c>
      <c r="E371" s="1080">
        <v>101.16</v>
      </c>
      <c r="F371" s="1090" t="s">
        <v>877</v>
      </c>
      <c r="G371" s="1072"/>
      <c r="I371" s="96"/>
      <c r="J371" s="196" t="s">
        <v>9</v>
      </c>
      <c r="K371" s="1721">
        <v>86.1</v>
      </c>
      <c r="L371" s="1722">
        <v>81.599999999999994</v>
      </c>
      <c r="M371" s="1723">
        <v>92.5</v>
      </c>
      <c r="N371" s="1185">
        <v>97.4</v>
      </c>
      <c r="O371" s="1064">
        <v>94.6</v>
      </c>
      <c r="P371" s="1724">
        <v>97.5</v>
      </c>
      <c r="Q371" t="s">
        <v>877</v>
      </c>
      <c r="R371" s="1081"/>
    </row>
    <row r="372" spans="1:18">
      <c r="A372" s="96"/>
      <c r="B372" s="196" t="s">
        <v>10</v>
      </c>
      <c r="C372" s="1080">
        <v>98.57</v>
      </c>
      <c r="D372" s="1064">
        <v>97.76</v>
      </c>
      <c r="E372" s="1080">
        <v>98.48</v>
      </c>
      <c r="F372" s="1090" t="s">
        <v>882</v>
      </c>
      <c r="G372" s="1072"/>
      <c r="I372" s="96"/>
      <c r="J372" s="196" t="s">
        <v>10</v>
      </c>
      <c r="K372" s="1721">
        <v>88.6</v>
      </c>
      <c r="L372" s="1722">
        <v>83</v>
      </c>
      <c r="M372" s="1723">
        <v>91.9</v>
      </c>
      <c r="N372" s="1185">
        <v>100</v>
      </c>
      <c r="O372" s="1064">
        <v>96.3</v>
      </c>
      <c r="P372" s="1724">
        <v>97</v>
      </c>
      <c r="Q372" t="s">
        <v>882</v>
      </c>
      <c r="R372" s="1081"/>
    </row>
    <row r="373" spans="1:18">
      <c r="A373" s="96"/>
      <c r="B373" s="196" t="s">
        <v>11</v>
      </c>
      <c r="C373" s="1080">
        <v>109.63</v>
      </c>
      <c r="D373" s="1064">
        <v>95.84</v>
      </c>
      <c r="E373" s="1080">
        <v>94.46</v>
      </c>
      <c r="F373" s="1090" t="s">
        <v>882</v>
      </c>
      <c r="G373" s="1072"/>
      <c r="I373" s="96"/>
      <c r="J373" s="196" t="s">
        <v>11</v>
      </c>
      <c r="K373" s="1721">
        <v>92.2</v>
      </c>
      <c r="L373" s="1722">
        <v>85.6</v>
      </c>
      <c r="M373" s="1723">
        <v>91.9</v>
      </c>
      <c r="N373" s="1185">
        <v>104.6</v>
      </c>
      <c r="O373" s="1064">
        <v>99.3</v>
      </c>
      <c r="P373" s="1724">
        <v>96.8</v>
      </c>
      <c r="Q373" t="s">
        <v>882</v>
      </c>
      <c r="R373" s="1081"/>
    </row>
    <row r="374" spans="1:18">
      <c r="A374" s="96"/>
      <c r="B374" s="196" t="s">
        <v>12</v>
      </c>
      <c r="C374" s="1080">
        <v>108.72</v>
      </c>
      <c r="D374" s="1064">
        <v>99.68</v>
      </c>
      <c r="E374" s="1080">
        <v>93.07</v>
      </c>
      <c r="F374" s="1082" t="s">
        <v>896</v>
      </c>
      <c r="G374" s="1072"/>
      <c r="I374" s="96"/>
      <c r="J374" s="196" t="s">
        <v>12</v>
      </c>
      <c r="K374" s="1721">
        <v>94.1</v>
      </c>
      <c r="L374" s="1722">
        <v>89.5</v>
      </c>
      <c r="M374" s="1723">
        <v>91.8</v>
      </c>
      <c r="N374" s="1185">
        <v>106.5</v>
      </c>
      <c r="O374" s="1064">
        <v>103.6</v>
      </c>
      <c r="P374" s="1724">
        <v>96.5</v>
      </c>
      <c r="Q374" t="s">
        <v>882</v>
      </c>
      <c r="R374" s="1081"/>
    </row>
    <row r="375" spans="1:18">
      <c r="A375" s="96"/>
      <c r="B375" s="196" t="s">
        <v>13</v>
      </c>
      <c r="C375" s="1080">
        <v>108.52</v>
      </c>
      <c r="D375" s="1064">
        <v>98.63</v>
      </c>
      <c r="E375" s="1080">
        <v>93.68</v>
      </c>
      <c r="F375" s="1090" t="s">
        <v>884</v>
      </c>
      <c r="G375" s="1072"/>
      <c r="I375" s="96"/>
      <c r="J375" s="196" t="s">
        <v>13</v>
      </c>
      <c r="K375" s="1721">
        <v>96.4</v>
      </c>
      <c r="L375" s="1722">
        <v>89.6</v>
      </c>
      <c r="M375" s="1723">
        <v>91.5</v>
      </c>
      <c r="N375" s="1185">
        <v>109.2</v>
      </c>
      <c r="O375" s="1064">
        <v>103.7</v>
      </c>
      <c r="P375" s="1724">
        <v>96.1</v>
      </c>
      <c r="Q375" t="s">
        <v>882</v>
      </c>
      <c r="R375" s="1081"/>
    </row>
    <row r="376" spans="1:18">
      <c r="A376" s="101"/>
      <c r="B376" s="198" t="s">
        <v>14</v>
      </c>
      <c r="C376" s="1809">
        <v>113.13</v>
      </c>
      <c r="D376" s="1064">
        <v>99.74</v>
      </c>
      <c r="E376" s="1080">
        <v>92.35</v>
      </c>
      <c r="F376" s="1090" t="s">
        <v>884</v>
      </c>
      <c r="G376" s="1072"/>
      <c r="I376" s="101"/>
      <c r="J376" s="198" t="s">
        <v>14</v>
      </c>
      <c r="K376" s="1725">
        <v>96.9</v>
      </c>
      <c r="L376" s="1726">
        <v>90.3</v>
      </c>
      <c r="M376" s="1727">
        <v>91.1</v>
      </c>
      <c r="N376" s="1186">
        <v>109.6</v>
      </c>
      <c r="O376" s="1066">
        <v>104.1</v>
      </c>
      <c r="P376" s="1729">
        <v>96</v>
      </c>
      <c r="Q376" s="935" t="s">
        <v>882</v>
      </c>
      <c r="R376" s="1085"/>
    </row>
    <row r="377" spans="1:18">
      <c r="A377" s="99" t="s">
        <v>819</v>
      </c>
      <c r="B377" s="197" t="s">
        <v>3</v>
      </c>
      <c r="C377" s="1086">
        <v>112.61</v>
      </c>
      <c r="D377" s="1069">
        <v>100.5</v>
      </c>
      <c r="E377" s="1069">
        <v>92.26</v>
      </c>
      <c r="F377" s="472" t="s">
        <v>884</v>
      </c>
      <c r="G377" s="1091"/>
      <c r="I377" s="96" t="s">
        <v>819</v>
      </c>
      <c r="J377" s="196" t="s">
        <v>3</v>
      </c>
      <c r="K377" s="1721">
        <v>98.1</v>
      </c>
      <c r="L377" s="1722">
        <v>91.9</v>
      </c>
      <c r="M377" s="1723">
        <v>91.5</v>
      </c>
      <c r="N377" s="1185">
        <v>110.7</v>
      </c>
      <c r="O377" s="1064">
        <v>106.5</v>
      </c>
      <c r="P377" s="1724">
        <v>96.3</v>
      </c>
      <c r="Q377" t="s">
        <v>900</v>
      </c>
      <c r="R377" s="1076"/>
    </row>
    <row r="378" spans="1:18">
      <c r="A378" s="96">
        <v>2021</v>
      </c>
      <c r="B378" s="196" t="s">
        <v>4</v>
      </c>
      <c r="C378" s="1080">
        <v>116.23</v>
      </c>
      <c r="D378" s="1064">
        <v>99.42</v>
      </c>
      <c r="E378" s="1064">
        <v>90.95</v>
      </c>
      <c r="F378" t="s">
        <v>884</v>
      </c>
      <c r="G378" s="1093" t="s">
        <v>40</v>
      </c>
      <c r="I378" s="96">
        <v>2021</v>
      </c>
      <c r="J378" s="196" t="s">
        <v>4</v>
      </c>
      <c r="K378" s="1721">
        <v>99.6</v>
      </c>
      <c r="L378" s="1722">
        <v>91.4</v>
      </c>
      <c r="M378" s="1723">
        <v>91.6</v>
      </c>
      <c r="N378" s="1185">
        <v>112.3</v>
      </c>
      <c r="O378" s="1064">
        <v>106</v>
      </c>
      <c r="P378" s="1724">
        <v>96.4</v>
      </c>
      <c r="Q378" t="s">
        <v>900</v>
      </c>
      <c r="R378" s="1076"/>
    </row>
    <row r="379" spans="1:18">
      <c r="A379" s="96"/>
      <c r="B379" s="196" t="s">
        <v>5</v>
      </c>
      <c r="C379" s="1080">
        <v>120.95</v>
      </c>
      <c r="D379" s="1064">
        <v>102.71</v>
      </c>
      <c r="E379" s="1064">
        <v>90.94</v>
      </c>
      <c r="F379" t="s">
        <v>884</v>
      </c>
      <c r="G379" s="1093"/>
      <c r="I379" s="96"/>
      <c r="J379" s="196" t="s">
        <v>5</v>
      </c>
      <c r="K379" s="1721">
        <v>102.3</v>
      </c>
      <c r="L379" s="1722">
        <v>93.8</v>
      </c>
      <c r="M379" s="1723">
        <v>93.7</v>
      </c>
      <c r="N379" s="1185">
        <v>115.1</v>
      </c>
      <c r="O379" s="1064">
        <v>108.6</v>
      </c>
      <c r="P379" s="1724">
        <v>98.9</v>
      </c>
      <c r="Q379" t="s">
        <v>884</v>
      </c>
      <c r="R379" s="1076"/>
    </row>
    <row r="380" spans="1:18">
      <c r="A380" s="96"/>
      <c r="B380" s="196" t="s">
        <v>6</v>
      </c>
      <c r="C380" s="1080">
        <v>127.21</v>
      </c>
      <c r="D380" s="1064">
        <v>105.96</v>
      </c>
      <c r="E380" s="1064">
        <v>92.82</v>
      </c>
      <c r="F380" t="s">
        <v>884</v>
      </c>
      <c r="G380" s="1093"/>
      <c r="I380" s="96"/>
      <c r="J380" s="196" t="s">
        <v>6</v>
      </c>
      <c r="K380" s="1721">
        <v>102.9</v>
      </c>
      <c r="L380" s="1722">
        <v>95.6</v>
      </c>
      <c r="M380" s="1723">
        <v>93.5</v>
      </c>
      <c r="N380" s="1185">
        <v>115.1</v>
      </c>
      <c r="O380" s="1064">
        <v>110.9</v>
      </c>
      <c r="P380" s="1724">
        <v>98.9</v>
      </c>
      <c r="Q380" t="s">
        <v>884</v>
      </c>
      <c r="R380" s="1076"/>
    </row>
    <row r="381" spans="1:18">
      <c r="A381" s="96"/>
      <c r="B381" s="196" t="s">
        <v>7</v>
      </c>
      <c r="C381" s="1080">
        <v>125.54</v>
      </c>
      <c r="D381" s="1064">
        <v>102.37</v>
      </c>
      <c r="E381" s="1064">
        <v>92.9</v>
      </c>
      <c r="F381" t="s">
        <v>884</v>
      </c>
      <c r="G381" s="1093"/>
      <c r="I381" s="96"/>
      <c r="J381" s="196" t="s">
        <v>7</v>
      </c>
      <c r="K381" s="1721">
        <v>102.6</v>
      </c>
      <c r="L381" s="1722">
        <v>93.8</v>
      </c>
      <c r="M381" s="1723">
        <v>94.2</v>
      </c>
      <c r="N381" s="1185">
        <v>115.4</v>
      </c>
      <c r="O381" s="1064">
        <v>109.3</v>
      </c>
      <c r="P381" s="1724">
        <v>99.2</v>
      </c>
      <c r="Q381" t="s">
        <v>884</v>
      </c>
      <c r="R381" s="1076"/>
    </row>
    <row r="382" spans="1:18">
      <c r="A382" s="96"/>
      <c r="B382" s="196" t="s">
        <v>8</v>
      </c>
      <c r="C382" s="1080">
        <v>124.67</v>
      </c>
      <c r="D382" s="1064">
        <v>103.08</v>
      </c>
      <c r="E382" s="1064">
        <v>92.7</v>
      </c>
      <c r="F382" t="s">
        <v>884</v>
      </c>
      <c r="G382" s="1093"/>
      <c r="I382" s="96"/>
      <c r="J382" s="196" t="s">
        <v>8</v>
      </c>
      <c r="K382" s="1721">
        <v>103.8</v>
      </c>
      <c r="L382" s="1722">
        <v>95</v>
      </c>
      <c r="M382" s="1723">
        <v>95</v>
      </c>
      <c r="N382" s="1185">
        <v>116.4</v>
      </c>
      <c r="O382" s="1064">
        <v>110.2</v>
      </c>
      <c r="P382" s="1724">
        <v>100.1</v>
      </c>
      <c r="Q382" t="s">
        <v>884</v>
      </c>
      <c r="R382" s="1076"/>
    </row>
    <row r="383" spans="1:18">
      <c r="A383" s="96"/>
      <c r="B383" s="196" t="s">
        <v>9</v>
      </c>
      <c r="C383" s="1080">
        <v>125.07</v>
      </c>
      <c r="D383" s="1064">
        <v>103.35</v>
      </c>
      <c r="E383" s="1064">
        <v>93.18</v>
      </c>
      <c r="F383" t="s">
        <v>884</v>
      </c>
      <c r="G383" s="1093"/>
      <c r="I383" s="96"/>
      <c r="J383" s="196" t="s">
        <v>9</v>
      </c>
      <c r="K383" s="1721">
        <v>103.6</v>
      </c>
      <c r="L383" s="1722">
        <v>94.6</v>
      </c>
      <c r="M383" s="1723">
        <v>95.4</v>
      </c>
      <c r="N383" s="1185">
        <v>116.6</v>
      </c>
      <c r="O383" s="1064">
        <v>109.4</v>
      </c>
      <c r="P383" s="1724">
        <v>100.4</v>
      </c>
      <c r="Q383" t="s">
        <v>884</v>
      </c>
      <c r="R383" s="1076"/>
    </row>
    <row r="384" spans="1:18">
      <c r="A384" s="96"/>
      <c r="B384" s="196" t="s">
        <v>10</v>
      </c>
      <c r="C384" s="1080">
        <v>121.6</v>
      </c>
      <c r="D384" s="1064">
        <v>99.11</v>
      </c>
      <c r="E384" s="1064">
        <v>91.68</v>
      </c>
      <c r="F384" t="s">
        <v>884</v>
      </c>
      <c r="G384" s="1093"/>
      <c r="I384" s="96"/>
      <c r="J384" s="196" t="s">
        <v>10</v>
      </c>
      <c r="K384" s="1721">
        <v>101.7</v>
      </c>
      <c r="L384" s="1722">
        <v>92.6</v>
      </c>
      <c r="M384" s="1723">
        <v>94.4</v>
      </c>
      <c r="N384" s="1185">
        <v>114.3</v>
      </c>
      <c r="O384" s="1064">
        <v>106.8</v>
      </c>
      <c r="P384" s="1724">
        <v>99.1</v>
      </c>
      <c r="Q384" t="s">
        <v>884</v>
      </c>
      <c r="R384" s="1076"/>
    </row>
    <row r="385" spans="1:18">
      <c r="A385" s="96"/>
      <c r="B385" s="196" t="s">
        <v>11</v>
      </c>
      <c r="C385" s="1080">
        <v>116.45</v>
      </c>
      <c r="D385" s="1064">
        <v>101.39</v>
      </c>
      <c r="E385" s="1064">
        <v>93.11</v>
      </c>
      <c r="F385" t="s">
        <v>884</v>
      </c>
      <c r="G385" s="1093"/>
      <c r="I385" s="96"/>
      <c r="J385" s="196" t="s">
        <v>11</v>
      </c>
      <c r="K385" s="1721">
        <v>100.3</v>
      </c>
      <c r="L385" s="1722">
        <v>90.9</v>
      </c>
      <c r="M385" s="1723">
        <v>94.2</v>
      </c>
      <c r="N385" s="1185">
        <v>112.7</v>
      </c>
      <c r="O385" s="1064">
        <v>104.8</v>
      </c>
      <c r="P385" s="1724">
        <v>98.9</v>
      </c>
      <c r="Q385" t="s">
        <v>885</v>
      </c>
      <c r="R385" s="1076"/>
    </row>
    <row r="386" spans="1:18">
      <c r="A386" s="96"/>
      <c r="B386" s="196" t="s">
        <v>12</v>
      </c>
      <c r="C386" s="1080">
        <v>119.28</v>
      </c>
      <c r="D386" s="1064">
        <v>102.41</v>
      </c>
      <c r="E386" s="1064">
        <v>94.79</v>
      </c>
      <c r="F386" t="s">
        <v>901</v>
      </c>
      <c r="G386" s="1093"/>
      <c r="I386" s="96"/>
      <c r="J386" s="196" t="s">
        <v>12</v>
      </c>
      <c r="K386" s="1721">
        <v>101</v>
      </c>
      <c r="L386" s="1722">
        <v>92.6</v>
      </c>
      <c r="M386" s="1723">
        <v>94.2</v>
      </c>
      <c r="N386" s="1185">
        <v>113.4</v>
      </c>
      <c r="O386" s="1064">
        <v>106.9</v>
      </c>
      <c r="P386" s="1724">
        <v>98.9</v>
      </c>
      <c r="Q386" t="s">
        <v>885</v>
      </c>
      <c r="R386" s="1076"/>
    </row>
    <row r="387" spans="1:18">
      <c r="A387" s="96"/>
      <c r="B387" s="196" t="s">
        <v>13</v>
      </c>
      <c r="C387" s="1080">
        <v>121.03</v>
      </c>
      <c r="D387" s="1064">
        <v>101.38</v>
      </c>
      <c r="E387" s="1064">
        <v>94.56</v>
      </c>
      <c r="F387" t="s">
        <v>901</v>
      </c>
      <c r="G387" s="1093"/>
      <c r="I387" s="96"/>
      <c r="J387" s="196" t="s">
        <v>13</v>
      </c>
      <c r="K387" s="1721">
        <v>102.6</v>
      </c>
      <c r="L387" s="1722">
        <v>96.3</v>
      </c>
      <c r="M387" s="1723">
        <v>94.4</v>
      </c>
      <c r="N387" s="1185">
        <v>115.3</v>
      </c>
      <c r="O387" s="1064">
        <v>111.4</v>
      </c>
      <c r="P387" s="1724">
        <v>99</v>
      </c>
      <c r="Q387" t="s">
        <v>885</v>
      </c>
      <c r="R387" s="1076"/>
    </row>
    <row r="388" spans="1:18">
      <c r="A388" s="101"/>
      <c r="B388" s="198" t="s">
        <v>14</v>
      </c>
      <c r="C388" s="1080">
        <v>120.37</v>
      </c>
      <c r="D388" s="1064">
        <v>99.63</v>
      </c>
      <c r="E388" s="1064">
        <v>93.96</v>
      </c>
      <c r="F388" t="s">
        <v>901</v>
      </c>
      <c r="G388" s="1093"/>
      <c r="I388" s="101"/>
      <c r="J388" s="198" t="s">
        <v>14</v>
      </c>
      <c r="K388" s="1725">
        <v>103.4</v>
      </c>
      <c r="L388" s="1726">
        <v>97.1</v>
      </c>
      <c r="M388" s="1727">
        <v>95.2</v>
      </c>
      <c r="N388" s="1186">
        <v>116</v>
      </c>
      <c r="O388" s="1066">
        <v>111.8</v>
      </c>
      <c r="P388" s="1729">
        <v>99.8</v>
      </c>
      <c r="Q388" s="935" t="s">
        <v>885</v>
      </c>
      <c r="R388" s="1096"/>
    </row>
    <row r="389" spans="1:18">
      <c r="A389" s="99" t="s">
        <v>904</v>
      </c>
      <c r="B389" s="197" t="s">
        <v>3</v>
      </c>
      <c r="C389" s="1086">
        <v>120.71</v>
      </c>
      <c r="D389" s="1069">
        <v>102.56</v>
      </c>
      <c r="E389" s="1086">
        <v>95.33</v>
      </c>
      <c r="F389" s="1094" t="s">
        <v>901</v>
      </c>
      <c r="G389" s="1074"/>
      <c r="I389" s="96" t="s">
        <v>904</v>
      </c>
      <c r="J389" s="196" t="s">
        <v>3</v>
      </c>
      <c r="K389" s="1723">
        <v>101.7</v>
      </c>
      <c r="L389" s="1722">
        <v>96.1</v>
      </c>
      <c r="M389" s="1723">
        <v>94.5</v>
      </c>
      <c r="N389" s="1185">
        <v>114.2</v>
      </c>
      <c r="O389" s="1064">
        <v>111.1</v>
      </c>
      <c r="P389" s="1724">
        <v>99</v>
      </c>
      <c r="Q389" t="s">
        <v>885</v>
      </c>
      <c r="R389" s="1076"/>
    </row>
    <row r="390" spans="1:18">
      <c r="A390" s="96">
        <v>2022</v>
      </c>
      <c r="B390" s="196" t="s">
        <v>4</v>
      </c>
      <c r="C390" s="1080">
        <v>116.33</v>
      </c>
      <c r="D390" s="1064">
        <v>103.23</v>
      </c>
      <c r="E390" s="1080">
        <v>96.65</v>
      </c>
      <c r="F390" s="1090" t="s">
        <v>901</v>
      </c>
      <c r="G390" s="1072"/>
      <c r="I390" s="96">
        <v>2022</v>
      </c>
      <c r="J390" s="196" t="s">
        <v>4</v>
      </c>
      <c r="K390" s="1723">
        <v>101.1</v>
      </c>
      <c r="L390" s="1722">
        <v>96.3</v>
      </c>
      <c r="M390" s="1723">
        <v>95</v>
      </c>
      <c r="N390" s="1185">
        <v>113.2</v>
      </c>
      <c r="O390" s="1064">
        <v>111.4</v>
      </c>
      <c r="P390" s="1724">
        <v>99.5</v>
      </c>
      <c r="Q390" t="s">
        <v>885</v>
      </c>
      <c r="R390" s="1076"/>
    </row>
    <row r="391" spans="1:18">
      <c r="A391" s="96"/>
      <c r="B391" s="196" t="s">
        <v>5</v>
      </c>
      <c r="C391" s="1080">
        <v>123.26</v>
      </c>
      <c r="D391" s="1064">
        <v>104.01</v>
      </c>
      <c r="E391" s="1080">
        <v>97.31</v>
      </c>
      <c r="F391" s="1090" t="s">
        <v>901</v>
      </c>
      <c r="G391" s="1072"/>
      <c r="I391" s="96"/>
      <c r="J391" s="196" t="s">
        <v>5</v>
      </c>
      <c r="K391" s="1723">
        <v>101.3</v>
      </c>
      <c r="L391" s="1722">
        <v>96.6</v>
      </c>
      <c r="M391" s="1723">
        <v>95.4</v>
      </c>
      <c r="N391" s="1185">
        <v>113.6</v>
      </c>
      <c r="O391" s="1064">
        <v>111.7</v>
      </c>
      <c r="P391" s="1724">
        <v>99.8</v>
      </c>
      <c r="Q391" t="s">
        <v>884</v>
      </c>
      <c r="R391" s="1076"/>
    </row>
    <row r="392" spans="1:18">
      <c r="A392" s="96"/>
      <c r="B392" s="196" t="s">
        <v>6</v>
      </c>
      <c r="C392" s="1080">
        <v>124.6</v>
      </c>
      <c r="D392" s="1064">
        <v>103.4</v>
      </c>
      <c r="E392" s="1080">
        <v>98.07</v>
      </c>
      <c r="F392" s="1090" t="s">
        <v>901</v>
      </c>
      <c r="G392" s="1072"/>
      <c r="I392" s="96"/>
      <c r="J392" s="196" t="s">
        <v>6</v>
      </c>
      <c r="K392" s="1723">
        <v>102.3</v>
      </c>
      <c r="L392" s="1722">
        <v>96.8</v>
      </c>
      <c r="M392" s="1723">
        <v>96.1</v>
      </c>
      <c r="N392" s="1185">
        <v>114.4</v>
      </c>
      <c r="O392" s="1064">
        <v>111.9</v>
      </c>
      <c r="P392" s="1724">
        <v>100.8</v>
      </c>
      <c r="Q392" t="s">
        <v>884</v>
      </c>
      <c r="R392" s="1076"/>
    </row>
    <row r="393" spans="1:18">
      <c r="A393" s="96"/>
      <c r="B393" s="196" t="s">
        <v>7</v>
      </c>
      <c r="C393" s="1080">
        <v>113.8</v>
      </c>
      <c r="D393" s="1064">
        <v>105.75</v>
      </c>
      <c r="E393" s="1080">
        <v>96.9</v>
      </c>
      <c r="F393" s="1090" t="s">
        <v>901</v>
      </c>
      <c r="G393" s="1072"/>
      <c r="I393" s="96"/>
      <c r="J393" s="196" t="s">
        <v>7</v>
      </c>
      <c r="K393" s="1723">
        <v>100.7</v>
      </c>
      <c r="L393" s="1722">
        <v>96</v>
      </c>
      <c r="M393" s="1723">
        <v>95.9</v>
      </c>
      <c r="N393" s="1185">
        <v>112.9</v>
      </c>
      <c r="O393" s="1064">
        <v>111.2</v>
      </c>
      <c r="P393" s="1724">
        <v>100.6</v>
      </c>
      <c r="Q393" t="s">
        <v>884</v>
      </c>
      <c r="R393" s="1076"/>
    </row>
    <row r="394" spans="1:18">
      <c r="A394" s="96"/>
      <c r="B394" s="196" t="s">
        <v>8</v>
      </c>
      <c r="C394" s="1080">
        <v>118.8</v>
      </c>
      <c r="D394" s="1064">
        <v>106.39</v>
      </c>
      <c r="E394" s="1080">
        <v>95.04</v>
      </c>
      <c r="F394" s="1090" t="s">
        <v>1205</v>
      </c>
      <c r="G394" s="1072"/>
      <c r="I394" s="96"/>
      <c r="J394" s="196" t="s">
        <v>8</v>
      </c>
      <c r="K394" s="1723">
        <v>100.7</v>
      </c>
      <c r="L394" s="1722">
        <v>98.6</v>
      </c>
      <c r="M394" s="1723">
        <v>97.4</v>
      </c>
      <c r="N394" s="1185">
        <v>112.6</v>
      </c>
      <c r="O394" s="1064">
        <v>113.3</v>
      </c>
      <c r="P394" s="1724">
        <v>101.8</v>
      </c>
      <c r="Q394" t="s">
        <v>884</v>
      </c>
      <c r="R394" s="1076"/>
    </row>
    <row r="395" spans="1:18">
      <c r="A395" s="96"/>
      <c r="B395" s="196" t="s">
        <v>9</v>
      </c>
      <c r="C395" s="1080">
        <v>114.26</v>
      </c>
      <c r="D395" s="1064">
        <v>107.31</v>
      </c>
      <c r="E395" s="1080">
        <v>98.43</v>
      </c>
      <c r="F395" s="1090" t="s">
        <v>1205</v>
      </c>
      <c r="G395" s="1072"/>
      <c r="I395" s="96"/>
      <c r="J395" s="196" t="s">
        <v>9</v>
      </c>
      <c r="K395" s="1723">
        <v>99.5</v>
      </c>
      <c r="L395" s="1722">
        <v>99.2</v>
      </c>
      <c r="M395" s="1723">
        <v>97.3</v>
      </c>
      <c r="N395" s="1185">
        <v>111.7</v>
      </c>
      <c r="O395" s="1064">
        <v>113.8</v>
      </c>
      <c r="P395" s="1724">
        <v>101.7</v>
      </c>
      <c r="Q395" t="s">
        <v>884</v>
      </c>
      <c r="R395" s="1076"/>
    </row>
    <row r="396" spans="1:18">
      <c r="A396" s="96"/>
      <c r="B396" s="196" t="s">
        <v>10</v>
      </c>
      <c r="C396" s="1080">
        <v>113.44</v>
      </c>
      <c r="D396" s="1064">
        <v>108.8</v>
      </c>
      <c r="E396" s="1080">
        <v>98.64</v>
      </c>
      <c r="F396" s="1090" t="s">
        <v>1205</v>
      </c>
      <c r="G396" s="1072"/>
      <c r="I396" s="96"/>
      <c r="J396" s="196" t="s">
        <v>10</v>
      </c>
      <c r="K396" s="1723">
        <v>101.6</v>
      </c>
      <c r="L396" s="1722">
        <v>100.7</v>
      </c>
      <c r="M396" s="1723">
        <v>98.6</v>
      </c>
      <c r="N396" s="1185">
        <v>113.2</v>
      </c>
      <c r="O396" s="1064">
        <v>115</v>
      </c>
      <c r="P396" s="1724">
        <v>102.9</v>
      </c>
      <c r="Q396" t="s">
        <v>884</v>
      </c>
      <c r="R396" s="1076"/>
    </row>
    <row r="397" spans="1:18">
      <c r="A397" s="96"/>
      <c r="B397" s="196" t="s">
        <v>11</v>
      </c>
      <c r="C397" s="1512">
        <v>110.19</v>
      </c>
      <c r="D397" s="1511">
        <v>108.64</v>
      </c>
      <c r="E397" s="1512">
        <v>99.42</v>
      </c>
      <c r="F397" s="1090" t="s">
        <v>1205</v>
      </c>
      <c r="G397" s="1072"/>
      <c r="I397" s="96"/>
      <c r="J397" s="196" t="s">
        <v>11</v>
      </c>
      <c r="K397" s="1723">
        <v>98.8</v>
      </c>
      <c r="L397" s="1722">
        <v>100</v>
      </c>
      <c r="M397" s="1723">
        <v>99.1</v>
      </c>
      <c r="N397" s="1185">
        <v>111</v>
      </c>
      <c r="O397" s="1064">
        <v>114.4</v>
      </c>
      <c r="P397" s="1724">
        <v>103.2</v>
      </c>
      <c r="Q397" t="s">
        <v>884</v>
      </c>
      <c r="R397" s="1076"/>
    </row>
    <row r="398" spans="1:18">
      <c r="A398" s="96"/>
      <c r="B398" s="196" t="s">
        <v>12</v>
      </c>
      <c r="C398" s="1080">
        <v>109.52</v>
      </c>
      <c r="D398" s="1064">
        <v>108.37</v>
      </c>
      <c r="E398" s="1080">
        <v>99.93</v>
      </c>
      <c r="F398" s="1090" t="s">
        <v>1205</v>
      </c>
      <c r="G398" s="1072"/>
      <c r="I398" s="96"/>
      <c r="J398" s="196" t="s">
        <v>12</v>
      </c>
      <c r="K398" s="1723">
        <v>99.1</v>
      </c>
      <c r="L398" s="1722">
        <v>99.2</v>
      </c>
      <c r="M398" s="1723">
        <v>99.1</v>
      </c>
      <c r="N398" s="1185">
        <v>111</v>
      </c>
      <c r="O398" s="1064">
        <v>114</v>
      </c>
      <c r="P398" s="1724">
        <v>103.3</v>
      </c>
      <c r="Q398" t="s">
        <v>884</v>
      </c>
      <c r="R398" s="1076"/>
    </row>
    <row r="399" spans="1:18">
      <c r="A399" s="96"/>
      <c r="B399" s="196" t="s">
        <v>13</v>
      </c>
      <c r="C399" s="1080">
        <v>110.78</v>
      </c>
      <c r="D399" s="1064">
        <v>109.61</v>
      </c>
      <c r="E399" s="1080">
        <v>99.56</v>
      </c>
      <c r="F399" s="1089" t="s">
        <v>343</v>
      </c>
      <c r="G399" s="1072"/>
      <c r="I399" s="96"/>
      <c r="J399" s="196" t="s">
        <v>13</v>
      </c>
      <c r="K399" s="1723">
        <v>98</v>
      </c>
      <c r="L399" s="1722">
        <v>99.2</v>
      </c>
      <c r="M399" s="1723">
        <v>99.6</v>
      </c>
      <c r="N399" s="1185">
        <v>110.2</v>
      </c>
      <c r="O399" s="1064">
        <v>113.9</v>
      </c>
      <c r="P399" s="1724">
        <v>103.7</v>
      </c>
      <c r="Q399" t="s">
        <v>884</v>
      </c>
      <c r="R399" s="1076"/>
    </row>
    <row r="400" spans="1:18">
      <c r="A400" s="96"/>
      <c r="B400" s="196" t="s">
        <v>14</v>
      </c>
      <c r="C400" s="1080">
        <v>106.01</v>
      </c>
      <c r="D400" s="1064">
        <v>109.29</v>
      </c>
      <c r="E400" s="1080">
        <v>101.19</v>
      </c>
      <c r="F400" s="1089" t="s">
        <v>343</v>
      </c>
      <c r="G400" s="1072"/>
      <c r="I400" s="96"/>
      <c r="J400" s="196" t="s">
        <v>14</v>
      </c>
      <c r="K400" s="1723">
        <v>97.4</v>
      </c>
      <c r="L400" s="1722">
        <v>99.2</v>
      </c>
      <c r="M400" s="1723">
        <v>99.6</v>
      </c>
      <c r="N400" s="1185">
        <v>109.3</v>
      </c>
      <c r="O400" s="1064">
        <v>113.4</v>
      </c>
      <c r="P400" s="1724">
        <v>103.6</v>
      </c>
      <c r="Q400" s="39" t="s">
        <v>803</v>
      </c>
      <c r="R400" s="1076"/>
    </row>
    <row r="401" spans="1:18">
      <c r="A401" s="99" t="s">
        <v>1221</v>
      </c>
      <c r="B401" s="197" t="s">
        <v>3</v>
      </c>
      <c r="C401" s="1810">
        <v>102.59</v>
      </c>
      <c r="D401" s="1086">
        <v>105.73</v>
      </c>
      <c r="E401" s="1069">
        <v>101.99</v>
      </c>
      <c r="F401" s="1087" t="s">
        <v>343</v>
      </c>
      <c r="G401" s="1074"/>
      <c r="I401" s="99" t="s">
        <v>1221</v>
      </c>
      <c r="J401" s="197" t="s">
        <v>3</v>
      </c>
      <c r="K401" s="1732">
        <v>96.4</v>
      </c>
      <c r="L401" s="1731">
        <v>96.8</v>
      </c>
      <c r="M401" s="1732">
        <v>100.4</v>
      </c>
      <c r="N401" s="1187">
        <v>108.4</v>
      </c>
      <c r="O401" s="1069">
        <v>112.5</v>
      </c>
      <c r="P401" s="1728">
        <v>104.7</v>
      </c>
      <c r="Q401" s="472" t="s">
        <v>803</v>
      </c>
      <c r="R401" s="1798"/>
    </row>
    <row r="402" spans="1:18">
      <c r="A402" s="96">
        <v>2023</v>
      </c>
      <c r="B402" s="196" t="s">
        <v>4</v>
      </c>
      <c r="C402" s="1809">
        <v>102.27</v>
      </c>
      <c r="D402" s="1080">
        <v>106.73</v>
      </c>
      <c r="E402" s="1064">
        <v>100.63</v>
      </c>
      <c r="F402" s="1089" t="s">
        <v>343</v>
      </c>
      <c r="G402" s="1072"/>
      <c r="I402" s="96">
        <v>2023</v>
      </c>
      <c r="J402" s="196" t="s">
        <v>4</v>
      </c>
      <c r="K402" s="1723">
        <v>97.4</v>
      </c>
      <c r="L402" s="1722">
        <v>99.1</v>
      </c>
      <c r="M402" s="1723">
        <v>100</v>
      </c>
      <c r="N402" s="1185">
        <v>108.8</v>
      </c>
      <c r="O402" s="1064">
        <v>114.6</v>
      </c>
      <c r="P402" s="1724">
        <v>104.7</v>
      </c>
      <c r="Q402" s="39" t="s">
        <v>803</v>
      </c>
      <c r="R402" s="1076"/>
    </row>
    <row r="403" spans="1:18">
      <c r="A403" s="96"/>
      <c r="B403" s="196" t="s">
        <v>5</v>
      </c>
      <c r="C403" s="1809">
        <v>99.65</v>
      </c>
      <c r="D403" s="1080">
        <v>105.24</v>
      </c>
      <c r="E403" s="1064">
        <v>100.17</v>
      </c>
      <c r="F403" s="1089" t="s">
        <v>897</v>
      </c>
      <c r="G403" s="1072"/>
      <c r="I403" s="96"/>
      <c r="J403" s="196" t="s">
        <v>5</v>
      </c>
      <c r="K403" s="1723">
        <v>96.9</v>
      </c>
      <c r="L403" s="1722">
        <v>99.2</v>
      </c>
      <c r="M403" s="1723">
        <v>100.2</v>
      </c>
      <c r="N403" s="1185">
        <v>108.9</v>
      </c>
      <c r="O403" s="1064">
        <v>114.4</v>
      </c>
      <c r="P403" s="1724">
        <v>104.7</v>
      </c>
      <c r="Q403" s="39" t="s">
        <v>803</v>
      </c>
      <c r="R403" s="1076"/>
    </row>
    <row r="404" spans="1:18">
      <c r="A404" s="96"/>
      <c r="B404" s="196" t="s">
        <v>6</v>
      </c>
      <c r="C404" s="1809">
        <v>101.75</v>
      </c>
      <c r="D404" s="1080">
        <v>104.15</v>
      </c>
      <c r="E404" s="1064">
        <v>97.66</v>
      </c>
      <c r="F404" s="1089" t="s">
        <v>897</v>
      </c>
      <c r="G404" s="1072"/>
      <c r="I404" s="96"/>
      <c r="J404" s="196" t="s">
        <v>6</v>
      </c>
      <c r="K404" s="1723">
        <v>97.6</v>
      </c>
      <c r="L404" s="1722">
        <v>99.4</v>
      </c>
      <c r="M404" s="1723">
        <v>101.2</v>
      </c>
      <c r="N404" s="1185">
        <v>108.6</v>
      </c>
      <c r="O404" s="1064">
        <v>114.4</v>
      </c>
      <c r="P404" s="1724">
        <v>105.1</v>
      </c>
      <c r="Q404" s="39" t="s">
        <v>803</v>
      </c>
      <c r="R404" s="1076"/>
    </row>
    <row r="405" spans="1:18">
      <c r="A405" s="96"/>
      <c r="B405" s="196" t="s">
        <v>7</v>
      </c>
      <c r="C405" s="1809">
        <v>100.47</v>
      </c>
      <c r="D405" s="1080">
        <v>105.13</v>
      </c>
      <c r="E405" s="1064">
        <v>98.46</v>
      </c>
      <c r="F405" s="535" t="s">
        <v>898</v>
      </c>
      <c r="G405" s="1072"/>
      <c r="I405" s="96"/>
      <c r="J405" s="196" t="s">
        <v>7</v>
      </c>
      <c r="K405" s="1080"/>
      <c r="L405" s="1064"/>
      <c r="M405" s="1080"/>
      <c r="N405" s="1185">
        <v>109.3</v>
      </c>
      <c r="O405" s="1064">
        <v>115.1</v>
      </c>
      <c r="P405" s="1724">
        <v>106.1</v>
      </c>
      <c r="Q405" s="39" t="s">
        <v>343</v>
      </c>
      <c r="R405" s="1076"/>
    </row>
    <row r="406" spans="1:18">
      <c r="A406" s="96"/>
      <c r="B406" s="196" t="s">
        <v>8</v>
      </c>
      <c r="C406" s="1809">
        <v>99.24</v>
      </c>
      <c r="D406" s="1080">
        <v>107.15</v>
      </c>
      <c r="E406" s="1064">
        <v>97.87</v>
      </c>
      <c r="F406" s="1089" t="s">
        <v>897</v>
      </c>
      <c r="G406" s="1072"/>
      <c r="I406" s="96"/>
      <c r="J406" s="196" t="s">
        <v>8</v>
      </c>
      <c r="K406" s="1080"/>
      <c r="L406" s="1064"/>
      <c r="M406" s="1080"/>
      <c r="N406" s="1185">
        <v>109.4</v>
      </c>
      <c r="O406" s="1064">
        <v>115</v>
      </c>
      <c r="P406" s="1724">
        <v>105.9</v>
      </c>
      <c r="Q406" s="39" t="s">
        <v>343</v>
      </c>
      <c r="R406" s="1076"/>
    </row>
    <row r="407" spans="1:18">
      <c r="A407" s="96"/>
      <c r="B407" s="196" t="s">
        <v>9</v>
      </c>
      <c r="C407" s="1809">
        <v>103.76</v>
      </c>
      <c r="D407" s="1080">
        <v>104.88</v>
      </c>
      <c r="E407" s="1064">
        <v>96.5</v>
      </c>
      <c r="F407" s="1089" t="s">
        <v>897</v>
      </c>
      <c r="G407" s="1072"/>
      <c r="I407" s="96"/>
      <c r="J407" s="196" t="s">
        <v>9</v>
      </c>
      <c r="K407" s="1080"/>
      <c r="L407" s="1064"/>
      <c r="M407" s="1080"/>
      <c r="N407" s="1185">
        <v>109</v>
      </c>
      <c r="O407" s="1064">
        <v>114.8</v>
      </c>
      <c r="P407" s="1724">
        <v>105.5</v>
      </c>
      <c r="Q407" s="39" t="s">
        <v>343</v>
      </c>
      <c r="R407" s="1076"/>
    </row>
    <row r="408" spans="1:18">
      <c r="A408" s="96"/>
      <c r="B408" s="196" t="s">
        <v>10</v>
      </c>
      <c r="C408" s="1809">
        <v>99.63</v>
      </c>
      <c r="D408" s="1080">
        <v>103.07</v>
      </c>
      <c r="E408" s="1064">
        <v>96.11</v>
      </c>
      <c r="F408" s="1089" t="s">
        <v>895</v>
      </c>
      <c r="G408" s="1072"/>
      <c r="I408" s="96"/>
      <c r="J408" s="196" t="s">
        <v>10</v>
      </c>
      <c r="K408" s="1080"/>
      <c r="L408" s="1064"/>
      <c r="M408" s="1080"/>
      <c r="N408" s="1185">
        <v>109.8</v>
      </c>
      <c r="O408" s="1064">
        <v>115.1</v>
      </c>
      <c r="P408" s="1724">
        <v>105.6</v>
      </c>
      <c r="Q408" s="39" t="s">
        <v>343</v>
      </c>
      <c r="R408" s="1076"/>
    </row>
    <row r="409" spans="1:18">
      <c r="A409" s="96"/>
      <c r="B409" s="196" t="s">
        <v>11</v>
      </c>
      <c r="C409" s="1809">
        <v>100.48</v>
      </c>
      <c r="D409" s="1080">
        <v>104.38</v>
      </c>
      <c r="E409" s="1064">
        <v>94.31</v>
      </c>
      <c r="F409" s="1089" t="s">
        <v>281</v>
      </c>
      <c r="G409" s="1072"/>
      <c r="I409" s="96"/>
      <c r="J409" s="196" t="s">
        <v>11</v>
      </c>
      <c r="K409" s="1080"/>
      <c r="L409" s="1064"/>
      <c r="M409" s="1080"/>
      <c r="N409" s="1185">
        <v>109.9</v>
      </c>
      <c r="O409" s="1064">
        <v>115.6</v>
      </c>
      <c r="P409" s="1724">
        <v>106.1</v>
      </c>
      <c r="Q409" s="39" t="s">
        <v>343</v>
      </c>
      <c r="R409" s="1076"/>
    </row>
    <row r="410" spans="1:18">
      <c r="A410" s="96"/>
      <c r="B410" s="196" t="s">
        <v>12</v>
      </c>
      <c r="C410" s="1809">
        <v>100.8</v>
      </c>
      <c r="D410" s="1080">
        <v>102.99</v>
      </c>
      <c r="E410" s="1064">
        <v>94.51</v>
      </c>
      <c r="F410" s="1089" t="s">
        <v>281</v>
      </c>
      <c r="G410" s="1072"/>
      <c r="I410" s="96"/>
      <c r="J410" s="196" t="s">
        <v>12</v>
      </c>
      <c r="K410" s="1080"/>
      <c r="L410" s="1064"/>
      <c r="M410" s="1080"/>
      <c r="N410" s="1185">
        <v>109.1</v>
      </c>
      <c r="O410" s="1064">
        <v>115.6</v>
      </c>
      <c r="P410" s="1724">
        <v>106.5</v>
      </c>
      <c r="Q410" s="39" t="s">
        <v>343</v>
      </c>
      <c r="R410" s="1076"/>
    </row>
    <row r="411" spans="1:18">
      <c r="A411" s="96"/>
      <c r="B411" s="196" t="s">
        <v>13</v>
      </c>
      <c r="C411" s="1809">
        <v>95.31</v>
      </c>
      <c r="D411" s="1080">
        <v>100.94</v>
      </c>
      <c r="E411" s="1064">
        <v>95.3</v>
      </c>
      <c r="F411" s="1090" t="s">
        <v>882</v>
      </c>
      <c r="G411" s="1072"/>
      <c r="I411" s="96"/>
      <c r="J411" s="196" t="s">
        <v>13</v>
      </c>
      <c r="K411" s="1080"/>
      <c r="L411" s="1064"/>
      <c r="M411" s="1080"/>
      <c r="N411" s="1185">
        <v>109</v>
      </c>
      <c r="O411" s="1064">
        <v>114.7</v>
      </c>
      <c r="P411" s="1724">
        <v>106.4</v>
      </c>
      <c r="Q411" s="39" t="s">
        <v>343</v>
      </c>
      <c r="R411" s="1076"/>
    </row>
    <row r="412" spans="1:18">
      <c r="A412" s="96"/>
      <c r="B412" s="196" t="s">
        <v>14</v>
      </c>
      <c r="C412" s="1809">
        <v>95.88</v>
      </c>
      <c r="D412" s="1080">
        <v>102.86</v>
      </c>
      <c r="E412" s="1064">
        <v>96.18</v>
      </c>
      <c r="F412" s="1089" t="s">
        <v>882</v>
      </c>
      <c r="G412" s="1072"/>
      <c r="I412" s="96"/>
      <c r="J412" s="196" t="s">
        <v>14</v>
      </c>
      <c r="K412" s="1080"/>
      <c r="L412" s="1064"/>
      <c r="M412" s="1080"/>
      <c r="N412" s="1185">
        <v>110.2</v>
      </c>
      <c r="O412" s="1064">
        <v>115.8</v>
      </c>
      <c r="P412" s="1724">
        <v>106.9</v>
      </c>
      <c r="Q412" s="39" t="s">
        <v>1426</v>
      </c>
      <c r="R412" s="1076"/>
    </row>
    <row r="413" spans="1:18">
      <c r="A413" s="767" t="s">
        <v>1424</v>
      </c>
      <c r="B413" s="197" t="s">
        <v>3</v>
      </c>
      <c r="C413" s="1086">
        <v>90.78</v>
      </c>
      <c r="D413" s="1069">
        <v>106.15</v>
      </c>
      <c r="E413" s="1086">
        <v>93.38</v>
      </c>
      <c r="F413" s="1087" t="s">
        <v>882</v>
      </c>
      <c r="G413" s="1176"/>
      <c r="I413" s="767" t="s">
        <v>1424</v>
      </c>
      <c r="J413" s="197" t="s">
        <v>3</v>
      </c>
      <c r="K413" s="1086"/>
      <c r="L413" s="1086"/>
      <c r="M413" s="1086"/>
      <c r="N413" s="1086">
        <v>109.7</v>
      </c>
      <c r="O413" s="1069">
        <v>112.9</v>
      </c>
      <c r="P413" s="1086">
        <v>105.1</v>
      </c>
      <c r="Q413" s="1087" t="s">
        <v>1425</v>
      </c>
      <c r="R413" s="1176"/>
    </row>
    <row r="414" spans="1:18">
      <c r="A414" s="768">
        <v>2024</v>
      </c>
      <c r="B414" s="196" t="s">
        <v>4</v>
      </c>
      <c r="C414" s="1080">
        <v>89.56</v>
      </c>
      <c r="D414" s="1064">
        <v>107.9</v>
      </c>
      <c r="E414" s="1080">
        <v>96.77</v>
      </c>
      <c r="F414" s="1089" t="s">
        <v>882</v>
      </c>
      <c r="G414" s="1124"/>
      <c r="I414" s="768">
        <v>2024</v>
      </c>
      <c r="J414" s="196" t="s">
        <v>4</v>
      </c>
      <c r="K414" s="1080"/>
      <c r="L414" s="1080"/>
      <c r="M414" s="1080"/>
      <c r="N414" s="1080">
        <v>111.8</v>
      </c>
      <c r="O414" s="1064">
        <v>112.3</v>
      </c>
      <c r="P414" s="1080">
        <v>106.4</v>
      </c>
      <c r="Q414" s="1089" t="s">
        <v>890</v>
      </c>
      <c r="R414" s="1124"/>
    </row>
    <row r="415" spans="1:18">
      <c r="A415" s="768"/>
      <c r="B415" s="196" t="s">
        <v>5</v>
      </c>
      <c r="C415" s="1080">
        <v>90.76</v>
      </c>
      <c r="D415" s="1064">
        <v>108.4</v>
      </c>
      <c r="E415" s="1080">
        <v>98.2</v>
      </c>
      <c r="F415" s="2317" t="s">
        <v>1441</v>
      </c>
      <c r="G415" s="1124"/>
      <c r="I415" s="768"/>
      <c r="J415" s="196" t="s">
        <v>5</v>
      </c>
      <c r="K415" s="1080"/>
      <c r="L415" s="1080"/>
      <c r="M415" s="1080"/>
      <c r="N415" s="1080">
        <v>111.8</v>
      </c>
      <c r="O415" s="1064">
        <v>114.3</v>
      </c>
      <c r="P415" s="1080">
        <v>106.1</v>
      </c>
      <c r="Q415" s="1089" t="s">
        <v>890</v>
      </c>
      <c r="R415" s="1124"/>
    </row>
    <row r="416" spans="1:18">
      <c r="A416" s="768"/>
      <c r="B416" s="196" t="s">
        <v>6</v>
      </c>
      <c r="C416" s="1512">
        <v>94.1</v>
      </c>
      <c r="D416" s="1511">
        <v>101.8</v>
      </c>
      <c r="E416" s="1512">
        <v>93.51</v>
      </c>
      <c r="F416" s="2317" t="s">
        <v>1441</v>
      </c>
      <c r="G416" s="1124"/>
      <c r="I416" s="768"/>
      <c r="J416" s="196" t="s">
        <v>6</v>
      </c>
      <c r="K416" s="1080"/>
      <c r="L416" s="1080"/>
      <c r="M416" s="1080"/>
      <c r="N416" s="1080">
        <v>111</v>
      </c>
      <c r="O416" s="1064">
        <v>115.3</v>
      </c>
      <c r="P416" s="1080">
        <v>106</v>
      </c>
      <c r="Q416" s="1089" t="s">
        <v>890</v>
      </c>
      <c r="R416" s="1124"/>
    </row>
    <row r="417" spans="1:18">
      <c r="A417" s="768"/>
      <c r="B417" s="196" t="s">
        <v>7</v>
      </c>
      <c r="C417" s="1512">
        <v>100.63</v>
      </c>
      <c r="D417" s="1511">
        <v>106.72</v>
      </c>
      <c r="E417" s="1512">
        <v>93.79</v>
      </c>
      <c r="F417" s="2317" t="s">
        <v>1441</v>
      </c>
      <c r="G417" s="1124"/>
      <c r="I417" s="768"/>
      <c r="J417" s="196" t="s">
        <v>7</v>
      </c>
      <c r="K417" s="1080"/>
      <c r="L417" s="1080"/>
      <c r="M417" s="1080"/>
      <c r="N417" s="1080">
        <v>111</v>
      </c>
      <c r="O417" s="1064">
        <v>117.2</v>
      </c>
      <c r="P417" s="1080">
        <v>108</v>
      </c>
      <c r="Q417" s="1089" t="s">
        <v>1454</v>
      </c>
      <c r="R417" s="1124"/>
    </row>
    <row r="418" spans="1:18">
      <c r="A418" s="768"/>
      <c r="B418" s="196" t="s">
        <v>8</v>
      </c>
      <c r="C418" s="1080">
        <v>99.92</v>
      </c>
      <c r="D418" s="1064">
        <v>106.07</v>
      </c>
      <c r="E418" s="1080">
        <v>94.53</v>
      </c>
      <c r="F418" s="1089" t="s">
        <v>281</v>
      </c>
      <c r="G418" s="1124"/>
      <c r="I418" s="768"/>
      <c r="J418" s="196" t="s">
        <v>8</v>
      </c>
      <c r="K418" s="1080"/>
      <c r="L418" s="1080"/>
      <c r="M418" s="1080"/>
      <c r="N418" s="1080">
        <v>109.1</v>
      </c>
      <c r="O418" s="1064">
        <v>113.8</v>
      </c>
      <c r="P418" s="1080">
        <v>106.9</v>
      </c>
      <c r="Q418" s="1089" t="s">
        <v>1454</v>
      </c>
      <c r="R418" s="1124"/>
    </row>
    <row r="419" spans="1:18">
      <c r="A419" s="768"/>
      <c r="B419" s="196" t="s">
        <v>9</v>
      </c>
      <c r="C419" s="1080">
        <v>103.26</v>
      </c>
      <c r="D419" s="1064">
        <v>110.19</v>
      </c>
      <c r="E419" s="1080">
        <v>94.51</v>
      </c>
      <c r="F419" s="1089" t="s">
        <v>1454</v>
      </c>
      <c r="G419" s="1124"/>
      <c r="I419" s="768"/>
      <c r="J419" s="196" t="s">
        <v>9</v>
      </c>
      <c r="K419" s="1080"/>
      <c r="L419" s="1080"/>
      <c r="M419" s="1080"/>
      <c r="N419" s="1080">
        <v>109.1</v>
      </c>
      <c r="O419" s="1064">
        <v>116.4</v>
      </c>
      <c r="P419" s="1080">
        <v>107.5</v>
      </c>
      <c r="Q419" s="1089" t="s">
        <v>1454</v>
      </c>
      <c r="R419" s="1124"/>
    </row>
    <row r="420" spans="1:18">
      <c r="A420" s="768"/>
      <c r="B420" s="196" t="s">
        <v>10</v>
      </c>
      <c r="C420" s="1080">
        <v>96.4</v>
      </c>
      <c r="D420" s="1064">
        <v>105.08</v>
      </c>
      <c r="E420" s="1080">
        <v>98.88</v>
      </c>
      <c r="F420" s="1089" t="s">
        <v>1454</v>
      </c>
      <c r="G420" s="1124"/>
      <c r="I420" s="768"/>
      <c r="J420" s="196" t="s">
        <v>10</v>
      </c>
      <c r="K420" s="1080"/>
      <c r="L420" s="1080"/>
      <c r="M420" s="1080"/>
      <c r="N420" s="1080">
        <v>107</v>
      </c>
      <c r="O420" s="1064">
        <v>113.3</v>
      </c>
      <c r="P420" s="1080">
        <v>107.9</v>
      </c>
      <c r="Q420" s="1089" t="s">
        <v>1454</v>
      </c>
      <c r="R420" s="1124"/>
    </row>
    <row r="421" spans="1:18">
      <c r="A421" s="768"/>
      <c r="B421" s="196" t="s">
        <v>11</v>
      </c>
      <c r="C421" s="1080">
        <v>101.88</v>
      </c>
      <c r="D421" s="1064">
        <v>107.85</v>
      </c>
      <c r="E421" s="1080">
        <v>96.88</v>
      </c>
      <c r="F421" s="2317" t="s">
        <v>1441</v>
      </c>
      <c r="G421" s="1124"/>
      <c r="I421" s="768"/>
      <c r="J421" s="196" t="s">
        <v>11</v>
      </c>
      <c r="K421" s="1080"/>
      <c r="L421" s="1080"/>
      <c r="M421" s="1080"/>
      <c r="N421" s="1080">
        <v>108.9</v>
      </c>
      <c r="O421" s="1064">
        <v>114</v>
      </c>
      <c r="P421" s="1080">
        <v>106.9</v>
      </c>
      <c r="Q421" s="1089" t="s">
        <v>1454</v>
      </c>
      <c r="R421" s="1124"/>
    </row>
    <row r="422" spans="1:18">
      <c r="A422" s="768"/>
      <c r="B422" s="196" t="s">
        <v>12</v>
      </c>
      <c r="C422" s="1080">
        <v>95.32</v>
      </c>
      <c r="D422" s="1064">
        <v>106.44</v>
      </c>
      <c r="E422" s="1080">
        <v>99.26</v>
      </c>
      <c r="F422" s="2662" t="s">
        <v>1441</v>
      </c>
      <c r="G422" s="1124"/>
      <c r="I422" s="768"/>
      <c r="J422" s="196" t="s">
        <v>12</v>
      </c>
      <c r="K422" s="1080"/>
      <c r="L422" s="1080"/>
      <c r="M422" s="1080"/>
      <c r="N422" s="1080">
        <v>108.6</v>
      </c>
      <c r="O422" s="1064">
        <v>116.5</v>
      </c>
      <c r="P422" s="1080">
        <v>107.2</v>
      </c>
      <c r="Q422" s="1089" t="s">
        <v>1454</v>
      </c>
      <c r="R422" s="1124"/>
    </row>
    <row r="423" spans="1:18">
      <c r="A423" s="768"/>
      <c r="B423" s="196" t="s">
        <v>13</v>
      </c>
      <c r="C423" s="1080"/>
      <c r="D423" s="1064"/>
      <c r="E423" s="1080"/>
      <c r="F423" s="1089"/>
      <c r="G423" s="1124"/>
      <c r="I423" s="768"/>
      <c r="J423" s="196" t="s">
        <v>13</v>
      </c>
      <c r="K423" s="1080"/>
      <c r="L423" s="1080"/>
      <c r="M423" s="1080"/>
      <c r="N423" s="1080"/>
      <c r="O423" s="1064"/>
      <c r="P423" s="1080"/>
      <c r="Q423" s="1100"/>
      <c r="R423" s="1124"/>
    </row>
    <row r="424" spans="1:18">
      <c r="A424" s="782"/>
      <c r="B424" s="198" t="s">
        <v>14</v>
      </c>
      <c r="C424" s="1083"/>
      <c r="D424" s="1066"/>
      <c r="E424" s="1083"/>
      <c r="F424" s="1084"/>
      <c r="G424" s="1126"/>
      <c r="I424" s="782"/>
      <c r="J424" s="198" t="s">
        <v>14</v>
      </c>
      <c r="K424" s="1083"/>
      <c r="L424" s="1083"/>
      <c r="M424" s="1083"/>
      <c r="N424" s="1083"/>
      <c r="O424" s="1066"/>
      <c r="P424" s="1083"/>
      <c r="Q424" s="2214"/>
      <c r="R424" s="1126"/>
    </row>
    <row r="425" spans="1:18">
      <c r="B425" s="703" t="s">
        <v>902</v>
      </c>
      <c r="C425" s="1080">
        <f>MAX(C52:C424)</f>
        <v>145.65</v>
      </c>
      <c r="D425" s="1080">
        <f>MAX(D52:D424)</f>
        <v>143.97999999999999</v>
      </c>
      <c r="E425" s="1080">
        <f>MAX(E52:E424)</f>
        <v>132.18</v>
      </c>
    </row>
    <row r="426" spans="1:18">
      <c r="B426" s="703" t="s">
        <v>903</v>
      </c>
      <c r="C426" s="1080">
        <f>MIN(C52:C424)</f>
        <v>69.42</v>
      </c>
      <c r="D426" s="1080">
        <f>MIN(D52:D424)</f>
        <v>92.37</v>
      </c>
      <c r="E426" s="1080">
        <f>MIN(E52:E424)</f>
        <v>59.1</v>
      </c>
    </row>
    <row r="427" spans="1:18">
      <c r="F427" t="s">
        <v>271</v>
      </c>
    </row>
    <row r="439" spans="9:9">
      <c r="I439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488"/>
  <sheetViews>
    <sheetView workbookViewId="0">
      <pane xSplit="2" ySplit="6" topLeftCell="I424" activePane="bottomRight" state="frozen"/>
      <selection pane="topRight" activeCell="C1" sqref="C1"/>
      <selection pane="bottomLeft" activeCell="A7" sqref="A7"/>
      <selection pane="bottomRight" activeCell="L427" sqref="L427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1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4" t="s">
        <v>1505</v>
      </c>
      <c r="B1" s="45"/>
      <c r="C1" s="45"/>
      <c r="D1" s="45"/>
      <c r="E1" s="45"/>
      <c r="F1" s="45"/>
      <c r="G1" s="45" t="s">
        <v>663</v>
      </c>
      <c r="H1" s="45"/>
      <c r="I1" s="45"/>
      <c r="K1" s="45" t="s">
        <v>271</v>
      </c>
      <c r="L1" s="45"/>
      <c r="M1" s="45" t="s">
        <v>271</v>
      </c>
      <c r="N1" s="45"/>
      <c r="O1" s="45"/>
      <c r="P1" s="45"/>
      <c r="Q1" s="45"/>
    </row>
    <row r="2" spans="1:18" ht="13.5" thickBot="1">
      <c r="A2" s="46" t="s">
        <v>24</v>
      </c>
      <c r="B2" s="45"/>
      <c r="C2" s="46" t="s">
        <v>458</v>
      </c>
      <c r="D2" s="45"/>
      <c r="E2" s="45"/>
      <c r="F2" s="45"/>
      <c r="G2" s="45"/>
      <c r="H2" s="45"/>
      <c r="I2" s="45"/>
      <c r="K2" s="46" t="s">
        <v>25</v>
      </c>
      <c r="L2" s="45"/>
      <c r="M2" s="45"/>
      <c r="N2" s="45"/>
      <c r="O2" s="45"/>
      <c r="P2" s="45"/>
      <c r="Q2" s="45"/>
    </row>
    <row r="3" spans="1:18" ht="15" customHeight="1">
      <c r="A3" s="82" t="s">
        <v>26</v>
      </c>
      <c r="B3" s="83"/>
      <c r="C3" s="84" t="s">
        <v>27</v>
      </c>
      <c r="D3" s="85" t="s">
        <v>28</v>
      </c>
      <c r="E3" s="84" t="s">
        <v>29</v>
      </c>
      <c r="F3" s="84" t="s">
        <v>30</v>
      </c>
      <c r="G3" s="84" t="s">
        <v>31</v>
      </c>
      <c r="H3" s="84" t="s">
        <v>32</v>
      </c>
      <c r="I3" s="83" t="s">
        <v>33</v>
      </c>
      <c r="K3" s="82" t="s">
        <v>27</v>
      </c>
      <c r="L3" s="85" t="s">
        <v>28</v>
      </c>
      <c r="M3" s="84" t="s">
        <v>29</v>
      </c>
      <c r="N3" s="84" t="s">
        <v>30</v>
      </c>
      <c r="O3" s="84" t="s">
        <v>31</v>
      </c>
      <c r="P3" s="84" t="s">
        <v>32</v>
      </c>
      <c r="Q3" s="1001" t="s">
        <v>33</v>
      </c>
    </row>
    <row r="4" spans="1:18" ht="15" customHeight="1">
      <c r="A4" s="86" t="s">
        <v>356</v>
      </c>
      <c r="B4" s="87"/>
      <c r="C4" s="48" t="s">
        <v>34</v>
      </c>
      <c r="D4" s="48" t="s">
        <v>35</v>
      </c>
      <c r="E4" s="48" t="s">
        <v>36</v>
      </c>
      <c r="F4" s="47" t="s">
        <v>37</v>
      </c>
      <c r="G4" s="48" t="s">
        <v>38</v>
      </c>
      <c r="H4" s="49" t="s">
        <v>39</v>
      </c>
      <c r="I4" s="87" t="s">
        <v>468</v>
      </c>
      <c r="K4" s="88" t="s">
        <v>34</v>
      </c>
      <c r="L4" s="48" t="s">
        <v>35</v>
      </c>
      <c r="M4" s="48" t="s">
        <v>36</v>
      </c>
      <c r="N4" s="47" t="s">
        <v>37</v>
      </c>
      <c r="O4" s="48" t="s">
        <v>38</v>
      </c>
      <c r="P4" s="49" t="s">
        <v>39</v>
      </c>
      <c r="Q4" s="87" t="s">
        <v>468</v>
      </c>
    </row>
    <row r="5" spans="1:18" ht="15" customHeight="1">
      <c r="A5" s="88"/>
      <c r="B5" s="87"/>
      <c r="C5" s="2216" t="s">
        <v>1428</v>
      </c>
      <c r="D5" s="2216" t="s">
        <v>1428</v>
      </c>
      <c r="E5" s="50"/>
      <c r="F5" s="50"/>
      <c r="G5" s="50" t="s">
        <v>40</v>
      </c>
      <c r="H5" s="50"/>
      <c r="I5" s="119"/>
      <c r="K5" s="130" t="s">
        <v>41</v>
      </c>
      <c r="L5" s="131" t="s">
        <v>41</v>
      </c>
      <c r="M5" s="131" t="s">
        <v>41</v>
      </c>
      <c r="N5" s="131" t="s">
        <v>41</v>
      </c>
      <c r="O5" s="131" t="s">
        <v>41</v>
      </c>
      <c r="P5" s="131" t="s">
        <v>41</v>
      </c>
      <c r="Q5" s="119" t="s">
        <v>42</v>
      </c>
    </row>
    <row r="6" spans="1:18" ht="15" customHeight="1" thickBot="1">
      <c r="A6" s="91"/>
      <c r="B6" s="92"/>
      <c r="C6" s="93" t="s">
        <v>0</v>
      </c>
      <c r="D6" s="93" t="s">
        <v>1</v>
      </c>
      <c r="E6" s="94" t="s">
        <v>43</v>
      </c>
      <c r="F6" s="94" t="s">
        <v>44</v>
      </c>
      <c r="G6" s="94" t="s">
        <v>45</v>
      </c>
      <c r="H6" s="94" t="s">
        <v>46</v>
      </c>
      <c r="I6" s="95" t="s">
        <v>47</v>
      </c>
      <c r="J6" s="76"/>
      <c r="K6" s="129" t="s">
        <v>0</v>
      </c>
      <c r="L6" s="93" t="s">
        <v>1</v>
      </c>
      <c r="M6" s="94" t="s">
        <v>43</v>
      </c>
      <c r="N6" s="94" t="s">
        <v>44</v>
      </c>
      <c r="O6" s="94" t="s">
        <v>45</v>
      </c>
      <c r="P6" s="94" t="s">
        <v>46</v>
      </c>
      <c r="Q6" s="95" t="s">
        <v>47</v>
      </c>
      <c r="R6" s="24" t="s">
        <v>836</v>
      </c>
    </row>
    <row r="7" spans="1:18" ht="15" customHeight="1">
      <c r="A7" s="113" t="s">
        <v>721</v>
      </c>
      <c r="B7" s="121" t="s">
        <v>3</v>
      </c>
      <c r="C7" s="585">
        <v>111.6</v>
      </c>
      <c r="D7" s="585">
        <v>44.3</v>
      </c>
      <c r="E7" s="579">
        <v>4784</v>
      </c>
      <c r="F7" s="579">
        <v>17957</v>
      </c>
      <c r="G7" s="579">
        <v>9268</v>
      </c>
      <c r="H7" s="579">
        <v>17</v>
      </c>
      <c r="I7" s="587">
        <v>149.096</v>
      </c>
      <c r="J7" s="76"/>
      <c r="K7" s="581">
        <v>111.6</v>
      </c>
      <c r="L7" s="585">
        <v>44.3</v>
      </c>
      <c r="M7" s="579">
        <v>6086</v>
      </c>
      <c r="N7" s="579">
        <v>15392</v>
      </c>
      <c r="O7" s="579">
        <v>14174</v>
      </c>
      <c r="P7" s="582">
        <v>20</v>
      </c>
      <c r="Q7" s="587">
        <v>100.8</v>
      </c>
    </row>
    <row r="8" spans="1:18" ht="15" customHeight="1">
      <c r="A8" s="113">
        <v>1989</v>
      </c>
      <c r="B8" s="121" t="s">
        <v>4</v>
      </c>
      <c r="C8" s="585">
        <v>110.2</v>
      </c>
      <c r="D8" s="585">
        <v>45.3</v>
      </c>
      <c r="E8" s="579">
        <v>5644</v>
      </c>
      <c r="F8" s="579">
        <v>15230</v>
      </c>
      <c r="G8" s="579">
        <v>14134</v>
      </c>
      <c r="H8" s="579">
        <v>15</v>
      </c>
      <c r="I8" s="587">
        <v>149.952</v>
      </c>
      <c r="J8" s="76"/>
      <c r="K8" s="581">
        <v>110.2</v>
      </c>
      <c r="L8" s="585">
        <v>45.3</v>
      </c>
      <c r="M8" s="579">
        <v>5876</v>
      </c>
      <c r="N8" s="579">
        <v>15189</v>
      </c>
      <c r="O8" s="579">
        <v>14337</v>
      </c>
      <c r="P8" s="582">
        <v>17</v>
      </c>
      <c r="Q8" s="587">
        <v>102.2</v>
      </c>
    </row>
    <row r="9" spans="1:18" ht="15" customHeight="1">
      <c r="A9" s="113"/>
      <c r="B9" s="121" t="s">
        <v>5</v>
      </c>
      <c r="C9" s="585">
        <v>109.3</v>
      </c>
      <c r="D9" s="585">
        <v>43.8</v>
      </c>
      <c r="E9" s="579">
        <v>5839</v>
      </c>
      <c r="F9" s="579">
        <v>15551</v>
      </c>
      <c r="G9" s="579">
        <v>25283</v>
      </c>
      <c r="H9" s="579">
        <v>20</v>
      </c>
      <c r="I9" s="587">
        <v>150.70699999999999</v>
      </c>
      <c r="J9" s="76"/>
      <c r="K9" s="581">
        <v>109.3</v>
      </c>
      <c r="L9" s="585">
        <v>43.8</v>
      </c>
      <c r="M9" s="579">
        <v>5989</v>
      </c>
      <c r="N9" s="579">
        <v>15212</v>
      </c>
      <c r="O9" s="579">
        <v>15934</v>
      </c>
      <c r="P9" s="582">
        <v>19</v>
      </c>
      <c r="Q9" s="587">
        <v>101.3</v>
      </c>
    </row>
    <row r="10" spans="1:18" ht="15" customHeight="1">
      <c r="A10" s="113"/>
      <c r="B10" s="121" t="s">
        <v>6</v>
      </c>
      <c r="C10" s="585">
        <v>111.8</v>
      </c>
      <c r="D10" s="585">
        <v>44.8</v>
      </c>
      <c r="E10" s="579">
        <v>5814</v>
      </c>
      <c r="F10" s="579">
        <v>16656</v>
      </c>
      <c r="G10" s="579">
        <v>16212</v>
      </c>
      <c r="H10" s="579">
        <v>22</v>
      </c>
      <c r="I10" s="587">
        <v>152.38999999999999</v>
      </c>
      <c r="J10" s="76"/>
      <c r="K10" s="581">
        <v>111.8</v>
      </c>
      <c r="L10" s="585">
        <v>44.8</v>
      </c>
      <c r="M10" s="579">
        <v>5651</v>
      </c>
      <c r="N10" s="579">
        <v>16610</v>
      </c>
      <c r="O10" s="579">
        <v>17522</v>
      </c>
      <c r="P10" s="582">
        <v>23</v>
      </c>
      <c r="Q10" s="587">
        <v>103.8</v>
      </c>
    </row>
    <row r="11" spans="1:18" ht="15" customHeight="1">
      <c r="A11" s="113"/>
      <c r="B11" s="121" t="s">
        <v>7</v>
      </c>
      <c r="C11" s="585">
        <v>110</v>
      </c>
      <c r="D11" s="585">
        <v>45.7</v>
      </c>
      <c r="E11" s="579">
        <v>5797</v>
      </c>
      <c r="F11" s="579">
        <v>14813</v>
      </c>
      <c r="G11" s="579">
        <v>15859</v>
      </c>
      <c r="H11" s="579">
        <v>21</v>
      </c>
      <c r="I11" s="587">
        <v>153.803</v>
      </c>
      <c r="J11" s="76"/>
      <c r="K11" s="581">
        <v>110</v>
      </c>
      <c r="L11" s="585">
        <v>45.7</v>
      </c>
      <c r="M11" s="579">
        <v>6319</v>
      </c>
      <c r="N11" s="579">
        <v>15873</v>
      </c>
      <c r="O11" s="579">
        <v>17888</v>
      </c>
      <c r="P11" s="582">
        <v>18</v>
      </c>
      <c r="Q11" s="587">
        <v>103.1</v>
      </c>
    </row>
    <row r="12" spans="1:18" ht="15" customHeight="1">
      <c r="A12" s="113"/>
      <c r="B12" s="121" t="s">
        <v>8</v>
      </c>
      <c r="C12" s="585">
        <v>109.5</v>
      </c>
      <c r="D12" s="585">
        <v>45.3</v>
      </c>
      <c r="E12" s="579">
        <v>6124</v>
      </c>
      <c r="F12" s="579">
        <v>16138</v>
      </c>
      <c r="G12" s="579">
        <v>19433</v>
      </c>
      <c r="H12" s="579">
        <v>18</v>
      </c>
      <c r="I12" s="587">
        <v>155.679</v>
      </c>
      <c r="J12" s="76"/>
      <c r="K12" s="581">
        <v>109.5</v>
      </c>
      <c r="L12" s="585">
        <v>45.3</v>
      </c>
      <c r="M12" s="579">
        <v>5662</v>
      </c>
      <c r="N12" s="579">
        <v>16239</v>
      </c>
      <c r="O12" s="579">
        <v>17895</v>
      </c>
      <c r="P12" s="582">
        <v>18</v>
      </c>
      <c r="Q12" s="587">
        <v>104.2</v>
      </c>
    </row>
    <row r="13" spans="1:18" ht="15" customHeight="1">
      <c r="A13" s="113"/>
      <c r="B13" s="121" t="s">
        <v>9</v>
      </c>
      <c r="C13" s="585">
        <v>109.4</v>
      </c>
      <c r="D13" s="585">
        <v>46.9</v>
      </c>
      <c r="E13" s="579">
        <v>6814</v>
      </c>
      <c r="F13" s="579">
        <v>16500</v>
      </c>
      <c r="G13" s="579">
        <v>20945</v>
      </c>
      <c r="H13" s="579">
        <v>16</v>
      </c>
      <c r="I13" s="587">
        <v>155.41900000000001</v>
      </c>
      <c r="J13" s="76"/>
      <c r="K13" s="581">
        <v>109.4</v>
      </c>
      <c r="L13" s="585">
        <v>46.9</v>
      </c>
      <c r="M13" s="579">
        <v>6236</v>
      </c>
      <c r="N13" s="579">
        <v>16469</v>
      </c>
      <c r="O13" s="579">
        <v>17689</v>
      </c>
      <c r="P13" s="582">
        <v>17</v>
      </c>
      <c r="Q13" s="587">
        <v>105.6</v>
      </c>
    </row>
    <row r="14" spans="1:18" ht="15" customHeight="1">
      <c r="A14" s="113"/>
      <c r="B14" s="121" t="s">
        <v>10</v>
      </c>
      <c r="C14" s="585">
        <v>110.4</v>
      </c>
      <c r="D14" s="585">
        <v>45.7</v>
      </c>
      <c r="E14" s="579">
        <v>6532</v>
      </c>
      <c r="F14" s="579">
        <v>17134</v>
      </c>
      <c r="G14" s="579">
        <v>12485</v>
      </c>
      <c r="H14" s="579">
        <v>21</v>
      </c>
      <c r="I14" s="587">
        <v>156.00800000000001</v>
      </c>
      <c r="J14" s="76"/>
      <c r="K14" s="581">
        <v>110.4</v>
      </c>
      <c r="L14" s="585">
        <v>45.7</v>
      </c>
      <c r="M14" s="579">
        <v>5987</v>
      </c>
      <c r="N14" s="579">
        <v>15909</v>
      </c>
      <c r="O14" s="579">
        <v>18725</v>
      </c>
      <c r="P14" s="582">
        <v>19</v>
      </c>
      <c r="Q14" s="587">
        <v>104</v>
      </c>
    </row>
    <row r="15" spans="1:18" ht="15" customHeight="1">
      <c r="A15" s="113"/>
      <c r="B15" s="121" t="s">
        <v>11</v>
      </c>
      <c r="C15" s="585">
        <v>116.4</v>
      </c>
      <c r="D15" s="585">
        <v>45.3</v>
      </c>
      <c r="E15" s="579">
        <v>5331</v>
      </c>
      <c r="F15" s="579">
        <v>17475</v>
      </c>
      <c r="G15" s="579">
        <v>18709</v>
      </c>
      <c r="H15" s="579">
        <v>22</v>
      </c>
      <c r="I15" s="587">
        <v>153.83799999999999</v>
      </c>
      <c r="J15" s="76"/>
      <c r="K15" s="581">
        <v>116.4</v>
      </c>
      <c r="L15" s="585">
        <v>45.3</v>
      </c>
      <c r="M15" s="579">
        <v>4965</v>
      </c>
      <c r="N15" s="579">
        <v>15440</v>
      </c>
      <c r="O15" s="579">
        <v>18137</v>
      </c>
      <c r="P15" s="582">
        <v>23</v>
      </c>
      <c r="Q15" s="587">
        <v>103.6</v>
      </c>
    </row>
    <row r="16" spans="1:18" ht="15" customHeight="1">
      <c r="A16" s="113"/>
      <c r="B16" s="121" t="s">
        <v>12</v>
      </c>
      <c r="C16" s="585">
        <v>109.8</v>
      </c>
      <c r="D16" s="585">
        <v>46.5</v>
      </c>
      <c r="E16" s="579">
        <v>5793</v>
      </c>
      <c r="F16" s="579">
        <v>16771</v>
      </c>
      <c r="G16" s="579">
        <v>19052</v>
      </c>
      <c r="H16" s="579">
        <v>18</v>
      </c>
      <c r="I16" s="587">
        <v>153.53899999999999</v>
      </c>
      <c r="J16" s="76"/>
      <c r="K16" s="581">
        <v>109.8</v>
      </c>
      <c r="L16" s="585">
        <v>46.5</v>
      </c>
      <c r="M16" s="579">
        <v>5745</v>
      </c>
      <c r="N16" s="579">
        <v>16033</v>
      </c>
      <c r="O16" s="579">
        <v>18493</v>
      </c>
      <c r="P16" s="582">
        <v>16</v>
      </c>
      <c r="Q16" s="587">
        <v>104.7</v>
      </c>
    </row>
    <row r="17" spans="1:18" ht="15" customHeight="1">
      <c r="A17" s="113"/>
      <c r="B17" s="121" t="s">
        <v>13</v>
      </c>
      <c r="C17" s="585">
        <v>111.2</v>
      </c>
      <c r="D17" s="585">
        <v>46.6</v>
      </c>
      <c r="E17" s="579">
        <v>5810</v>
      </c>
      <c r="F17" s="579">
        <v>14455</v>
      </c>
      <c r="G17" s="579">
        <v>19772</v>
      </c>
      <c r="H17" s="579">
        <v>15</v>
      </c>
      <c r="I17" s="587">
        <v>152.01499999999999</v>
      </c>
      <c r="J17" s="76"/>
      <c r="K17" s="581">
        <v>111.2</v>
      </c>
      <c r="L17" s="585">
        <v>46.6</v>
      </c>
      <c r="M17" s="579">
        <v>5734</v>
      </c>
      <c r="N17" s="579">
        <v>16644</v>
      </c>
      <c r="O17" s="579">
        <v>19637</v>
      </c>
      <c r="P17" s="582">
        <v>14</v>
      </c>
      <c r="Q17" s="587">
        <v>102.9</v>
      </c>
    </row>
    <row r="18" spans="1:18" ht="15" customHeight="1">
      <c r="A18" s="114"/>
      <c r="B18" s="122" t="s">
        <v>14</v>
      </c>
      <c r="C18" s="586">
        <v>111.8</v>
      </c>
      <c r="D18" s="586">
        <v>46.2</v>
      </c>
      <c r="E18" s="580">
        <v>5099</v>
      </c>
      <c r="F18" s="580">
        <v>11821</v>
      </c>
      <c r="G18" s="580">
        <v>18102</v>
      </c>
      <c r="H18" s="580">
        <v>11</v>
      </c>
      <c r="I18" s="588">
        <v>151.99299999999999</v>
      </c>
      <c r="J18" s="76"/>
      <c r="K18" s="583">
        <v>111.8</v>
      </c>
      <c r="L18" s="586">
        <v>46.2</v>
      </c>
      <c r="M18" s="580">
        <v>5286</v>
      </c>
      <c r="N18" s="580">
        <v>16139</v>
      </c>
      <c r="O18" s="580">
        <v>19349</v>
      </c>
      <c r="P18" s="584">
        <v>11</v>
      </c>
      <c r="Q18" s="588">
        <v>103.2</v>
      </c>
    </row>
    <row r="19" spans="1:18">
      <c r="A19" s="113" t="s">
        <v>19</v>
      </c>
      <c r="B19" s="121" t="s">
        <v>3</v>
      </c>
      <c r="C19" s="597">
        <v>110.8</v>
      </c>
      <c r="D19" s="597">
        <v>47.1</v>
      </c>
      <c r="E19" s="570">
        <v>4718</v>
      </c>
      <c r="F19" s="570">
        <v>19554</v>
      </c>
      <c r="G19" s="570">
        <v>12946</v>
      </c>
      <c r="H19" s="570">
        <v>11</v>
      </c>
      <c r="I19" s="587">
        <v>151.20099999999999</v>
      </c>
      <c r="K19" s="125">
        <v>110.8</v>
      </c>
      <c r="L19" s="27">
        <v>47.1</v>
      </c>
      <c r="M19" s="28">
        <v>5924</v>
      </c>
      <c r="N19" s="28">
        <v>16451</v>
      </c>
      <c r="O19" s="28">
        <v>19179</v>
      </c>
      <c r="P19" s="28">
        <v>13</v>
      </c>
      <c r="Q19" s="126">
        <v>101.4</v>
      </c>
      <c r="R19" s="24" t="s">
        <v>822</v>
      </c>
    </row>
    <row r="20" spans="1:18">
      <c r="A20" s="113">
        <v>1990</v>
      </c>
      <c r="B20" s="121" t="s">
        <v>4</v>
      </c>
      <c r="C20" s="597">
        <v>110.2</v>
      </c>
      <c r="D20" s="597">
        <v>44.7</v>
      </c>
      <c r="E20" s="570">
        <v>4699</v>
      </c>
      <c r="F20" s="570">
        <v>17059</v>
      </c>
      <c r="G20" s="570">
        <v>18733</v>
      </c>
      <c r="H20" s="570">
        <v>13</v>
      </c>
      <c r="I20" s="587">
        <v>152.517</v>
      </c>
      <c r="K20" s="125">
        <v>110.2</v>
      </c>
      <c r="L20" s="27">
        <v>44.7</v>
      </c>
      <c r="M20" s="28">
        <v>5024</v>
      </c>
      <c r="N20" s="28">
        <v>16890</v>
      </c>
      <c r="O20" s="28">
        <v>19083</v>
      </c>
      <c r="P20" s="28">
        <v>15</v>
      </c>
      <c r="Q20" s="126">
        <v>101.7</v>
      </c>
    </row>
    <row r="21" spans="1:18">
      <c r="A21" s="113"/>
      <c r="B21" s="121" t="s">
        <v>5</v>
      </c>
      <c r="C21" s="597">
        <v>112.4</v>
      </c>
      <c r="D21" s="597">
        <v>46.2</v>
      </c>
      <c r="E21" s="570">
        <v>5337</v>
      </c>
      <c r="F21" s="570">
        <v>16493</v>
      </c>
      <c r="G21" s="570">
        <v>27947</v>
      </c>
      <c r="H21" s="570">
        <v>9</v>
      </c>
      <c r="I21" s="587">
        <v>156.16900000000001</v>
      </c>
      <c r="K21" s="125">
        <v>112.4</v>
      </c>
      <c r="L21" s="27">
        <v>46.2</v>
      </c>
      <c r="M21" s="28">
        <v>5444</v>
      </c>
      <c r="N21" s="28">
        <v>16309</v>
      </c>
      <c r="O21" s="28">
        <v>17855</v>
      </c>
      <c r="P21" s="28">
        <v>9</v>
      </c>
      <c r="Q21" s="126">
        <v>103.6</v>
      </c>
    </row>
    <row r="22" spans="1:18">
      <c r="A22" s="113"/>
      <c r="B22" s="121" t="s">
        <v>6</v>
      </c>
      <c r="C22" s="597">
        <v>113.5</v>
      </c>
      <c r="D22" s="597">
        <v>45.3</v>
      </c>
      <c r="E22" s="570">
        <v>5226</v>
      </c>
      <c r="F22" s="570">
        <v>16860</v>
      </c>
      <c r="G22" s="570">
        <v>18085</v>
      </c>
      <c r="H22" s="570">
        <v>15</v>
      </c>
      <c r="I22" s="587">
        <v>156.988</v>
      </c>
      <c r="K22" s="125">
        <v>113.5</v>
      </c>
      <c r="L22" s="27">
        <v>45.3</v>
      </c>
      <c r="M22" s="28">
        <v>5081</v>
      </c>
      <c r="N22" s="28">
        <v>16531</v>
      </c>
      <c r="O22" s="28">
        <v>19130</v>
      </c>
      <c r="P22" s="28">
        <v>15</v>
      </c>
      <c r="Q22" s="126">
        <v>103</v>
      </c>
    </row>
    <row r="23" spans="1:18">
      <c r="A23" s="113"/>
      <c r="B23" s="121" t="s">
        <v>7</v>
      </c>
      <c r="C23" s="597">
        <v>115.1</v>
      </c>
      <c r="D23" s="597">
        <v>42.9</v>
      </c>
      <c r="E23" s="570">
        <v>4923</v>
      </c>
      <c r="F23" s="570">
        <v>16041</v>
      </c>
      <c r="G23" s="570">
        <v>17408</v>
      </c>
      <c r="H23" s="570">
        <v>19</v>
      </c>
      <c r="I23" s="587">
        <v>156.69499999999999</v>
      </c>
      <c r="K23" s="125">
        <v>115.1</v>
      </c>
      <c r="L23" s="27">
        <v>42.9</v>
      </c>
      <c r="M23" s="28">
        <v>5327</v>
      </c>
      <c r="N23" s="28">
        <v>17180</v>
      </c>
      <c r="O23" s="28">
        <v>19755</v>
      </c>
      <c r="P23" s="28">
        <v>16</v>
      </c>
      <c r="Q23" s="126">
        <v>101.9</v>
      </c>
    </row>
    <row r="24" spans="1:18">
      <c r="A24" s="113"/>
      <c r="B24" s="121" t="s">
        <v>8</v>
      </c>
      <c r="C24" s="597">
        <v>112.6</v>
      </c>
      <c r="D24" s="597">
        <v>44.7</v>
      </c>
      <c r="E24" s="570">
        <v>5961</v>
      </c>
      <c r="F24" s="570">
        <v>17388</v>
      </c>
      <c r="G24" s="570">
        <v>20182</v>
      </c>
      <c r="H24" s="570">
        <v>13</v>
      </c>
      <c r="I24" s="587">
        <v>155.95699999999999</v>
      </c>
      <c r="K24" s="125">
        <v>112.6</v>
      </c>
      <c r="L24" s="27">
        <v>44.7</v>
      </c>
      <c r="M24" s="28">
        <v>5511</v>
      </c>
      <c r="N24" s="28">
        <v>17499</v>
      </c>
      <c r="O24" s="28">
        <v>18804</v>
      </c>
      <c r="P24" s="28">
        <v>13</v>
      </c>
      <c r="Q24" s="126">
        <v>100.2</v>
      </c>
    </row>
    <row r="25" spans="1:18">
      <c r="A25" s="113"/>
      <c r="B25" s="121" t="s">
        <v>9</v>
      </c>
      <c r="C25" s="597">
        <v>114.5</v>
      </c>
      <c r="D25" s="597">
        <v>43.3</v>
      </c>
      <c r="E25" s="570">
        <v>5710</v>
      </c>
      <c r="F25" s="570">
        <v>17278</v>
      </c>
      <c r="G25" s="570">
        <v>23188</v>
      </c>
      <c r="H25" s="570">
        <v>12</v>
      </c>
      <c r="I25" s="587">
        <v>155.08199999999999</v>
      </c>
      <c r="K25" s="125">
        <v>114.5</v>
      </c>
      <c r="L25" s="27">
        <v>43.3</v>
      </c>
      <c r="M25" s="28">
        <v>5136</v>
      </c>
      <c r="N25" s="28">
        <v>16863</v>
      </c>
      <c r="O25" s="28">
        <v>19249</v>
      </c>
      <c r="P25" s="28">
        <v>13</v>
      </c>
      <c r="Q25" s="126">
        <v>99.8</v>
      </c>
    </row>
    <row r="26" spans="1:18">
      <c r="A26" s="113"/>
      <c r="B26" s="121" t="s">
        <v>10</v>
      </c>
      <c r="C26" s="597">
        <v>113.9</v>
      </c>
      <c r="D26" s="597">
        <v>43.5</v>
      </c>
      <c r="E26" s="570">
        <v>6284</v>
      </c>
      <c r="F26" s="570">
        <v>18930</v>
      </c>
      <c r="G26" s="570">
        <v>13811</v>
      </c>
      <c r="H26" s="570">
        <v>12</v>
      </c>
      <c r="I26" s="587">
        <v>157.21100000000001</v>
      </c>
      <c r="K26" s="125">
        <v>113.9</v>
      </c>
      <c r="L26" s="27">
        <v>43.5</v>
      </c>
      <c r="M26" s="28">
        <v>5725</v>
      </c>
      <c r="N26" s="28">
        <v>17911</v>
      </c>
      <c r="O26" s="28">
        <v>20255</v>
      </c>
      <c r="P26" s="28">
        <v>11</v>
      </c>
      <c r="Q26" s="126">
        <v>100.8</v>
      </c>
    </row>
    <row r="27" spans="1:18">
      <c r="A27" s="113"/>
      <c r="B27" s="121" t="s">
        <v>11</v>
      </c>
      <c r="C27" s="597">
        <v>111.5</v>
      </c>
      <c r="D27" s="597">
        <v>45.7</v>
      </c>
      <c r="E27" s="570">
        <v>5946</v>
      </c>
      <c r="F27" s="570">
        <v>18931</v>
      </c>
      <c r="G27" s="570">
        <v>18784</v>
      </c>
      <c r="H27" s="570">
        <v>16</v>
      </c>
      <c r="I27" s="587">
        <v>157.78100000000001</v>
      </c>
      <c r="K27" s="125">
        <v>111.5</v>
      </c>
      <c r="L27" s="27">
        <v>45.7</v>
      </c>
      <c r="M27" s="28">
        <v>5469</v>
      </c>
      <c r="N27" s="28">
        <v>17484</v>
      </c>
      <c r="O27" s="28">
        <v>18940</v>
      </c>
      <c r="P27" s="28">
        <v>16</v>
      </c>
      <c r="Q27" s="126">
        <v>102.6</v>
      </c>
    </row>
    <row r="28" spans="1:18">
      <c r="A28" s="113"/>
      <c r="B28" s="121" t="s">
        <v>12</v>
      </c>
      <c r="C28" s="597">
        <v>115</v>
      </c>
      <c r="D28" s="597">
        <v>43.3</v>
      </c>
      <c r="E28" s="570">
        <v>4946</v>
      </c>
      <c r="F28" s="570">
        <v>18329</v>
      </c>
      <c r="G28" s="570">
        <v>19919</v>
      </c>
      <c r="H28" s="570">
        <v>30</v>
      </c>
      <c r="I28" s="587">
        <v>153.83600000000001</v>
      </c>
      <c r="K28" s="125">
        <v>115</v>
      </c>
      <c r="L28" s="27">
        <v>43.3</v>
      </c>
      <c r="M28" s="28">
        <v>5052</v>
      </c>
      <c r="N28" s="28">
        <v>17036</v>
      </c>
      <c r="O28" s="28">
        <v>19133</v>
      </c>
      <c r="P28" s="28">
        <v>28</v>
      </c>
      <c r="Q28" s="126">
        <v>100.2</v>
      </c>
    </row>
    <row r="29" spans="1:18">
      <c r="A29" s="113"/>
      <c r="B29" s="121" t="s">
        <v>13</v>
      </c>
      <c r="C29" s="597">
        <v>114.5</v>
      </c>
      <c r="D29" s="597">
        <v>43.4</v>
      </c>
      <c r="E29" s="570">
        <v>4774</v>
      </c>
      <c r="F29" s="570">
        <v>14570</v>
      </c>
      <c r="G29" s="570">
        <v>18754</v>
      </c>
      <c r="H29" s="570">
        <v>16</v>
      </c>
      <c r="I29" s="587">
        <v>153.839</v>
      </c>
      <c r="K29" s="125">
        <v>114.5</v>
      </c>
      <c r="L29" s="27">
        <v>43.4</v>
      </c>
      <c r="M29" s="28">
        <v>4773</v>
      </c>
      <c r="N29" s="28">
        <v>16733</v>
      </c>
      <c r="O29" s="28">
        <v>18131</v>
      </c>
      <c r="P29" s="28">
        <v>15</v>
      </c>
      <c r="Q29" s="126">
        <v>101.2</v>
      </c>
    </row>
    <row r="30" spans="1:18">
      <c r="A30" s="114"/>
      <c r="B30" s="122" t="s">
        <v>14</v>
      </c>
      <c r="C30" s="598">
        <v>113.5</v>
      </c>
      <c r="D30" s="598">
        <v>44</v>
      </c>
      <c r="E30" s="571">
        <v>6006</v>
      </c>
      <c r="F30" s="571">
        <v>13898</v>
      </c>
      <c r="G30" s="571">
        <v>17850</v>
      </c>
      <c r="H30" s="571">
        <v>12</v>
      </c>
      <c r="I30" s="588">
        <v>153.67099999999999</v>
      </c>
      <c r="K30" s="127">
        <v>113.5</v>
      </c>
      <c r="L30" s="29">
        <v>44</v>
      </c>
      <c r="M30" s="30">
        <v>6114</v>
      </c>
      <c r="N30" s="30">
        <v>18690</v>
      </c>
      <c r="O30" s="30">
        <v>19334</v>
      </c>
      <c r="P30" s="30">
        <v>12</v>
      </c>
      <c r="Q30" s="128">
        <v>101.1</v>
      </c>
    </row>
    <row r="31" spans="1:18">
      <c r="A31" s="112" t="s">
        <v>20</v>
      </c>
      <c r="B31" s="121" t="s">
        <v>3</v>
      </c>
      <c r="C31" s="597">
        <v>115.3</v>
      </c>
      <c r="D31" s="597">
        <v>42.8</v>
      </c>
      <c r="E31" s="570">
        <v>3535</v>
      </c>
      <c r="F31" s="570">
        <v>19462</v>
      </c>
      <c r="G31" s="570">
        <v>12693</v>
      </c>
      <c r="H31" s="570">
        <v>17</v>
      </c>
      <c r="I31" s="587">
        <v>152.316</v>
      </c>
      <c r="K31" s="125">
        <v>115.3</v>
      </c>
      <c r="L31" s="27">
        <v>42.8</v>
      </c>
      <c r="M31" s="28">
        <v>4359</v>
      </c>
      <c r="N31" s="28">
        <v>16522</v>
      </c>
      <c r="O31" s="28">
        <v>18741</v>
      </c>
      <c r="P31" s="28">
        <v>20</v>
      </c>
      <c r="Q31" s="126">
        <v>100.7</v>
      </c>
    </row>
    <row r="32" spans="1:18">
      <c r="A32" s="113">
        <v>1991</v>
      </c>
      <c r="B32" s="121" t="s">
        <v>4</v>
      </c>
      <c r="C32" s="597">
        <v>117.9</v>
      </c>
      <c r="D32" s="597">
        <v>44.6</v>
      </c>
      <c r="E32" s="570">
        <v>4505</v>
      </c>
      <c r="F32" s="570">
        <v>17926</v>
      </c>
      <c r="G32" s="570">
        <v>17969</v>
      </c>
      <c r="H32" s="570">
        <v>16</v>
      </c>
      <c r="I32" s="587">
        <v>152.87700000000001</v>
      </c>
      <c r="K32" s="125">
        <v>117.9</v>
      </c>
      <c r="L32" s="27">
        <v>44.6</v>
      </c>
      <c r="M32" s="28">
        <v>4940</v>
      </c>
      <c r="N32" s="28">
        <v>17630</v>
      </c>
      <c r="O32" s="28">
        <v>18329</v>
      </c>
      <c r="P32" s="28">
        <v>18</v>
      </c>
      <c r="Q32" s="126">
        <v>100.2</v>
      </c>
    </row>
    <row r="33" spans="1:17">
      <c r="A33" s="113"/>
      <c r="B33" s="121" t="s">
        <v>5</v>
      </c>
      <c r="C33" s="597">
        <v>114.9</v>
      </c>
      <c r="D33" s="597">
        <v>46.2</v>
      </c>
      <c r="E33" s="570">
        <v>4752</v>
      </c>
      <c r="F33" s="570">
        <v>16642</v>
      </c>
      <c r="G33" s="570">
        <v>26854</v>
      </c>
      <c r="H33" s="570">
        <v>34</v>
      </c>
      <c r="I33" s="587">
        <v>152.23500000000001</v>
      </c>
      <c r="K33" s="125">
        <v>114.9</v>
      </c>
      <c r="L33" s="27">
        <v>46.2</v>
      </c>
      <c r="M33" s="28">
        <v>4898</v>
      </c>
      <c r="N33" s="28">
        <v>16918</v>
      </c>
      <c r="O33" s="28">
        <v>17645</v>
      </c>
      <c r="P33" s="28">
        <v>33</v>
      </c>
      <c r="Q33" s="126">
        <v>97.5</v>
      </c>
    </row>
    <row r="34" spans="1:17">
      <c r="A34" s="113"/>
      <c r="B34" s="121" t="s">
        <v>6</v>
      </c>
      <c r="C34" s="597">
        <v>116.3</v>
      </c>
      <c r="D34" s="597">
        <v>46.3</v>
      </c>
      <c r="E34" s="570">
        <v>5024</v>
      </c>
      <c r="F34" s="570">
        <v>17646</v>
      </c>
      <c r="G34" s="570">
        <v>17677</v>
      </c>
      <c r="H34" s="570">
        <v>18</v>
      </c>
      <c r="I34" s="587">
        <v>150.339</v>
      </c>
      <c r="K34" s="125">
        <v>116.3</v>
      </c>
      <c r="L34" s="27">
        <v>46.3</v>
      </c>
      <c r="M34" s="28">
        <v>4924</v>
      </c>
      <c r="N34" s="28">
        <v>16557</v>
      </c>
      <c r="O34" s="28">
        <v>18270</v>
      </c>
      <c r="P34" s="28">
        <v>18</v>
      </c>
      <c r="Q34" s="126">
        <v>95.8</v>
      </c>
    </row>
    <row r="35" spans="1:17">
      <c r="A35" s="113"/>
      <c r="B35" s="121" t="s">
        <v>7</v>
      </c>
      <c r="C35" s="597">
        <v>117.9</v>
      </c>
      <c r="D35" s="597">
        <v>46.3</v>
      </c>
      <c r="E35" s="570">
        <v>3830</v>
      </c>
      <c r="F35" s="570">
        <v>15798</v>
      </c>
      <c r="G35" s="570">
        <v>16296</v>
      </c>
      <c r="H35" s="570">
        <v>29</v>
      </c>
      <c r="I35" s="587">
        <v>148.83799999999999</v>
      </c>
      <c r="K35" s="125">
        <v>117.9</v>
      </c>
      <c r="L35" s="27">
        <v>46.3</v>
      </c>
      <c r="M35" s="28">
        <v>4101</v>
      </c>
      <c r="N35" s="28">
        <v>17026</v>
      </c>
      <c r="O35" s="28">
        <v>18476</v>
      </c>
      <c r="P35" s="28">
        <v>25</v>
      </c>
      <c r="Q35" s="126">
        <v>95</v>
      </c>
    </row>
    <row r="36" spans="1:17">
      <c r="A36" s="113"/>
      <c r="B36" s="121" t="s">
        <v>8</v>
      </c>
      <c r="C36" s="597">
        <v>118.2</v>
      </c>
      <c r="D36" s="597">
        <v>47.9</v>
      </c>
      <c r="E36" s="570">
        <v>5087</v>
      </c>
      <c r="F36" s="570">
        <v>17210</v>
      </c>
      <c r="G36" s="570">
        <v>18390</v>
      </c>
      <c r="H36" s="570">
        <v>25</v>
      </c>
      <c r="I36" s="587">
        <v>148.30099999999999</v>
      </c>
      <c r="K36" s="125">
        <v>118.2</v>
      </c>
      <c r="L36" s="27">
        <v>47.9</v>
      </c>
      <c r="M36" s="28">
        <v>4688</v>
      </c>
      <c r="N36" s="28">
        <v>17867</v>
      </c>
      <c r="O36" s="28">
        <v>17778</v>
      </c>
      <c r="P36" s="28">
        <v>25</v>
      </c>
      <c r="Q36" s="126">
        <v>95.1</v>
      </c>
    </row>
    <row r="37" spans="1:17">
      <c r="A37" s="113"/>
      <c r="B37" s="121" t="s">
        <v>9</v>
      </c>
      <c r="C37" s="597">
        <v>118.2</v>
      </c>
      <c r="D37" s="597">
        <v>48.7</v>
      </c>
      <c r="E37" s="570">
        <v>4346</v>
      </c>
      <c r="F37" s="570">
        <v>16813</v>
      </c>
      <c r="G37" s="570">
        <v>22169</v>
      </c>
      <c r="H37" s="570">
        <v>23</v>
      </c>
      <c r="I37" s="587">
        <v>147.29900000000001</v>
      </c>
      <c r="K37" s="125">
        <v>118.2</v>
      </c>
      <c r="L37" s="27">
        <v>48.7</v>
      </c>
      <c r="M37" s="28">
        <v>3832</v>
      </c>
      <c r="N37" s="28">
        <v>15890</v>
      </c>
      <c r="O37" s="28">
        <v>17937</v>
      </c>
      <c r="P37" s="28">
        <v>25</v>
      </c>
      <c r="Q37" s="126">
        <v>95</v>
      </c>
    </row>
    <row r="38" spans="1:17">
      <c r="A38" s="113"/>
      <c r="B38" s="121" t="s">
        <v>10</v>
      </c>
      <c r="C38" s="597">
        <v>115.6</v>
      </c>
      <c r="D38" s="597">
        <v>50.3</v>
      </c>
      <c r="E38" s="570">
        <v>4293</v>
      </c>
      <c r="F38" s="570">
        <v>16300</v>
      </c>
      <c r="G38" s="570">
        <v>13215</v>
      </c>
      <c r="H38" s="570">
        <v>31</v>
      </c>
      <c r="I38" s="587">
        <v>146.34100000000001</v>
      </c>
      <c r="K38" s="125">
        <v>115.6</v>
      </c>
      <c r="L38" s="27">
        <v>50.3</v>
      </c>
      <c r="M38" s="28">
        <v>3896</v>
      </c>
      <c r="N38" s="28">
        <v>15760</v>
      </c>
      <c r="O38" s="28">
        <v>19348</v>
      </c>
      <c r="P38" s="28">
        <v>31</v>
      </c>
      <c r="Q38" s="126">
        <v>93.1</v>
      </c>
    </row>
    <row r="39" spans="1:17">
      <c r="A39" s="113"/>
      <c r="B39" s="121" t="s">
        <v>11</v>
      </c>
      <c r="C39" s="597">
        <v>112.8</v>
      </c>
      <c r="D39" s="597">
        <v>50.7</v>
      </c>
      <c r="E39" s="570">
        <v>4766</v>
      </c>
      <c r="F39" s="570">
        <v>17516</v>
      </c>
      <c r="G39" s="570">
        <v>18162</v>
      </c>
      <c r="H39" s="570">
        <v>31</v>
      </c>
      <c r="I39" s="587">
        <v>144.06299999999999</v>
      </c>
      <c r="K39" s="125">
        <v>112.8</v>
      </c>
      <c r="L39" s="27">
        <v>50.7</v>
      </c>
      <c r="M39" s="28">
        <v>4370</v>
      </c>
      <c r="N39" s="28">
        <v>16119</v>
      </c>
      <c r="O39" s="28">
        <v>17779</v>
      </c>
      <c r="P39" s="28">
        <v>31</v>
      </c>
      <c r="Q39" s="126">
        <v>91.3</v>
      </c>
    </row>
    <row r="40" spans="1:17">
      <c r="A40" s="113"/>
      <c r="B40" s="121" t="s">
        <v>12</v>
      </c>
      <c r="C40" s="597">
        <v>111.8</v>
      </c>
      <c r="D40" s="597">
        <v>53.1</v>
      </c>
      <c r="E40" s="570">
        <v>3631</v>
      </c>
      <c r="F40" s="570">
        <v>16917</v>
      </c>
      <c r="G40" s="570">
        <v>18933</v>
      </c>
      <c r="H40" s="570">
        <v>40</v>
      </c>
      <c r="I40" s="587">
        <v>141.976</v>
      </c>
      <c r="K40" s="125">
        <v>111.8</v>
      </c>
      <c r="L40" s="27">
        <v>53.1</v>
      </c>
      <c r="M40" s="28">
        <v>3847</v>
      </c>
      <c r="N40" s="28">
        <v>15712</v>
      </c>
      <c r="O40" s="28">
        <v>18517</v>
      </c>
      <c r="P40" s="28">
        <v>38</v>
      </c>
      <c r="Q40" s="126">
        <v>92.3</v>
      </c>
    </row>
    <row r="41" spans="1:17">
      <c r="A41" s="113"/>
      <c r="B41" s="121" t="s">
        <v>13</v>
      </c>
      <c r="C41" s="597">
        <v>112.3</v>
      </c>
      <c r="D41" s="597">
        <v>52.8</v>
      </c>
      <c r="E41" s="570">
        <v>4073</v>
      </c>
      <c r="F41" s="570">
        <v>13703</v>
      </c>
      <c r="G41" s="570">
        <v>18757</v>
      </c>
      <c r="H41" s="570">
        <v>45</v>
      </c>
      <c r="I41" s="587">
        <v>141.899</v>
      </c>
      <c r="K41" s="125">
        <v>112.3</v>
      </c>
      <c r="L41" s="27">
        <v>52.8</v>
      </c>
      <c r="M41" s="28">
        <v>4074</v>
      </c>
      <c r="N41" s="28">
        <v>15976</v>
      </c>
      <c r="O41" s="28">
        <v>18387</v>
      </c>
      <c r="P41" s="28">
        <v>41</v>
      </c>
      <c r="Q41" s="126">
        <v>92.2</v>
      </c>
    </row>
    <row r="42" spans="1:17">
      <c r="A42" s="114"/>
      <c r="B42" s="121" t="s">
        <v>14</v>
      </c>
      <c r="C42" s="597">
        <v>112.1</v>
      </c>
      <c r="D42" s="597">
        <v>54.3</v>
      </c>
      <c r="E42" s="570">
        <v>3969</v>
      </c>
      <c r="F42" s="570">
        <v>12398</v>
      </c>
      <c r="G42" s="570">
        <v>16157</v>
      </c>
      <c r="H42" s="570">
        <v>48</v>
      </c>
      <c r="I42" s="587">
        <v>141.24799999999999</v>
      </c>
      <c r="K42" s="125">
        <v>112.1</v>
      </c>
      <c r="L42" s="27">
        <v>54.3</v>
      </c>
      <c r="M42" s="28">
        <v>3965</v>
      </c>
      <c r="N42" s="28">
        <v>16027</v>
      </c>
      <c r="O42" s="28">
        <v>17441</v>
      </c>
      <c r="P42" s="28">
        <v>46</v>
      </c>
      <c r="Q42" s="126">
        <v>91.9</v>
      </c>
    </row>
    <row r="43" spans="1:17">
      <c r="A43" s="113" t="s">
        <v>21</v>
      </c>
      <c r="B43" s="120" t="s">
        <v>3</v>
      </c>
      <c r="C43" s="599">
        <v>112.1</v>
      </c>
      <c r="D43" s="599">
        <v>53.5</v>
      </c>
      <c r="E43" s="572">
        <v>3090</v>
      </c>
      <c r="F43" s="572">
        <v>17533</v>
      </c>
      <c r="G43" s="572">
        <v>12463</v>
      </c>
      <c r="H43" s="572">
        <v>33</v>
      </c>
      <c r="I43" s="607">
        <v>139.85</v>
      </c>
      <c r="K43" s="123">
        <v>112.1</v>
      </c>
      <c r="L43" s="25">
        <v>53.5</v>
      </c>
      <c r="M43" s="26">
        <v>3729</v>
      </c>
      <c r="N43" s="26">
        <v>15052</v>
      </c>
      <c r="O43" s="26">
        <v>18076</v>
      </c>
      <c r="P43" s="26">
        <v>37</v>
      </c>
      <c r="Q43" s="124">
        <v>91.8</v>
      </c>
    </row>
    <row r="44" spans="1:17">
      <c r="A44" s="113">
        <v>1992</v>
      </c>
      <c r="B44" s="121" t="s">
        <v>4</v>
      </c>
      <c r="C44" s="597">
        <v>110.2</v>
      </c>
      <c r="D44" s="597">
        <v>54.4</v>
      </c>
      <c r="E44" s="570">
        <v>3871</v>
      </c>
      <c r="F44" s="570">
        <v>14692</v>
      </c>
      <c r="G44" s="570">
        <v>17550</v>
      </c>
      <c r="H44" s="570">
        <v>37</v>
      </c>
      <c r="I44" s="587">
        <v>139.29900000000001</v>
      </c>
      <c r="K44" s="125">
        <v>110.2</v>
      </c>
      <c r="L44" s="27">
        <v>54.4</v>
      </c>
      <c r="M44" s="28">
        <v>4342</v>
      </c>
      <c r="N44" s="28">
        <v>14463</v>
      </c>
      <c r="O44" s="28">
        <v>17587</v>
      </c>
      <c r="P44" s="28">
        <v>41</v>
      </c>
      <c r="Q44" s="126">
        <v>91.1</v>
      </c>
    </row>
    <row r="45" spans="1:17">
      <c r="A45" s="113"/>
      <c r="B45" s="121" t="s">
        <v>5</v>
      </c>
      <c r="C45" s="597">
        <v>111.5</v>
      </c>
      <c r="D45" s="597">
        <v>53.1</v>
      </c>
      <c r="E45" s="570">
        <v>3476</v>
      </c>
      <c r="F45" s="570">
        <v>14278</v>
      </c>
      <c r="G45" s="570">
        <v>25313</v>
      </c>
      <c r="H45" s="570">
        <v>43</v>
      </c>
      <c r="I45" s="587">
        <v>139.95099999999999</v>
      </c>
      <c r="K45" s="125">
        <v>111.5</v>
      </c>
      <c r="L45" s="27">
        <v>53.1</v>
      </c>
      <c r="M45" s="28">
        <v>3618</v>
      </c>
      <c r="N45" s="28">
        <v>14190</v>
      </c>
      <c r="O45" s="28">
        <v>16287</v>
      </c>
      <c r="P45" s="28">
        <v>41</v>
      </c>
      <c r="Q45" s="126">
        <v>91.9</v>
      </c>
    </row>
    <row r="46" spans="1:17">
      <c r="A46" s="113"/>
      <c r="B46" s="121" t="s">
        <v>6</v>
      </c>
      <c r="C46" s="597">
        <v>108.7</v>
      </c>
      <c r="D46" s="597">
        <v>53.6</v>
      </c>
      <c r="E46" s="570">
        <v>5302</v>
      </c>
      <c r="F46" s="570">
        <v>15001</v>
      </c>
      <c r="G46" s="570">
        <v>16494</v>
      </c>
      <c r="H46" s="570">
        <v>28</v>
      </c>
      <c r="I46" s="587">
        <v>139.55099999999999</v>
      </c>
      <c r="K46" s="125">
        <v>108.7</v>
      </c>
      <c r="L46" s="27">
        <v>53.6</v>
      </c>
      <c r="M46" s="28">
        <v>5208</v>
      </c>
      <c r="N46" s="28">
        <v>14276</v>
      </c>
      <c r="O46" s="28">
        <v>17566</v>
      </c>
      <c r="P46" s="28">
        <v>28</v>
      </c>
      <c r="Q46" s="126">
        <v>92.8</v>
      </c>
    </row>
    <row r="47" spans="1:17">
      <c r="A47" s="113"/>
      <c r="B47" s="121" t="s">
        <v>7</v>
      </c>
      <c r="C47" s="597">
        <v>106.8</v>
      </c>
      <c r="D47" s="597">
        <v>54.7</v>
      </c>
      <c r="E47" s="570">
        <v>4353</v>
      </c>
      <c r="F47" s="570">
        <v>12089</v>
      </c>
      <c r="G47" s="570">
        <v>14304</v>
      </c>
      <c r="H47" s="570">
        <v>42</v>
      </c>
      <c r="I47" s="587">
        <v>138.17099999999999</v>
      </c>
      <c r="K47" s="125">
        <v>106.8</v>
      </c>
      <c r="L47" s="27">
        <v>54.7</v>
      </c>
      <c r="M47" s="28">
        <v>4644</v>
      </c>
      <c r="N47" s="28">
        <v>13587</v>
      </c>
      <c r="O47" s="28">
        <v>17140</v>
      </c>
      <c r="P47" s="28">
        <v>38</v>
      </c>
      <c r="Q47" s="126">
        <v>92.8</v>
      </c>
    </row>
    <row r="48" spans="1:17">
      <c r="A48" s="113"/>
      <c r="B48" s="121" t="s">
        <v>8</v>
      </c>
      <c r="C48" s="597">
        <v>109.5</v>
      </c>
      <c r="D48" s="597">
        <v>52.7</v>
      </c>
      <c r="E48" s="570">
        <v>4192</v>
      </c>
      <c r="F48" s="570">
        <v>13880</v>
      </c>
      <c r="G48" s="570">
        <v>18880</v>
      </c>
      <c r="H48" s="570">
        <v>47</v>
      </c>
      <c r="I48" s="587">
        <v>137.62100000000001</v>
      </c>
      <c r="K48" s="125">
        <v>109.5</v>
      </c>
      <c r="L48" s="27">
        <v>52.7</v>
      </c>
      <c r="M48" s="28">
        <v>3829</v>
      </c>
      <c r="N48" s="28">
        <v>13711</v>
      </c>
      <c r="O48" s="28">
        <v>17214</v>
      </c>
      <c r="P48" s="28">
        <v>48</v>
      </c>
      <c r="Q48" s="126">
        <v>92.8</v>
      </c>
    </row>
    <row r="49" spans="1:17">
      <c r="A49" s="113"/>
      <c r="B49" s="121" t="s">
        <v>9</v>
      </c>
      <c r="C49" s="597">
        <v>107.5</v>
      </c>
      <c r="D49" s="597">
        <v>54.2</v>
      </c>
      <c r="E49" s="570">
        <v>5690</v>
      </c>
      <c r="F49" s="570">
        <v>14123</v>
      </c>
      <c r="G49" s="570">
        <v>20882</v>
      </c>
      <c r="H49" s="570">
        <v>57</v>
      </c>
      <c r="I49" s="587">
        <v>137.40199999999999</v>
      </c>
      <c r="K49" s="125">
        <v>107.5</v>
      </c>
      <c r="L49" s="27">
        <v>54.2</v>
      </c>
      <c r="M49" s="28">
        <v>4981</v>
      </c>
      <c r="N49" s="28">
        <v>13386</v>
      </c>
      <c r="O49" s="28">
        <v>16712</v>
      </c>
      <c r="P49" s="28">
        <v>63</v>
      </c>
      <c r="Q49" s="126">
        <v>93.3</v>
      </c>
    </row>
    <row r="50" spans="1:17">
      <c r="A50" s="113"/>
      <c r="B50" s="121" t="s">
        <v>10</v>
      </c>
      <c r="C50" s="597">
        <v>107.4</v>
      </c>
      <c r="D50" s="597">
        <v>54.2</v>
      </c>
      <c r="E50" s="570">
        <v>4941</v>
      </c>
      <c r="F50" s="570">
        <v>12508</v>
      </c>
      <c r="G50" s="570">
        <v>10799</v>
      </c>
      <c r="H50" s="570">
        <v>40</v>
      </c>
      <c r="I50" s="587">
        <v>135.76900000000001</v>
      </c>
      <c r="K50" s="125">
        <v>107.4</v>
      </c>
      <c r="L50" s="27">
        <v>54.2</v>
      </c>
      <c r="M50" s="28">
        <v>4552</v>
      </c>
      <c r="N50" s="28">
        <v>12631</v>
      </c>
      <c r="O50" s="28">
        <v>16296</v>
      </c>
      <c r="P50" s="28">
        <v>41</v>
      </c>
      <c r="Q50" s="126">
        <v>92.8</v>
      </c>
    </row>
    <row r="51" spans="1:17">
      <c r="A51" s="113"/>
      <c r="B51" s="121" t="s">
        <v>11</v>
      </c>
      <c r="C51" s="597">
        <v>110</v>
      </c>
      <c r="D51" s="597">
        <v>53</v>
      </c>
      <c r="E51" s="570">
        <v>4542</v>
      </c>
      <c r="F51" s="570">
        <v>14673</v>
      </c>
      <c r="G51" s="570">
        <v>17254</v>
      </c>
      <c r="H51" s="570">
        <v>42</v>
      </c>
      <c r="I51" s="587">
        <v>134.64500000000001</v>
      </c>
      <c r="K51" s="125">
        <v>110</v>
      </c>
      <c r="L51" s="27">
        <v>53</v>
      </c>
      <c r="M51" s="28">
        <v>4168</v>
      </c>
      <c r="N51" s="28">
        <v>13055</v>
      </c>
      <c r="O51" s="28">
        <v>16506</v>
      </c>
      <c r="P51" s="28">
        <v>42</v>
      </c>
      <c r="Q51" s="126">
        <v>93.5</v>
      </c>
    </row>
    <row r="52" spans="1:17">
      <c r="A52" s="113"/>
      <c r="B52" s="121" t="s">
        <v>12</v>
      </c>
      <c r="C52" s="597">
        <v>108.9</v>
      </c>
      <c r="D52" s="597">
        <v>52.8</v>
      </c>
      <c r="E52" s="570">
        <v>3826</v>
      </c>
      <c r="F52" s="570">
        <v>13471</v>
      </c>
      <c r="G52" s="570">
        <v>16387</v>
      </c>
      <c r="H52" s="570">
        <v>40</v>
      </c>
      <c r="I52" s="587">
        <v>133.17500000000001</v>
      </c>
      <c r="K52" s="125">
        <v>108.9</v>
      </c>
      <c r="L52" s="27">
        <v>52.8</v>
      </c>
      <c r="M52" s="28">
        <v>4130</v>
      </c>
      <c r="N52" s="28">
        <v>12649</v>
      </c>
      <c r="O52" s="28">
        <v>16119</v>
      </c>
      <c r="P52" s="28">
        <v>38</v>
      </c>
      <c r="Q52" s="126">
        <v>93.8</v>
      </c>
    </row>
    <row r="53" spans="1:17">
      <c r="A53" s="113"/>
      <c r="B53" s="121" t="s">
        <v>13</v>
      </c>
      <c r="C53" s="597">
        <v>105.7</v>
      </c>
      <c r="D53" s="597">
        <v>54.7</v>
      </c>
      <c r="E53" s="570">
        <v>4474</v>
      </c>
      <c r="F53" s="570">
        <v>9984</v>
      </c>
      <c r="G53" s="570">
        <v>16240</v>
      </c>
      <c r="H53" s="570">
        <v>52</v>
      </c>
      <c r="I53" s="587">
        <v>133.767</v>
      </c>
      <c r="K53" s="125">
        <v>105.7</v>
      </c>
      <c r="L53" s="27">
        <v>54.7</v>
      </c>
      <c r="M53" s="28">
        <v>4397</v>
      </c>
      <c r="N53" s="28">
        <v>11916</v>
      </c>
      <c r="O53" s="28">
        <v>16191</v>
      </c>
      <c r="P53" s="28">
        <v>48</v>
      </c>
      <c r="Q53" s="126">
        <v>94.3</v>
      </c>
    </row>
    <row r="54" spans="1:17">
      <c r="A54" s="113"/>
      <c r="B54" s="122" t="s">
        <v>14</v>
      </c>
      <c r="C54" s="598">
        <v>105.9</v>
      </c>
      <c r="D54" s="598">
        <v>53.6</v>
      </c>
      <c r="E54" s="571">
        <v>4463</v>
      </c>
      <c r="F54" s="571">
        <v>9982</v>
      </c>
      <c r="G54" s="571">
        <v>15290</v>
      </c>
      <c r="H54" s="571">
        <v>50</v>
      </c>
      <c r="I54" s="588">
        <v>133.60499999999999</v>
      </c>
      <c r="K54" s="127">
        <v>105.9</v>
      </c>
      <c r="L54" s="29">
        <v>53.6</v>
      </c>
      <c r="M54" s="30">
        <v>4376</v>
      </c>
      <c r="N54" s="30">
        <v>12375</v>
      </c>
      <c r="O54" s="30">
        <v>16532</v>
      </c>
      <c r="P54" s="30">
        <v>47</v>
      </c>
      <c r="Q54" s="128">
        <v>94.6</v>
      </c>
    </row>
    <row r="55" spans="1:17">
      <c r="A55" s="112" t="s">
        <v>22</v>
      </c>
      <c r="B55" s="121" t="s">
        <v>3</v>
      </c>
      <c r="C55" s="597">
        <v>107.4</v>
      </c>
      <c r="D55" s="597">
        <v>55.2</v>
      </c>
      <c r="E55" s="570">
        <v>3897</v>
      </c>
      <c r="F55" s="570">
        <v>13594</v>
      </c>
      <c r="G55" s="570">
        <v>10848</v>
      </c>
      <c r="H55" s="570">
        <v>43</v>
      </c>
      <c r="I55" s="587">
        <v>133.048</v>
      </c>
      <c r="K55" s="125">
        <v>107.4</v>
      </c>
      <c r="L55" s="27">
        <v>55.2</v>
      </c>
      <c r="M55" s="28">
        <v>4622</v>
      </c>
      <c r="N55" s="28">
        <v>12226</v>
      </c>
      <c r="O55" s="28">
        <v>16264</v>
      </c>
      <c r="P55" s="28">
        <v>49</v>
      </c>
      <c r="Q55" s="126">
        <v>95.1</v>
      </c>
    </row>
    <row r="56" spans="1:17">
      <c r="A56" s="113">
        <v>1993</v>
      </c>
      <c r="B56" s="121" t="s">
        <v>4</v>
      </c>
      <c r="C56" s="597">
        <v>106.5</v>
      </c>
      <c r="D56" s="597">
        <v>55.3</v>
      </c>
      <c r="E56" s="570">
        <v>3427</v>
      </c>
      <c r="F56" s="570">
        <v>12104</v>
      </c>
      <c r="G56" s="570">
        <v>16313</v>
      </c>
      <c r="H56" s="570">
        <v>41</v>
      </c>
      <c r="I56" s="587">
        <v>131.773</v>
      </c>
      <c r="K56" s="125">
        <v>106.5</v>
      </c>
      <c r="L56" s="27">
        <v>55.3</v>
      </c>
      <c r="M56" s="28">
        <v>3903</v>
      </c>
      <c r="N56" s="28">
        <v>11796</v>
      </c>
      <c r="O56" s="28">
        <v>16460</v>
      </c>
      <c r="P56" s="28">
        <v>44</v>
      </c>
      <c r="Q56" s="126">
        <v>94.6</v>
      </c>
    </row>
    <row r="57" spans="1:17">
      <c r="A57" s="113"/>
      <c r="B57" s="121" t="s">
        <v>5</v>
      </c>
      <c r="C57" s="597">
        <v>102.7</v>
      </c>
      <c r="D57" s="597">
        <v>55.1</v>
      </c>
      <c r="E57" s="570">
        <v>4757</v>
      </c>
      <c r="F57" s="570">
        <v>12688</v>
      </c>
      <c r="G57" s="570">
        <v>26335</v>
      </c>
      <c r="H57" s="570">
        <v>48</v>
      </c>
      <c r="I57" s="587">
        <v>129.85</v>
      </c>
      <c r="K57" s="125">
        <v>102.7</v>
      </c>
      <c r="L57" s="27">
        <v>55.1</v>
      </c>
      <c r="M57" s="28">
        <v>5021</v>
      </c>
      <c r="N57" s="28">
        <v>12128</v>
      </c>
      <c r="O57" s="28">
        <v>16346</v>
      </c>
      <c r="P57" s="28">
        <v>46</v>
      </c>
      <c r="Q57" s="126">
        <v>92.8</v>
      </c>
    </row>
    <row r="58" spans="1:17">
      <c r="A58" s="113"/>
      <c r="B58" s="121" t="s">
        <v>6</v>
      </c>
      <c r="C58" s="597">
        <v>107</v>
      </c>
      <c r="D58" s="597">
        <v>53.6</v>
      </c>
      <c r="E58" s="570">
        <v>5747</v>
      </c>
      <c r="F58" s="570">
        <v>12510</v>
      </c>
      <c r="G58" s="570">
        <v>15144</v>
      </c>
      <c r="H58" s="570">
        <v>53</v>
      </c>
      <c r="I58" s="587">
        <v>127.45399999999999</v>
      </c>
      <c r="K58" s="125">
        <v>107</v>
      </c>
      <c r="L58" s="27">
        <v>53.6</v>
      </c>
      <c r="M58" s="28">
        <v>5724</v>
      </c>
      <c r="N58" s="28">
        <v>11863</v>
      </c>
      <c r="O58" s="28">
        <v>16041</v>
      </c>
      <c r="P58" s="28">
        <v>53</v>
      </c>
      <c r="Q58" s="126">
        <v>91.3</v>
      </c>
    </row>
    <row r="59" spans="1:17">
      <c r="A59" s="113"/>
      <c r="B59" s="121" t="s">
        <v>7</v>
      </c>
      <c r="C59" s="597">
        <v>102.1</v>
      </c>
      <c r="D59" s="597">
        <v>53.7</v>
      </c>
      <c r="E59" s="570">
        <v>4156</v>
      </c>
      <c r="F59" s="570">
        <v>10001</v>
      </c>
      <c r="G59" s="570">
        <v>12575</v>
      </c>
      <c r="H59" s="570">
        <v>53</v>
      </c>
      <c r="I59" s="587">
        <v>125.953</v>
      </c>
      <c r="K59" s="125">
        <v>102.1</v>
      </c>
      <c r="L59" s="27">
        <v>53.7</v>
      </c>
      <c r="M59" s="28">
        <v>4427</v>
      </c>
      <c r="N59" s="28">
        <v>11372</v>
      </c>
      <c r="O59" s="28">
        <v>15495</v>
      </c>
      <c r="P59" s="28">
        <v>50</v>
      </c>
      <c r="Q59" s="126">
        <v>91.2</v>
      </c>
    </row>
    <row r="60" spans="1:17">
      <c r="A60" s="113"/>
      <c r="B60" s="121" t="s">
        <v>8</v>
      </c>
      <c r="C60" s="597">
        <v>103.5</v>
      </c>
      <c r="D60" s="597">
        <v>57.1</v>
      </c>
      <c r="E60" s="570">
        <v>5115</v>
      </c>
      <c r="F60" s="570">
        <v>11243</v>
      </c>
      <c r="G60" s="570">
        <v>16982</v>
      </c>
      <c r="H60" s="570">
        <v>46</v>
      </c>
      <c r="I60" s="587">
        <v>125.121</v>
      </c>
      <c r="K60" s="125">
        <v>103.5</v>
      </c>
      <c r="L60" s="27">
        <v>57.1</v>
      </c>
      <c r="M60" s="28">
        <v>4660</v>
      </c>
      <c r="N60" s="28">
        <v>11155</v>
      </c>
      <c r="O60" s="28">
        <v>15670</v>
      </c>
      <c r="P60" s="28">
        <v>47</v>
      </c>
      <c r="Q60" s="126">
        <v>90.9</v>
      </c>
    </row>
    <row r="61" spans="1:17">
      <c r="A61" s="113"/>
      <c r="B61" s="121" t="s">
        <v>9</v>
      </c>
      <c r="C61" s="597">
        <v>107</v>
      </c>
      <c r="D61" s="597">
        <v>53.2</v>
      </c>
      <c r="E61" s="570">
        <v>5772</v>
      </c>
      <c r="F61" s="570">
        <v>11891</v>
      </c>
      <c r="G61" s="570">
        <v>19134</v>
      </c>
      <c r="H61" s="570">
        <v>53</v>
      </c>
      <c r="I61" s="587">
        <v>123.621</v>
      </c>
      <c r="K61" s="125">
        <v>107</v>
      </c>
      <c r="L61" s="27">
        <v>53.2</v>
      </c>
      <c r="M61" s="28">
        <v>4982</v>
      </c>
      <c r="N61" s="28">
        <v>11316</v>
      </c>
      <c r="O61" s="28">
        <v>15348</v>
      </c>
      <c r="P61" s="28">
        <v>58</v>
      </c>
      <c r="Q61" s="126">
        <v>90</v>
      </c>
    </row>
    <row r="62" spans="1:17">
      <c r="A62" s="113"/>
      <c r="B62" s="121" t="s">
        <v>10</v>
      </c>
      <c r="C62" s="597">
        <v>102.3</v>
      </c>
      <c r="D62" s="597">
        <v>55.5</v>
      </c>
      <c r="E62" s="570">
        <v>4847</v>
      </c>
      <c r="F62" s="570">
        <v>10993</v>
      </c>
      <c r="G62" s="570">
        <v>10112</v>
      </c>
      <c r="H62" s="570">
        <v>54</v>
      </c>
      <c r="I62" s="587">
        <v>121.102</v>
      </c>
      <c r="K62" s="125">
        <v>102.3</v>
      </c>
      <c r="L62" s="27">
        <v>55.5</v>
      </c>
      <c r="M62" s="28">
        <v>4512</v>
      </c>
      <c r="N62" s="28">
        <v>10939</v>
      </c>
      <c r="O62" s="28">
        <v>15049</v>
      </c>
      <c r="P62" s="28">
        <v>54</v>
      </c>
      <c r="Q62" s="126">
        <v>89.2</v>
      </c>
    </row>
    <row r="63" spans="1:17">
      <c r="A63" s="113"/>
      <c r="B63" s="121" t="s">
        <v>11</v>
      </c>
      <c r="C63" s="597">
        <v>103.4</v>
      </c>
      <c r="D63" s="597">
        <v>54.1</v>
      </c>
      <c r="E63" s="570">
        <v>5337</v>
      </c>
      <c r="F63" s="570">
        <v>11802</v>
      </c>
      <c r="G63" s="570">
        <v>16695</v>
      </c>
      <c r="H63" s="570">
        <v>53</v>
      </c>
      <c r="I63" s="587">
        <v>118.438</v>
      </c>
      <c r="K63" s="125">
        <v>103.4</v>
      </c>
      <c r="L63" s="27">
        <v>54.1</v>
      </c>
      <c r="M63" s="28">
        <v>4908</v>
      </c>
      <c r="N63" s="28">
        <v>10689</v>
      </c>
      <c r="O63" s="28">
        <v>15791</v>
      </c>
      <c r="P63" s="28">
        <v>51</v>
      </c>
      <c r="Q63" s="126">
        <v>88</v>
      </c>
    </row>
    <row r="64" spans="1:17">
      <c r="A64" s="113"/>
      <c r="B64" s="121" t="s">
        <v>12</v>
      </c>
      <c r="C64" s="597">
        <v>100.4</v>
      </c>
      <c r="D64" s="597">
        <v>54.9</v>
      </c>
      <c r="E64" s="570">
        <v>5038</v>
      </c>
      <c r="F64" s="570">
        <v>11409</v>
      </c>
      <c r="G64" s="570">
        <v>14499</v>
      </c>
      <c r="H64" s="570">
        <v>64</v>
      </c>
      <c r="I64" s="587">
        <v>117.16500000000001</v>
      </c>
      <c r="K64" s="125">
        <v>100.4</v>
      </c>
      <c r="L64" s="27">
        <v>54.9</v>
      </c>
      <c r="M64" s="28">
        <v>5484</v>
      </c>
      <c r="N64" s="28">
        <v>11010</v>
      </c>
      <c r="O64" s="28">
        <v>14843</v>
      </c>
      <c r="P64" s="28">
        <v>63</v>
      </c>
      <c r="Q64" s="126">
        <v>88</v>
      </c>
    </row>
    <row r="65" spans="1:17">
      <c r="A65" s="113"/>
      <c r="B65" s="121" t="s">
        <v>13</v>
      </c>
      <c r="C65" s="597">
        <v>101.8</v>
      </c>
      <c r="D65" s="597">
        <v>54.9</v>
      </c>
      <c r="E65" s="570">
        <v>5085</v>
      </c>
      <c r="F65" s="570">
        <v>9184</v>
      </c>
      <c r="G65" s="570">
        <v>15633</v>
      </c>
      <c r="H65" s="570">
        <v>63</v>
      </c>
      <c r="I65" s="587">
        <v>116.85899999999999</v>
      </c>
      <c r="K65" s="125">
        <v>101.8</v>
      </c>
      <c r="L65" s="27">
        <v>54.9</v>
      </c>
      <c r="M65" s="28">
        <v>4944</v>
      </c>
      <c r="N65" s="28">
        <v>10424</v>
      </c>
      <c r="O65" s="28">
        <v>15071</v>
      </c>
      <c r="P65" s="28">
        <v>59</v>
      </c>
      <c r="Q65" s="126">
        <v>87.4</v>
      </c>
    </row>
    <row r="66" spans="1:17">
      <c r="A66" s="114"/>
      <c r="B66" s="121" t="s">
        <v>14</v>
      </c>
      <c r="C66" s="597">
        <v>101.1</v>
      </c>
      <c r="D66" s="597">
        <v>54.7</v>
      </c>
      <c r="E66" s="570">
        <v>5987</v>
      </c>
      <c r="F66" s="570">
        <v>8484</v>
      </c>
      <c r="G66" s="570">
        <v>13596</v>
      </c>
      <c r="H66" s="570">
        <v>60</v>
      </c>
      <c r="I66" s="587">
        <v>117.774</v>
      </c>
      <c r="K66" s="125">
        <v>101.1</v>
      </c>
      <c r="L66" s="27">
        <v>54.7</v>
      </c>
      <c r="M66" s="28">
        <v>5807</v>
      </c>
      <c r="N66" s="28">
        <v>10488</v>
      </c>
      <c r="O66" s="28">
        <v>14710</v>
      </c>
      <c r="P66" s="28">
        <v>56</v>
      </c>
      <c r="Q66" s="126">
        <v>88.2</v>
      </c>
    </row>
    <row r="67" spans="1:17">
      <c r="A67" s="113" t="s">
        <v>23</v>
      </c>
      <c r="B67" s="120" t="s">
        <v>3</v>
      </c>
      <c r="C67" s="599">
        <v>101.6</v>
      </c>
      <c r="D67" s="599">
        <v>58.7</v>
      </c>
      <c r="E67" s="572">
        <v>4699</v>
      </c>
      <c r="F67" s="572">
        <v>12023</v>
      </c>
      <c r="G67" s="572">
        <v>10161</v>
      </c>
      <c r="H67" s="572">
        <v>58</v>
      </c>
      <c r="I67" s="607">
        <v>117.899</v>
      </c>
      <c r="K67" s="123">
        <v>101.6</v>
      </c>
      <c r="L67" s="25">
        <v>58.7</v>
      </c>
      <c r="M67" s="26">
        <v>5482</v>
      </c>
      <c r="N67" s="26">
        <v>10986</v>
      </c>
      <c r="O67" s="26">
        <v>15291</v>
      </c>
      <c r="P67" s="26">
        <v>66</v>
      </c>
      <c r="Q67" s="124">
        <v>88.6</v>
      </c>
    </row>
    <row r="68" spans="1:17">
      <c r="A68" s="113">
        <v>1994</v>
      </c>
      <c r="B68" s="121" t="s">
        <v>4</v>
      </c>
      <c r="C68" s="597">
        <v>97.8</v>
      </c>
      <c r="D68" s="597">
        <v>57.6</v>
      </c>
      <c r="E68" s="570">
        <v>4853</v>
      </c>
      <c r="F68" s="570">
        <v>10265</v>
      </c>
      <c r="G68" s="570">
        <v>14883</v>
      </c>
      <c r="H68" s="570">
        <v>56</v>
      </c>
      <c r="I68" s="587">
        <v>117.759</v>
      </c>
      <c r="K68" s="125">
        <v>97.8</v>
      </c>
      <c r="L68" s="27">
        <v>57.6</v>
      </c>
      <c r="M68" s="28">
        <v>5639</v>
      </c>
      <c r="N68" s="28">
        <v>9957</v>
      </c>
      <c r="O68" s="28">
        <v>14807</v>
      </c>
      <c r="P68" s="28">
        <v>58</v>
      </c>
      <c r="Q68" s="126">
        <v>89.4</v>
      </c>
    </row>
    <row r="69" spans="1:17">
      <c r="A69" s="113"/>
      <c r="B69" s="121" t="s">
        <v>5</v>
      </c>
      <c r="C69" s="597">
        <v>129.4</v>
      </c>
      <c r="D69" s="597">
        <v>50.3</v>
      </c>
      <c r="E69" s="570">
        <v>4645</v>
      </c>
      <c r="F69" s="570">
        <v>11344</v>
      </c>
      <c r="G69" s="570">
        <v>25588</v>
      </c>
      <c r="H69" s="570">
        <v>61</v>
      </c>
      <c r="I69" s="587">
        <v>117.17</v>
      </c>
      <c r="K69" s="125">
        <v>129.4</v>
      </c>
      <c r="L69" s="27">
        <v>50.3</v>
      </c>
      <c r="M69" s="28">
        <v>4856</v>
      </c>
      <c r="N69" s="28">
        <v>10742</v>
      </c>
      <c r="O69" s="28">
        <v>15765</v>
      </c>
      <c r="P69" s="28">
        <v>59</v>
      </c>
      <c r="Q69" s="126">
        <v>90.2</v>
      </c>
    </row>
    <row r="70" spans="1:17">
      <c r="A70" s="113"/>
      <c r="B70" s="121" t="s">
        <v>6</v>
      </c>
      <c r="C70" s="597">
        <v>101.2</v>
      </c>
      <c r="D70" s="597">
        <v>53.8</v>
      </c>
      <c r="E70" s="570">
        <v>5050</v>
      </c>
      <c r="F70" s="570">
        <v>11454</v>
      </c>
      <c r="G70" s="570">
        <v>14130</v>
      </c>
      <c r="H70" s="570">
        <v>62</v>
      </c>
      <c r="I70" s="587">
        <v>116.32899999999999</v>
      </c>
      <c r="K70" s="125">
        <v>101.2</v>
      </c>
      <c r="L70" s="27">
        <v>53.8</v>
      </c>
      <c r="M70" s="28">
        <v>5110</v>
      </c>
      <c r="N70" s="28">
        <v>11030</v>
      </c>
      <c r="O70" s="28">
        <v>15441</v>
      </c>
      <c r="P70" s="28">
        <v>61</v>
      </c>
      <c r="Q70" s="126">
        <v>91.3</v>
      </c>
    </row>
    <row r="71" spans="1:17">
      <c r="A71" s="113"/>
      <c r="B71" s="121" t="s">
        <v>7</v>
      </c>
      <c r="C71" s="597">
        <v>100.6</v>
      </c>
      <c r="D71" s="597">
        <v>54.6</v>
      </c>
      <c r="E71" s="570">
        <v>6221</v>
      </c>
      <c r="F71" s="570">
        <v>9642</v>
      </c>
      <c r="G71" s="570">
        <v>12649</v>
      </c>
      <c r="H71" s="570">
        <v>53</v>
      </c>
      <c r="I71" s="587">
        <v>116.35899999999999</v>
      </c>
      <c r="K71" s="125">
        <v>100.6</v>
      </c>
      <c r="L71" s="27">
        <v>54.6</v>
      </c>
      <c r="M71" s="28">
        <v>6622</v>
      </c>
      <c r="N71" s="28">
        <v>10776</v>
      </c>
      <c r="O71" s="28">
        <v>15674</v>
      </c>
      <c r="P71" s="28">
        <v>52</v>
      </c>
      <c r="Q71" s="126">
        <v>92.4</v>
      </c>
    </row>
    <row r="72" spans="1:17">
      <c r="A72" s="113"/>
      <c r="B72" s="121" t="s">
        <v>8</v>
      </c>
      <c r="C72" s="597">
        <v>103.4</v>
      </c>
      <c r="D72" s="597">
        <v>56.6</v>
      </c>
      <c r="E72" s="570">
        <v>6497</v>
      </c>
      <c r="F72" s="570">
        <v>10668</v>
      </c>
      <c r="G72" s="570">
        <v>17629</v>
      </c>
      <c r="H72" s="570">
        <v>55</v>
      </c>
      <c r="I72" s="587">
        <v>116.154</v>
      </c>
      <c r="K72" s="125">
        <v>103.4</v>
      </c>
      <c r="L72" s="27">
        <v>56.6</v>
      </c>
      <c r="M72" s="28">
        <v>5905</v>
      </c>
      <c r="N72" s="28">
        <v>10718</v>
      </c>
      <c r="O72" s="28">
        <v>16292</v>
      </c>
      <c r="P72" s="28">
        <v>57</v>
      </c>
      <c r="Q72" s="126">
        <v>92.8</v>
      </c>
    </row>
    <row r="73" spans="1:17">
      <c r="A73" s="113"/>
      <c r="B73" s="121" t="s">
        <v>9</v>
      </c>
      <c r="C73" s="597">
        <v>100.2</v>
      </c>
      <c r="D73" s="597">
        <v>51.8</v>
      </c>
      <c r="E73" s="570">
        <v>6266</v>
      </c>
      <c r="F73" s="570">
        <v>11158</v>
      </c>
      <c r="G73" s="570">
        <v>20177</v>
      </c>
      <c r="H73" s="573">
        <v>48</v>
      </c>
      <c r="I73" s="587">
        <v>116.30200000000001</v>
      </c>
      <c r="K73" s="125">
        <v>100.2</v>
      </c>
      <c r="L73" s="27">
        <v>51.8</v>
      </c>
      <c r="M73" s="28">
        <v>5379</v>
      </c>
      <c r="N73" s="28">
        <v>10905</v>
      </c>
      <c r="O73" s="28">
        <v>16751</v>
      </c>
      <c r="P73" s="28">
        <v>51</v>
      </c>
      <c r="Q73" s="126">
        <v>94.1</v>
      </c>
    </row>
    <row r="74" spans="1:17">
      <c r="A74" s="113"/>
      <c r="B74" s="121" t="s">
        <v>10</v>
      </c>
      <c r="C74" s="597">
        <v>107</v>
      </c>
      <c r="D74" s="597">
        <v>49.6</v>
      </c>
      <c r="E74" s="570">
        <v>6500</v>
      </c>
      <c r="F74" s="570">
        <v>11809</v>
      </c>
      <c r="G74" s="570">
        <v>11639</v>
      </c>
      <c r="H74" s="573">
        <v>49</v>
      </c>
      <c r="I74" s="587">
        <v>115.95</v>
      </c>
      <c r="K74" s="125">
        <v>107</v>
      </c>
      <c r="L74" s="27">
        <v>49.6</v>
      </c>
      <c r="M74" s="28">
        <v>6209</v>
      </c>
      <c r="N74" s="28">
        <v>11481</v>
      </c>
      <c r="O74" s="28">
        <v>17035</v>
      </c>
      <c r="P74" s="28">
        <v>48</v>
      </c>
      <c r="Q74" s="126">
        <v>95.7</v>
      </c>
    </row>
    <row r="75" spans="1:17">
      <c r="A75" s="113"/>
      <c r="B75" s="121" t="s">
        <v>11</v>
      </c>
      <c r="C75" s="585">
        <v>106.8</v>
      </c>
      <c r="D75" s="585">
        <v>51.4</v>
      </c>
      <c r="E75" s="570">
        <v>6475</v>
      </c>
      <c r="F75" s="570">
        <v>11819</v>
      </c>
      <c r="G75" s="570">
        <v>18024</v>
      </c>
      <c r="H75" s="573">
        <v>56</v>
      </c>
      <c r="I75" s="587">
        <v>116.73</v>
      </c>
      <c r="K75" s="125">
        <v>106.8</v>
      </c>
      <c r="L75" s="27">
        <v>51.4</v>
      </c>
      <c r="M75" s="28">
        <v>5992</v>
      </c>
      <c r="N75" s="28">
        <v>10732</v>
      </c>
      <c r="O75" s="28">
        <v>16489</v>
      </c>
      <c r="P75" s="28">
        <v>53</v>
      </c>
      <c r="Q75" s="126">
        <v>98.6</v>
      </c>
    </row>
    <row r="76" spans="1:17">
      <c r="A76" s="113"/>
      <c r="B76" s="121" t="s">
        <v>12</v>
      </c>
      <c r="C76" s="585">
        <v>103.3</v>
      </c>
      <c r="D76" s="585">
        <v>50.3</v>
      </c>
      <c r="E76" s="570">
        <v>5212</v>
      </c>
      <c r="F76" s="570">
        <v>10879</v>
      </c>
      <c r="G76" s="570">
        <v>15702</v>
      </c>
      <c r="H76" s="573">
        <v>44</v>
      </c>
      <c r="I76" s="587">
        <v>116.464</v>
      </c>
      <c r="K76" s="125">
        <v>103.3</v>
      </c>
      <c r="L76" s="27">
        <v>50.3</v>
      </c>
      <c r="M76" s="28">
        <v>5607</v>
      </c>
      <c r="N76" s="28">
        <v>10520</v>
      </c>
      <c r="O76" s="28">
        <v>16244</v>
      </c>
      <c r="P76" s="28">
        <v>43</v>
      </c>
      <c r="Q76" s="126">
        <v>99.4</v>
      </c>
    </row>
    <row r="77" spans="1:17">
      <c r="A77" s="113"/>
      <c r="B77" s="121" t="s">
        <v>13</v>
      </c>
      <c r="C77" s="585">
        <v>110.6</v>
      </c>
      <c r="D77" s="585">
        <v>47.7</v>
      </c>
      <c r="E77" s="570">
        <v>6893</v>
      </c>
      <c r="F77" s="570">
        <v>9520</v>
      </c>
      <c r="G77" s="570">
        <v>16571</v>
      </c>
      <c r="H77" s="573">
        <v>50</v>
      </c>
      <c r="I77" s="587">
        <v>117.852</v>
      </c>
      <c r="K77" s="125">
        <v>110.6</v>
      </c>
      <c r="L77" s="27">
        <v>47.7</v>
      </c>
      <c r="M77" s="28">
        <v>6641</v>
      </c>
      <c r="N77" s="28">
        <v>10646</v>
      </c>
      <c r="O77" s="28">
        <v>16177</v>
      </c>
      <c r="P77" s="28">
        <v>49</v>
      </c>
      <c r="Q77" s="126">
        <v>100.8</v>
      </c>
    </row>
    <row r="78" spans="1:17">
      <c r="A78" s="113"/>
      <c r="B78" s="122" t="s">
        <v>14</v>
      </c>
      <c r="C78" s="598">
        <v>103.1</v>
      </c>
      <c r="D78" s="600">
        <v>51.2</v>
      </c>
      <c r="E78" s="571">
        <v>6203</v>
      </c>
      <c r="F78" s="571">
        <v>8537</v>
      </c>
      <c r="G78" s="571">
        <v>14265</v>
      </c>
      <c r="H78" s="574">
        <v>71</v>
      </c>
      <c r="I78" s="588">
        <v>118.937</v>
      </c>
      <c r="K78" s="127">
        <v>103.1</v>
      </c>
      <c r="L78" s="29">
        <v>51.2</v>
      </c>
      <c r="M78" s="30">
        <v>5954</v>
      </c>
      <c r="N78" s="30">
        <v>10609</v>
      </c>
      <c r="O78" s="30">
        <v>15628</v>
      </c>
      <c r="P78" s="30">
        <v>66</v>
      </c>
      <c r="Q78" s="128">
        <v>101</v>
      </c>
    </row>
    <row r="79" spans="1:17">
      <c r="A79" s="112" t="s">
        <v>2</v>
      </c>
      <c r="B79" s="121" t="s">
        <v>3</v>
      </c>
      <c r="C79" s="597">
        <v>98.2</v>
      </c>
      <c r="D79" s="601">
        <v>58</v>
      </c>
      <c r="E79" s="570">
        <v>3632</v>
      </c>
      <c r="F79" s="570">
        <v>10360</v>
      </c>
      <c r="G79" s="570">
        <v>3706</v>
      </c>
      <c r="H79" s="573">
        <v>40</v>
      </c>
      <c r="I79" s="587">
        <v>120.19</v>
      </c>
      <c r="K79" s="125">
        <v>98.2</v>
      </c>
      <c r="L79" s="27">
        <v>58</v>
      </c>
      <c r="M79" s="28">
        <v>4166</v>
      </c>
      <c r="N79" s="28">
        <v>9357</v>
      </c>
      <c r="O79" s="28">
        <v>5482</v>
      </c>
      <c r="P79" s="28">
        <v>47</v>
      </c>
      <c r="Q79" s="126">
        <v>101.9</v>
      </c>
    </row>
    <row r="80" spans="1:17">
      <c r="A80" s="113">
        <v>1995</v>
      </c>
      <c r="B80" s="121" t="s">
        <v>4</v>
      </c>
      <c r="C80" s="597">
        <v>100.6</v>
      </c>
      <c r="D80" s="601">
        <v>52.2</v>
      </c>
      <c r="E80" s="570">
        <v>3766</v>
      </c>
      <c r="F80" s="570">
        <v>18460</v>
      </c>
      <c r="G80" s="570">
        <v>16199</v>
      </c>
      <c r="H80" s="573">
        <v>53</v>
      </c>
      <c r="I80" s="587">
        <v>118.672</v>
      </c>
      <c r="K80" s="125">
        <v>100.6</v>
      </c>
      <c r="L80" s="27">
        <v>52.2</v>
      </c>
      <c r="M80" s="28">
        <v>4407</v>
      </c>
      <c r="N80" s="28">
        <v>17834</v>
      </c>
      <c r="O80" s="28">
        <v>15862</v>
      </c>
      <c r="P80" s="28">
        <v>53</v>
      </c>
      <c r="Q80" s="126">
        <v>100.8</v>
      </c>
    </row>
    <row r="81" spans="1:17">
      <c r="A81" s="113"/>
      <c r="B81" s="121" t="s">
        <v>5</v>
      </c>
      <c r="C81" s="597">
        <v>108.6</v>
      </c>
      <c r="D81" s="601">
        <v>50.2</v>
      </c>
      <c r="E81" s="570">
        <v>5411</v>
      </c>
      <c r="F81" s="570">
        <v>15765</v>
      </c>
      <c r="G81" s="570">
        <v>24951</v>
      </c>
      <c r="H81" s="573">
        <v>57</v>
      </c>
      <c r="I81" s="587">
        <v>117.499</v>
      </c>
      <c r="K81" s="125">
        <v>108.6</v>
      </c>
      <c r="L81" s="27">
        <v>50.2</v>
      </c>
      <c r="M81" s="28">
        <v>5603</v>
      </c>
      <c r="N81" s="28">
        <v>14903</v>
      </c>
      <c r="O81" s="28">
        <v>14984</v>
      </c>
      <c r="P81" s="28">
        <v>57</v>
      </c>
      <c r="Q81" s="126">
        <v>100.3</v>
      </c>
    </row>
    <row r="82" spans="1:17">
      <c r="A82" s="113"/>
      <c r="B82" s="121" t="s">
        <v>6</v>
      </c>
      <c r="C82" s="597">
        <v>106.8</v>
      </c>
      <c r="D82" s="601">
        <v>51.9</v>
      </c>
      <c r="E82" s="570">
        <v>6455</v>
      </c>
      <c r="F82" s="570">
        <v>12447</v>
      </c>
      <c r="G82" s="570">
        <v>15891</v>
      </c>
      <c r="H82" s="573">
        <v>49</v>
      </c>
      <c r="I82" s="587">
        <v>116.134</v>
      </c>
      <c r="K82" s="125">
        <v>106.8</v>
      </c>
      <c r="L82" s="27">
        <v>51.9</v>
      </c>
      <c r="M82" s="28">
        <v>6644</v>
      </c>
      <c r="N82" s="28">
        <v>12508</v>
      </c>
      <c r="O82" s="28">
        <v>18460</v>
      </c>
      <c r="P82" s="28">
        <v>48</v>
      </c>
      <c r="Q82" s="126">
        <v>99.8</v>
      </c>
    </row>
    <row r="83" spans="1:17">
      <c r="A83" s="113"/>
      <c r="B83" s="121" t="s">
        <v>7</v>
      </c>
      <c r="C83" s="597">
        <v>113.5</v>
      </c>
      <c r="D83" s="601">
        <v>50.7</v>
      </c>
      <c r="E83" s="570">
        <v>7263</v>
      </c>
      <c r="F83" s="570">
        <v>12793</v>
      </c>
      <c r="G83" s="570">
        <v>13872</v>
      </c>
      <c r="H83" s="573">
        <v>26</v>
      </c>
      <c r="I83" s="587">
        <v>114.395</v>
      </c>
      <c r="K83" s="125">
        <v>113.5</v>
      </c>
      <c r="L83" s="27">
        <v>50.7</v>
      </c>
      <c r="M83" s="28">
        <v>7753</v>
      </c>
      <c r="N83" s="28">
        <v>13904</v>
      </c>
      <c r="O83" s="28">
        <v>17098</v>
      </c>
      <c r="P83" s="28">
        <v>26</v>
      </c>
      <c r="Q83" s="126">
        <v>98.3</v>
      </c>
    </row>
    <row r="84" spans="1:17">
      <c r="A84" s="113"/>
      <c r="B84" s="121" t="s">
        <v>8</v>
      </c>
      <c r="C84" s="597">
        <v>111.1</v>
      </c>
      <c r="D84" s="601">
        <v>49.9</v>
      </c>
      <c r="E84" s="570">
        <v>8964</v>
      </c>
      <c r="F84" s="570">
        <v>13541</v>
      </c>
      <c r="G84" s="570">
        <v>19435</v>
      </c>
      <c r="H84" s="573">
        <v>30</v>
      </c>
      <c r="I84" s="587">
        <v>113.035</v>
      </c>
      <c r="K84" s="125">
        <v>111.1</v>
      </c>
      <c r="L84" s="27">
        <v>49.9</v>
      </c>
      <c r="M84" s="28">
        <v>8127</v>
      </c>
      <c r="N84" s="28">
        <v>13489</v>
      </c>
      <c r="O84" s="28">
        <v>17697</v>
      </c>
      <c r="P84" s="28">
        <v>31</v>
      </c>
      <c r="Q84" s="126">
        <v>97.3</v>
      </c>
    </row>
    <row r="85" spans="1:17">
      <c r="A85" s="113"/>
      <c r="B85" s="121" t="s">
        <v>9</v>
      </c>
      <c r="C85" s="597">
        <v>105.1</v>
      </c>
      <c r="D85" s="601">
        <v>52.4</v>
      </c>
      <c r="E85" s="570">
        <v>10324</v>
      </c>
      <c r="F85" s="570">
        <v>13079</v>
      </c>
      <c r="G85" s="570">
        <v>21651</v>
      </c>
      <c r="H85" s="573">
        <v>28</v>
      </c>
      <c r="I85" s="587">
        <v>112.116</v>
      </c>
      <c r="K85" s="125">
        <v>105.1</v>
      </c>
      <c r="L85" s="27">
        <v>52.4</v>
      </c>
      <c r="M85" s="28">
        <v>8881</v>
      </c>
      <c r="N85" s="28">
        <v>12862</v>
      </c>
      <c r="O85" s="28">
        <v>18207</v>
      </c>
      <c r="P85" s="28">
        <v>29</v>
      </c>
      <c r="Q85" s="126">
        <v>96.4</v>
      </c>
    </row>
    <row r="86" spans="1:17">
      <c r="A86" s="113"/>
      <c r="B86" s="121" t="s">
        <v>10</v>
      </c>
      <c r="C86" s="597">
        <v>106.8</v>
      </c>
      <c r="D86" s="601">
        <v>51</v>
      </c>
      <c r="E86" s="570">
        <v>10001</v>
      </c>
      <c r="F86" s="570">
        <v>13833</v>
      </c>
      <c r="G86" s="570">
        <v>12694</v>
      </c>
      <c r="H86" s="573">
        <v>43</v>
      </c>
      <c r="I86" s="587">
        <v>114.45399999999999</v>
      </c>
      <c r="K86" s="125">
        <v>106.8</v>
      </c>
      <c r="L86" s="27">
        <v>51</v>
      </c>
      <c r="M86" s="28">
        <v>9726</v>
      </c>
      <c r="N86" s="28">
        <v>13538</v>
      </c>
      <c r="O86" s="28">
        <v>18821</v>
      </c>
      <c r="P86" s="28">
        <v>41</v>
      </c>
      <c r="Q86" s="126">
        <v>98.7</v>
      </c>
    </row>
    <row r="87" spans="1:17">
      <c r="A87" s="113"/>
      <c r="B87" s="121" t="s">
        <v>11</v>
      </c>
      <c r="C87" s="597">
        <v>106.9</v>
      </c>
      <c r="D87" s="601">
        <v>50.8</v>
      </c>
      <c r="E87" s="570">
        <v>10401</v>
      </c>
      <c r="F87" s="570">
        <v>14125</v>
      </c>
      <c r="G87" s="570">
        <v>18932</v>
      </c>
      <c r="H87" s="573">
        <v>48</v>
      </c>
      <c r="I87" s="587">
        <v>115.26</v>
      </c>
      <c r="K87" s="125">
        <v>106.9</v>
      </c>
      <c r="L87" s="27">
        <v>50.8</v>
      </c>
      <c r="M87" s="28">
        <v>9665</v>
      </c>
      <c r="N87" s="28">
        <v>13105</v>
      </c>
      <c r="O87" s="28">
        <v>17352</v>
      </c>
      <c r="P87" s="28">
        <v>45</v>
      </c>
      <c r="Q87" s="126">
        <v>98.7</v>
      </c>
    </row>
    <row r="88" spans="1:17">
      <c r="A88" s="113"/>
      <c r="B88" s="121" t="s">
        <v>12</v>
      </c>
      <c r="C88" s="597">
        <v>105.1</v>
      </c>
      <c r="D88" s="601">
        <v>49.9</v>
      </c>
      <c r="E88" s="570">
        <v>9791</v>
      </c>
      <c r="F88" s="570">
        <v>13703</v>
      </c>
      <c r="G88" s="570">
        <v>17264</v>
      </c>
      <c r="H88" s="573">
        <v>41</v>
      </c>
      <c r="I88" s="587">
        <v>116.875</v>
      </c>
      <c r="K88" s="125">
        <v>105.1</v>
      </c>
      <c r="L88" s="27">
        <v>49.9</v>
      </c>
      <c r="M88" s="28">
        <v>10435</v>
      </c>
      <c r="N88" s="28">
        <v>12895</v>
      </c>
      <c r="O88" s="28">
        <v>17646</v>
      </c>
      <c r="P88" s="28">
        <v>40</v>
      </c>
      <c r="Q88" s="126">
        <v>100.4</v>
      </c>
    </row>
    <row r="89" spans="1:17">
      <c r="A89" s="113"/>
      <c r="B89" s="121" t="s">
        <v>13</v>
      </c>
      <c r="C89" s="597">
        <v>103.9</v>
      </c>
      <c r="D89" s="601">
        <v>49.8</v>
      </c>
      <c r="E89" s="570">
        <v>11745</v>
      </c>
      <c r="F89" s="570">
        <v>11747</v>
      </c>
      <c r="G89" s="570">
        <v>17947</v>
      </c>
      <c r="H89" s="573">
        <v>34</v>
      </c>
      <c r="I89" s="587">
        <v>117.367</v>
      </c>
      <c r="K89" s="125">
        <v>103.9</v>
      </c>
      <c r="L89" s="27">
        <v>49.8</v>
      </c>
      <c r="M89" s="28">
        <v>11358</v>
      </c>
      <c r="N89" s="28">
        <v>13049</v>
      </c>
      <c r="O89" s="28">
        <v>17550</v>
      </c>
      <c r="P89" s="28">
        <v>35</v>
      </c>
      <c r="Q89" s="126">
        <v>99.6</v>
      </c>
    </row>
    <row r="90" spans="1:17">
      <c r="A90" s="114"/>
      <c r="B90" s="121" t="s">
        <v>14</v>
      </c>
      <c r="C90" s="597">
        <v>107.5</v>
      </c>
      <c r="D90" s="601">
        <v>46.4</v>
      </c>
      <c r="E90" s="570">
        <v>11542</v>
      </c>
      <c r="F90" s="570">
        <v>9358</v>
      </c>
      <c r="G90" s="570">
        <v>15907</v>
      </c>
      <c r="H90" s="573">
        <v>29</v>
      </c>
      <c r="I90" s="587">
        <v>117.95099999999999</v>
      </c>
      <c r="K90" s="125">
        <v>107.5</v>
      </c>
      <c r="L90" s="27">
        <v>46.4</v>
      </c>
      <c r="M90" s="28">
        <v>11045</v>
      </c>
      <c r="N90" s="28">
        <v>11955</v>
      </c>
      <c r="O90" s="28">
        <v>17996</v>
      </c>
      <c r="P90" s="28">
        <v>27</v>
      </c>
      <c r="Q90" s="126">
        <v>99.2</v>
      </c>
    </row>
    <row r="91" spans="1:17">
      <c r="A91" s="113" t="s">
        <v>15</v>
      </c>
      <c r="B91" s="120" t="s">
        <v>3</v>
      </c>
      <c r="C91" s="599">
        <v>104</v>
      </c>
      <c r="D91" s="602">
        <v>43.9</v>
      </c>
      <c r="E91" s="572">
        <v>8678</v>
      </c>
      <c r="F91" s="572">
        <v>14660</v>
      </c>
      <c r="G91" s="572">
        <v>11788</v>
      </c>
      <c r="H91" s="575">
        <v>23</v>
      </c>
      <c r="I91" s="607">
        <v>119.265</v>
      </c>
      <c r="K91" s="123">
        <v>104</v>
      </c>
      <c r="L91" s="25">
        <v>43.9</v>
      </c>
      <c r="M91" s="26">
        <v>9781</v>
      </c>
      <c r="N91" s="26">
        <v>12925</v>
      </c>
      <c r="O91" s="26">
        <v>16973</v>
      </c>
      <c r="P91" s="26">
        <v>27</v>
      </c>
      <c r="Q91" s="124">
        <v>99.2</v>
      </c>
    </row>
    <row r="92" spans="1:17">
      <c r="A92" s="113">
        <v>1996</v>
      </c>
      <c r="B92" s="121" t="s">
        <v>4</v>
      </c>
      <c r="C92" s="597">
        <v>109.1</v>
      </c>
      <c r="D92" s="601">
        <v>44.9</v>
      </c>
      <c r="E92" s="570">
        <v>9789</v>
      </c>
      <c r="F92" s="570">
        <v>14426</v>
      </c>
      <c r="G92" s="570">
        <v>18697</v>
      </c>
      <c r="H92" s="573">
        <v>37</v>
      </c>
      <c r="I92" s="587">
        <v>119.76900000000001</v>
      </c>
      <c r="K92" s="125">
        <v>109.1</v>
      </c>
      <c r="L92" s="27">
        <v>44.9</v>
      </c>
      <c r="M92" s="28">
        <v>11431</v>
      </c>
      <c r="N92" s="28">
        <v>13841</v>
      </c>
      <c r="O92" s="28">
        <v>17464</v>
      </c>
      <c r="P92" s="28">
        <v>37</v>
      </c>
      <c r="Q92" s="126">
        <v>100.9</v>
      </c>
    </row>
    <row r="93" spans="1:17">
      <c r="A93" s="113"/>
      <c r="B93" s="121" t="s">
        <v>5</v>
      </c>
      <c r="C93" s="597">
        <v>97</v>
      </c>
      <c r="D93" s="601">
        <v>46.7</v>
      </c>
      <c r="E93" s="570">
        <v>11274</v>
      </c>
      <c r="F93" s="570">
        <v>14030</v>
      </c>
      <c r="G93" s="570">
        <v>27847</v>
      </c>
      <c r="H93" s="573">
        <v>33</v>
      </c>
      <c r="I93" s="587">
        <v>120.50700000000001</v>
      </c>
      <c r="K93" s="125">
        <v>97</v>
      </c>
      <c r="L93" s="27">
        <v>46.7</v>
      </c>
      <c r="M93" s="28">
        <v>11431</v>
      </c>
      <c r="N93" s="28">
        <v>13738</v>
      </c>
      <c r="O93" s="28">
        <v>17125</v>
      </c>
      <c r="P93" s="28">
        <v>33</v>
      </c>
      <c r="Q93" s="126">
        <v>102.6</v>
      </c>
    </row>
    <row r="94" spans="1:17">
      <c r="A94" s="113"/>
      <c r="B94" s="121" t="s">
        <v>6</v>
      </c>
      <c r="C94" s="597">
        <v>104</v>
      </c>
      <c r="D94" s="601">
        <v>47.7</v>
      </c>
      <c r="E94" s="570">
        <v>10831</v>
      </c>
      <c r="F94" s="570">
        <v>14184</v>
      </c>
      <c r="G94" s="570">
        <v>15733</v>
      </c>
      <c r="H94" s="573">
        <v>48</v>
      </c>
      <c r="I94" s="587">
        <v>120.53400000000001</v>
      </c>
      <c r="K94" s="125">
        <v>104</v>
      </c>
      <c r="L94" s="27">
        <v>47.7</v>
      </c>
      <c r="M94" s="28">
        <v>11210</v>
      </c>
      <c r="N94" s="28">
        <v>13666</v>
      </c>
      <c r="O94" s="28">
        <v>17664</v>
      </c>
      <c r="P94" s="28">
        <v>48</v>
      </c>
      <c r="Q94" s="126">
        <v>103.8</v>
      </c>
    </row>
    <row r="95" spans="1:17">
      <c r="A95" s="113"/>
      <c r="B95" s="121" t="s">
        <v>7</v>
      </c>
      <c r="C95" s="585">
        <v>107.1</v>
      </c>
      <c r="D95" s="597">
        <v>46</v>
      </c>
      <c r="E95" s="570">
        <v>9782</v>
      </c>
      <c r="F95" s="570">
        <v>13784</v>
      </c>
      <c r="G95" s="570">
        <v>14171</v>
      </c>
      <c r="H95" s="573">
        <v>38</v>
      </c>
      <c r="I95" s="587">
        <v>120.197</v>
      </c>
      <c r="K95" s="125">
        <v>107.1</v>
      </c>
      <c r="L95" s="27">
        <v>46</v>
      </c>
      <c r="M95" s="28">
        <v>10418</v>
      </c>
      <c r="N95" s="28">
        <v>15035</v>
      </c>
      <c r="O95" s="28">
        <v>17520</v>
      </c>
      <c r="P95" s="28">
        <v>38</v>
      </c>
      <c r="Q95" s="126">
        <v>105.1</v>
      </c>
    </row>
    <row r="96" spans="1:17">
      <c r="A96" s="113"/>
      <c r="B96" s="121" t="s">
        <v>8</v>
      </c>
      <c r="C96" s="585">
        <v>103.4</v>
      </c>
      <c r="D96" s="597">
        <v>47</v>
      </c>
      <c r="E96" s="570">
        <v>12511</v>
      </c>
      <c r="F96" s="570">
        <v>13217</v>
      </c>
      <c r="G96" s="570">
        <v>18168</v>
      </c>
      <c r="H96" s="573">
        <v>30</v>
      </c>
      <c r="I96" s="587">
        <v>118.941</v>
      </c>
      <c r="K96" s="125">
        <v>103.4</v>
      </c>
      <c r="L96" s="27">
        <v>47</v>
      </c>
      <c r="M96" s="28">
        <v>11304</v>
      </c>
      <c r="N96" s="28">
        <v>13761</v>
      </c>
      <c r="O96" s="28">
        <v>17707</v>
      </c>
      <c r="P96" s="28">
        <v>32</v>
      </c>
      <c r="Q96" s="126">
        <v>105.2</v>
      </c>
    </row>
    <row r="97" spans="1:17">
      <c r="A97" s="113"/>
      <c r="B97" s="121" t="s">
        <v>9</v>
      </c>
      <c r="C97" s="585">
        <v>110.9</v>
      </c>
      <c r="D97" s="597">
        <v>45</v>
      </c>
      <c r="E97" s="570">
        <v>13672</v>
      </c>
      <c r="F97" s="570">
        <v>15364</v>
      </c>
      <c r="G97" s="570">
        <v>21071</v>
      </c>
      <c r="H97" s="573">
        <v>35</v>
      </c>
      <c r="I97" s="587">
        <v>119.447</v>
      </c>
      <c r="K97" s="125">
        <v>110.9</v>
      </c>
      <c r="L97" s="27">
        <v>45</v>
      </c>
      <c r="M97" s="28">
        <v>12010</v>
      </c>
      <c r="N97" s="28">
        <v>14416</v>
      </c>
      <c r="O97" s="28">
        <v>17290</v>
      </c>
      <c r="P97" s="28">
        <v>34</v>
      </c>
      <c r="Q97" s="126">
        <v>106.5</v>
      </c>
    </row>
    <row r="98" spans="1:17">
      <c r="A98" s="113"/>
      <c r="B98" s="121" t="s">
        <v>10</v>
      </c>
      <c r="C98" s="585">
        <v>104.6</v>
      </c>
      <c r="D98" s="597">
        <v>46.3</v>
      </c>
      <c r="E98" s="570">
        <v>10757</v>
      </c>
      <c r="F98" s="570">
        <v>14053</v>
      </c>
      <c r="G98" s="570">
        <v>11782</v>
      </c>
      <c r="H98" s="573">
        <v>47</v>
      </c>
      <c r="I98" s="587">
        <v>120.83499999999999</v>
      </c>
      <c r="K98" s="125">
        <v>104.6</v>
      </c>
      <c r="L98" s="27">
        <v>46.3</v>
      </c>
      <c r="M98" s="28">
        <v>10760</v>
      </c>
      <c r="N98" s="28">
        <v>14067</v>
      </c>
      <c r="O98" s="28">
        <v>17452</v>
      </c>
      <c r="P98" s="28">
        <v>43</v>
      </c>
      <c r="Q98" s="126">
        <v>105.6</v>
      </c>
    </row>
    <row r="99" spans="1:17">
      <c r="A99" s="113"/>
      <c r="B99" s="121" t="s">
        <v>11</v>
      </c>
      <c r="C99" s="585">
        <v>108.5</v>
      </c>
      <c r="D99" s="597">
        <v>45.7</v>
      </c>
      <c r="E99" s="570">
        <v>12069</v>
      </c>
      <c r="F99" s="570">
        <v>14322</v>
      </c>
      <c r="G99" s="570">
        <v>20050</v>
      </c>
      <c r="H99" s="573">
        <v>47</v>
      </c>
      <c r="I99" s="587">
        <v>120.142</v>
      </c>
      <c r="K99" s="125">
        <v>108.5</v>
      </c>
      <c r="L99" s="27">
        <v>45.7</v>
      </c>
      <c r="M99" s="28">
        <v>11255</v>
      </c>
      <c r="N99" s="28">
        <v>13820</v>
      </c>
      <c r="O99" s="28">
        <v>18478</v>
      </c>
      <c r="P99" s="28">
        <v>44</v>
      </c>
      <c r="Q99" s="126">
        <v>104.2</v>
      </c>
    </row>
    <row r="100" spans="1:17">
      <c r="A100" s="113"/>
      <c r="B100" s="121" t="s">
        <v>12</v>
      </c>
      <c r="C100" s="585">
        <v>112.3</v>
      </c>
      <c r="D100" s="597">
        <v>44.7</v>
      </c>
      <c r="E100" s="570">
        <v>11935</v>
      </c>
      <c r="F100" s="570">
        <v>15095</v>
      </c>
      <c r="G100" s="570">
        <v>18731</v>
      </c>
      <c r="H100" s="573">
        <v>49</v>
      </c>
      <c r="I100" s="587">
        <v>122.43600000000001</v>
      </c>
      <c r="K100" s="125">
        <v>112.3</v>
      </c>
      <c r="L100" s="27">
        <v>44.7</v>
      </c>
      <c r="M100" s="28">
        <v>12567</v>
      </c>
      <c r="N100" s="28">
        <v>13626</v>
      </c>
      <c r="O100" s="28">
        <v>18965</v>
      </c>
      <c r="P100" s="28">
        <v>48</v>
      </c>
      <c r="Q100" s="126">
        <v>104.8</v>
      </c>
    </row>
    <row r="101" spans="1:17">
      <c r="A101" s="113"/>
      <c r="B101" s="121" t="s">
        <v>13</v>
      </c>
      <c r="C101" s="585">
        <v>114.6</v>
      </c>
      <c r="D101" s="597">
        <v>44.4</v>
      </c>
      <c r="E101" s="570">
        <v>9696</v>
      </c>
      <c r="F101" s="570">
        <v>13249</v>
      </c>
      <c r="G101" s="570">
        <v>20034</v>
      </c>
      <c r="H101" s="573">
        <v>44</v>
      </c>
      <c r="I101" s="587">
        <v>123.685</v>
      </c>
      <c r="K101" s="125">
        <v>114.6</v>
      </c>
      <c r="L101" s="27">
        <v>44.4</v>
      </c>
      <c r="M101" s="28">
        <v>9380</v>
      </c>
      <c r="N101" s="28">
        <v>14528</v>
      </c>
      <c r="O101" s="28">
        <v>19570</v>
      </c>
      <c r="P101" s="28">
        <v>47</v>
      </c>
      <c r="Q101" s="126">
        <v>105.4</v>
      </c>
    </row>
    <row r="102" spans="1:17">
      <c r="A102" s="113"/>
      <c r="B102" s="122" t="s">
        <v>14</v>
      </c>
      <c r="C102" s="586">
        <v>109.1</v>
      </c>
      <c r="D102" s="598">
        <v>45</v>
      </c>
      <c r="E102" s="571">
        <v>10471</v>
      </c>
      <c r="F102" s="571">
        <v>11003</v>
      </c>
      <c r="G102" s="571">
        <v>16906</v>
      </c>
      <c r="H102" s="574">
        <v>51</v>
      </c>
      <c r="I102" s="588">
        <v>124.267</v>
      </c>
      <c r="K102" s="127">
        <v>109.1</v>
      </c>
      <c r="L102" s="29">
        <v>45</v>
      </c>
      <c r="M102" s="30">
        <v>10006</v>
      </c>
      <c r="N102" s="30">
        <v>13827</v>
      </c>
      <c r="O102" s="30">
        <v>18910</v>
      </c>
      <c r="P102" s="30">
        <v>47</v>
      </c>
      <c r="Q102" s="128">
        <v>105.4</v>
      </c>
    </row>
    <row r="103" spans="1:17">
      <c r="A103" s="112" t="s">
        <v>16</v>
      </c>
      <c r="B103" s="121" t="s">
        <v>3</v>
      </c>
      <c r="C103" s="585">
        <v>118</v>
      </c>
      <c r="D103" s="597">
        <v>44.1</v>
      </c>
      <c r="E103" s="570">
        <v>7755</v>
      </c>
      <c r="F103" s="570">
        <v>15604</v>
      </c>
      <c r="G103" s="570">
        <v>13479</v>
      </c>
      <c r="H103" s="573">
        <v>46</v>
      </c>
      <c r="I103" s="587">
        <v>125.351</v>
      </c>
      <c r="K103" s="125">
        <v>118</v>
      </c>
      <c r="L103" s="27">
        <v>44.1</v>
      </c>
      <c r="M103" s="28">
        <v>8637</v>
      </c>
      <c r="N103" s="28">
        <v>13816</v>
      </c>
      <c r="O103" s="28">
        <v>19095</v>
      </c>
      <c r="P103" s="28">
        <v>55</v>
      </c>
      <c r="Q103" s="126">
        <v>105.1</v>
      </c>
    </row>
    <row r="104" spans="1:17">
      <c r="A104" s="113">
        <v>1997</v>
      </c>
      <c r="B104" s="121" t="s">
        <v>4</v>
      </c>
      <c r="C104" s="585">
        <v>115.8</v>
      </c>
      <c r="D104" s="597">
        <v>43.9</v>
      </c>
      <c r="E104" s="570">
        <v>7340</v>
      </c>
      <c r="F104" s="570">
        <v>14880</v>
      </c>
      <c r="G104" s="570">
        <v>20411</v>
      </c>
      <c r="H104" s="573">
        <v>53</v>
      </c>
      <c r="I104" s="587">
        <v>125.51300000000001</v>
      </c>
      <c r="K104" s="125">
        <v>115.8</v>
      </c>
      <c r="L104" s="27">
        <v>43.9</v>
      </c>
      <c r="M104" s="28">
        <v>8401</v>
      </c>
      <c r="N104" s="28">
        <v>14321</v>
      </c>
      <c r="O104" s="28">
        <v>19339</v>
      </c>
      <c r="P104" s="28">
        <v>54</v>
      </c>
      <c r="Q104" s="126">
        <v>104.8</v>
      </c>
    </row>
    <row r="105" spans="1:17">
      <c r="A105" s="113"/>
      <c r="B105" s="121" t="s">
        <v>5</v>
      </c>
      <c r="C105" s="585">
        <v>113.5</v>
      </c>
      <c r="D105" s="597">
        <v>41.7</v>
      </c>
      <c r="E105" s="570">
        <v>8804</v>
      </c>
      <c r="F105" s="570">
        <v>14318</v>
      </c>
      <c r="G105" s="570">
        <v>31671</v>
      </c>
      <c r="H105" s="573">
        <v>44</v>
      </c>
      <c r="I105" s="587">
        <v>126.202</v>
      </c>
      <c r="K105" s="125">
        <v>113.5</v>
      </c>
      <c r="L105" s="27">
        <v>41.7</v>
      </c>
      <c r="M105" s="28">
        <v>8888</v>
      </c>
      <c r="N105" s="28">
        <v>14101</v>
      </c>
      <c r="O105" s="28">
        <v>19399</v>
      </c>
      <c r="P105" s="28">
        <v>44</v>
      </c>
      <c r="Q105" s="126">
        <v>104.7</v>
      </c>
    </row>
    <row r="106" spans="1:17">
      <c r="A106" s="96"/>
      <c r="B106" s="121" t="s">
        <v>6</v>
      </c>
      <c r="C106" s="585">
        <v>114.7</v>
      </c>
      <c r="D106" s="597">
        <v>46.4</v>
      </c>
      <c r="E106" s="570">
        <v>7564</v>
      </c>
      <c r="F106" s="570">
        <v>14613</v>
      </c>
      <c r="G106" s="570">
        <v>13465</v>
      </c>
      <c r="H106" s="573">
        <v>51</v>
      </c>
      <c r="I106" s="587">
        <v>125.227</v>
      </c>
      <c r="K106" s="125">
        <v>114.7</v>
      </c>
      <c r="L106" s="27">
        <v>46.4</v>
      </c>
      <c r="M106" s="28">
        <v>7746</v>
      </c>
      <c r="N106" s="28">
        <v>14165</v>
      </c>
      <c r="O106" s="28">
        <v>15632</v>
      </c>
      <c r="P106" s="28">
        <v>51</v>
      </c>
      <c r="Q106" s="126">
        <v>103.9</v>
      </c>
    </row>
    <row r="107" spans="1:17">
      <c r="A107" s="113"/>
      <c r="B107" s="121" t="s">
        <v>7</v>
      </c>
      <c r="C107" s="585">
        <v>113.5</v>
      </c>
      <c r="D107" s="597">
        <v>44.6</v>
      </c>
      <c r="E107" s="570">
        <v>7550</v>
      </c>
      <c r="F107" s="570">
        <v>12875</v>
      </c>
      <c r="G107" s="570">
        <v>12701</v>
      </c>
      <c r="H107" s="573">
        <v>46</v>
      </c>
      <c r="I107" s="587">
        <v>124.15</v>
      </c>
      <c r="K107" s="125">
        <v>113.5</v>
      </c>
      <c r="L107" s="27">
        <v>44.6</v>
      </c>
      <c r="M107" s="28">
        <v>7961</v>
      </c>
      <c r="N107" s="28">
        <v>14187</v>
      </c>
      <c r="O107" s="28">
        <v>15751</v>
      </c>
      <c r="P107" s="28">
        <v>45</v>
      </c>
      <c r="Q107" s="126">
        <v>103.3</v>
      </c>
    </row>
    <row r="108" spans="1:17">
      <c r="A108" s="113"/>
      <c r="B108" s="121" t="s">
        <v>8</v>
      </c>
      <c r="C108" s="585">
        <v>110.6</v>
      </c>
      <c r="D108" s="597">
        <v>44.5</v>
      </c>
      <c r="E108" s="570">
        <v>9695</v>
      </c>
      <c r="F108" s="570">
        <v>13590</v>
      </c>
      <c r="G108" s="570">
        <v>16346</v>
      </c>
      <c r="H108" s="573">
        <v>50</v>
      </c>
      <c r="I108" s="587">
        <v>122.015</v>
      </c>
      <c r="K108" s="125">
        <v>110.6</v>
      </c>
      <c r="L108" s="27">
        <v>44.5</v>
      </c>
      <c r="M108" s="28">
        <v>8809</v>
      </c>
      <c r="N108" s="28">
        <v>14028</v>
      </c>
      <c r="O108" s="28">
        <v>15679</v>
      </c>
      <c r="P108" s="28">
        <v>53</v>
      </c>
      <c r="Q108" s="126">
        <v>102.6</v>
      </c>
    </row>
    <row r="109" spans="1:17">
      <c r="A109" s="113"/>
      <c r="B109" s="121" t="s">
        <v>9</v>
      </c>
      <c r="C109" s="585">
        <v>113.7</v>
      </c>
      <c r="D109" s="597">
        <v>46.4</v>
      </c>
      <c r="E109" s="570">
        <v>7552</v>
      </c>
      <c r="F109" s="570">
        <v>13950</v>
      </c>
      <c r="G109" s="570">
        <v>18567</v>
      </c>
      <c r="H109" s="573">
        <v>57</v>
      </c>
      <c r="I109" s="587">
        <v>122.05</v>
      </c>
      <c r="K109" s="125">
        <v>113.7</v>
      </c>
      <c r="L109" s="27">
        <v>46.4</v>
      </c>
      <c r="M109" s="28">
        <v>6731</v>
      </c>
      <c r="N109" s="28">
        <v>13092</v>
      </c>
      <c r="O109" s="28">
        <v>15597</v>
      </c>
      <c r="P109" s="28">
        <v>54</v>
      </c>
      <c r="Q109" s="126">
        <v>102.2</v>
      </c>
    </row>
    <row r="110" spans="1:17">
      <c r="A110" s="113"/>
      <c r="B110" s="121" t="s">
        <v>10</v>
      </c>
      <c r="C110" s="585">
        <v>112.9</v>
      </c>
      <c r="D110" s="597">
        <v>46.4</v>
      </c>
      <c r="E110" s="570">
        <v>6262</v>
      </c>
      <c r="F110" s="570">
        <v>12297</v>
      </c>
      <c r="G110" s="570">
        <v>10155</v>
      </c>
      <c r="H110" s="573">
        <v>50</v>
      </c>
      <c r="I110" s="587">
        <v>121.453</v>
      </c>
      <c r="K110" s="125">
        <v>112.9</v>
      </c>
      <c r="L110" s="27">
        <v>46.4</v>
      </c>
      <c r="M110" s="28">
        <v>6431</v>
      </c>
      <c r="N110" s="28">
        <v>12819</v>
      </c>
      <c r="O110" s="28">
        <v>15542</v>
      </c>
      <c r="P110" s="28">
        <v>46</v>
      </c>
      <c r="Q110" s="126">
        <v>100.5</v>
      </c>
    </row>
    <row r="111" spans="1:17">
      <c r="A111" s="113"/>
      <c r="B111" s="121" t="s">
        <v>11</v>
      </c>
      <c r="C111" s="585">
        <v>110.5</v>
      </c>
      <c r="D111" s="597">
        <v>42.7</v>
      </c>
      <c r="E111" s="570">
        <v>7135</v>
      </c>
      <c r="F111" s="570">
        <v>14248</v>
      </c>
      <c r="G111" s="570">
        <v>17809</v>
      </c>
      <c r="H111" s="573">
        <v>51</v>
      </c>
      <c r="I111" s="587">
        <v>121.895</v>
      </c>
      <c r="K111" s="125">
        <v>110.5</v>
      </c>
      <c r="L111" s="27">
        <v>42.7</v>
      </c>
      <c r="M111" s="28">
        <v>6734</v>
      </c>
      <c r="N111" s="28">
        <v>13377</v>
      </c>
      <c r="O111" s="28">
        <v>15701</v>
      </c>
      <c r="P111" s="28">
        <v>49</v>
      </c>
      <c r="Q111" s="126">
        <v>101.5</v>
      </c>
    </row>
    <row r="112" spans="1:17">
      <c r="A112" s="113"/>
      <c r="B112" s="121" t="s">
        <v>12</v>
      </c>
      <c r="C112" s="585">
        <v>113.5</v>
      </c>
      <c r="D112" s="597">
        <v>47.4</v>
      </c>
      <c r="E112" s="570">
        <v>6313</v>
      </c>
      <c r="F112" s="570">
        <v>14032</v>
      </c>
      <c r="G112" s="570">
        <v>15900</v>
      </c>
      <c r="H112" s="573">
        <v>50</v>
      </c>
      <c r="I112" s="587">
        <v>118.91200000000001</v>
      </c>
      <c r="K112" s="125">
        <v>113.5</v>
      </c>
      <c r="L112" s="27">
        <v>47.4</v>
      </c>
      <c r="M112" s="28">
        <v>6570</v>
      </c>
      <c r="N112" s="28">
        <v>12524</v>
      </c>
      <c r="O112" s="28">
        <v>16082</v>
      </c>
      <c r="P112" s="28">
        <v>49</v>
      </c>
      <c r="Q112" s="126">
        <v>97.1</v>
      </c>
    </row>
    <row r="113" spans="1:17">
      <c r="A113" s="113"/>
      <c r="B113" s="121" t="s">
        <v>13</v>
      </c>
      <c r="C113" s="585">
        <v>110.8</v>
      </c>
      <c r="D113" s="597">
        <v>49.5</v>
      </c>
      <c r="E113" s="570">
        <v>6481</v>
      </c>
      <c r="F113" s="570">
        <v>10868</v>
      </c>
      <c r="G113" s="570">
        <v>14965</v>
      </c>
      <c r="H113" s="573">
        <v>45</v>
      </c>
      <c r="I113" s="587">
        <v>118.923</v>
      </c>
      <c r="K113" s="125">
        <v>110.8</v>
      </c>
      <c r="L113" s="27">
        <v>49.5</v>
      </c>
      <c r="M113" s="28">
        <v>6318</v>
      </c>
      <c r="N113" s="28">
        <v>12208</v>
      </c>
      <c r="O113" s="28">
        <v>15383</v>
      </c>
      <c r="P113" s="28">
        <v>49</v>
      </c>
      <c r="Q113" s="126">
        <v>96.1</v>
      </c>
    </row>
    <row r="114" spans="1:17">
      <c r="A114" s="114"/>
      <c r="B114" s="121" t="s">
        <v>14</v>
      </c>
      <c r="C114" s="585">
        <v>118.6</v>
      </c>
      <c r="D114" s="597">
        <v>50.3</v>
      </c>
      <c r="E114" s="570">
        <v>5392</v>
      </c>
      <c r="F114" s="570">
        <v>10249</v>
      </c>
      <c r="G114" s="570">
        <v>14694</v>
      </c>
      <c r="H114" s="573">
        <v>76</v>
      </c>
      <c r="I114" s="587">
        <v>117.694</v>
      </c>
      <c r="K114" s="125">
        <v>118.6</v>
      </c>
      <c r="L114" s="27">
        <v>50.3</v>
      </c>
      <c r="M114" s="28">
        <v>5145</v>
      </c>
      <c r="N114" s="28">
        <v>12490</v>
      </c>
      <c r="O114" s="28">
        <v>16080</v>
      </c>
      <c r="P114" s="28">
        <v>70</v>
      </c>
      <c r="Q114" s="126">
        <v>94.7</v>
      </c>
    </row>
    <row r="115" spans="1:17">
      <c r="A115" s="113" t="s">
        <v>17</v>
      </c>
      <c r="B115" s="120" t="s">
        <v>3</v>
      </c>
      <c r="C115" s="603">
        <v>112.4</v>
      </c>
      <c r="D115" s="599">
        <v>48.6</v>
      </c>
      <c r="E115" s="572">
        <v>5514</v>
      </c>
      <c r="F115" s="572">
        <v>13244</v>
      </c>
      <c r="G115" s="572">
        <v>10113</v>
      </c>
      <c r="H115" s="575">
        <v>48</v>
      </c>
      <c r="I115" s="607">
        <v>117.056</v>
      </c>
      <c r="K115" s="123">
        <v>112.4</v>
      </c>
      <c r="L115" s="25">
        <v>48.6</v>
      </c>
      <c r="M115" s="26">
        <v>6054</v>
      </c>
      <c r="N115" s="26">
        <v>11779</v>
      </c>
      <c r="O115" s="26">
        <v>14143</v>
      </c>
      <c r="P115" s="26">
        <v>57</v>
      </c>
      <c r="Q115" s="124">
        <v>93.4</v>
      </c>
    </row>
    <row r="116" spans="1:17">
      <c r="A116" s="113">
        <v>1998</v>
      </c>
      <c r="B116" s="121" t="s">
        <v>4</v>
      </c>
      <c r="C116" s="585">
        <v>108.9</v>
      </c>
      <c r="D116" s="597">
        <v>49.8</v>
      </c>
      <c r="E116" s="570">
        <v>4998</v>
      </c>
      <c r="F116" s="570">
        <v>11618</v>
      </c>
      <c r="G116" s="570">
        <v>15635</v>
      </c>
      <c r="H116" s="573">
        <v>63</v>
      </c>
      <c r="I116" s="587">
        <v>114.40600000000001</v>
      </c>
      <c r="K116" s="125">
        <v>108.9</v>
      </c>
      <c r="L116" s="27">
        <v>49.8</v>
      </c>
      <c r="M116" s="28">
        <v>5646</v>
      </c>
      <c r="N116" s="28">
        <v>11200</v>
      </c>
      <c r="O116" s="28">
        <v>14575</v>
      </c>
      <c r="P116" s="28">
        <v>68</v>
      </c>
      <c r="Q116" s="126">
        <v>91.2</v>
      </c>
    </row>
    <row r="117" spans="1:17">
      <c r="A117" s="113"/>
      <c r="B117" s="121" t="s">
        <v>5</v>
      </c>
      <c r="C117" s="585">
        <v>108.1</v>
      </c>
      <c r="D117" s="597">
        <v>49.4</v>
      </c>
      <c r="E117" s="570">
        <v>5467</v>
      </c>
      <c r="F117" s="570">
        <v>12795</v>
      </c>
      <c r="G117" s="570">
        <v>24963</v>
      </c>
      <c r="H117" s="573">
        <v>65</v>
      </c>
      <c r="I117" s="587">
        <v>113.884</v>
      </c>
      <c r="K117" s="125">
        <v>108.1</v>
      </c>
      <c r="L117" s="27">
        <v>49.4</v>
      </c>
      <c r="M117" s="28">
        <v>5484</v>
      </c>
      <c r="N117" s="28">
        <v>12350</v>
      </c>
      <c r="O117" s="28">
        <v>14977</v>
      </c>
      <c r="P117" s="28">
        <v>65</v>
      </c>
      <c r="Q117" s="126">
        <v>90.2</v>
      </c>
    </row>
    <row r="118" spans="1:17">
      <c r="A118" s="113"/>
      <c r="B118" s="121" t="s">
        <v>6</v>
      </c>
      <c r="C118" s="585">
        <v>104.6</v>
      </c>
      <c r="D118" s="597">
        <v>51</v>
      </c>
      <c r="E118" s="570">
        <v>5234</v>
      </c>
      <c r="F118" s="570">
        <v>11412</v>
      </c>
      <c r="G118" s="570">
        <v>12090</v>
      </c>
      <c r="H118" s="573">
        <v>69</v>
      </c>
      <c r="I118" s="587">
        <v>112.482</v>
      </c>
      <c r="K118" s="125">
        <v>104.6</v>
      </c>
      <c r="L118" s="27">
        <v>51</v>
      </c>
      <c r="M118" s="28">
        <v>5276</v>
      </c>
      <c r="N118" s="28">
        <v>11217</v>
      </c>
      <c r="O118" s="28">
        <v>14283</v>
      </c>
      <c r="P118" s="28">
        <v>69</v>
      </c>
      <c r="Q118" s="126">
        <v>89.8</v>
      </c>
    </row>
    <row r="119" spans="1:17">
      <c r="A119" s="113"/>
      <c r="B119" s="121" t="s">
        <v>7</v>
      </c>
      <c r="C119" s="585">
        <v>106.5</v>
      </c>
      <c r="D119" s="597">
        <v>49.2</v>
      </c>
      <c r="E119" s="570">
        <v>4374</v>
      </c>
      <c r="F119" s="570">
        <v>9552</v>
      </c>
      <c r="G119" s="570">
        <v>11296</v>
      </c>
      <c r="H119" s="573">
        <v>71</v>
      </c>
      <c r="I119" s="587">
        <v>111.96599999999999</v>
      </c>
      <c r="K119" s="125">
        <v>106.5</v>
      </c>
      <c r="L119" s="27">
        <v>49.2</v>
      </c>
      <c r="M119" s="28">
        <v>4525</v>
      </c>
      <c r="N119" s="28">
        <v>10875</v>
      </c>
      <c r="O119" s="28">
        <v>14347</v>
      </c>
      <c r="P119" s="28">
        <v>69</v>
      </c>
      <c r="Q119" s="126">
        <v>90.2</v>
      </c>
    </row>
    <row r="120" spans="1:17">
      <c r="A120" s="113"/>
      <c r="B120" s="121" t="s">
        <v>8</v>
      </c>
      <c r="C120" s="585">
        <v>109.4</v>
      </c>
      <c r="D120" s="597">
        <v>48.8</v>
      </c>
      <c r="E120" s="570">
        <v>4942</v>
      </c>
      <c r="F120" s="570">
        <v>11274</v>
      </c>
      <c r="G120" s="570">
        <v>15223</v>
      </c>
      <c r="H120" s="573">
        <v>71</v>
      </c>
      <c r="I120" s="587">
        <v>111.029</v>
      </c>
      <c r="K120" s="125">
        <v>109.4</v>
      </c>
      <c r="L120" s="27">
        <v>48.8</v>
      </c>
      <c r="M120" s="28">
        <v>4507</v>
      </c>
      <c r="N120" s="28">
        <v>11222</v>
      </c>
      <c r="O120" s="28">
        <v>14202</v>
      </c>
      <c r="P120" s="28">
        <v>75</v>
      </c>
      <c r="Q120" s="126">
        <v>91</v>
      </c>
    </row>
    <row r="121" spans="1:17">
      <c r="A121" s="113"/>
      <c r="B121" s="121" t="s">
        <v>9</v>
      </c>
      <c r="C121" s="585">
        <v>104.2</v>
      </c>
      <c r="D121" s="597">
        <v>50.2</v>
      </c>
      <c r="E121" s="570">
        <v>5215</v>
      </c>
      <c r="F121" s="570">
        <v>11348</v>
      </c>
      <c r="G121" s="570">
        <v>17153</v>
      </c>
      <c r="H121" s="573">
        <v>88</v>
      </c>
      <c r="I121" s="587">
        <v>110.97</v>
      </c>
      <c r="K121" s="125">
        <v>104.2</v>
      </c>
      <c r="L121" s="27">
        <v>50.2</v>
      </c>
      <c r="M121" s="28">
        <v>4752</v>
      </c>
      <c r="N121" s="28">
        <v>10723</v>
      </c>
      <c r="O121" s="28">
        <v>14479</v>
      </c>
      <c r="P121" s="28">
        <v>80</v>
      </c>
      <c r="Q121" s="126">
        <v>90.9</v>
      </c>
    </row>
    <row r="122" spans="1:17">
      <c r="A122" s="113"/>
      <c r="B122" s="121" t="s">
        <v>10</v>
      </c>
      <c r="C122" s="585">
        <v>104.6</v>
      </c>
      <c r="D122" s="597">
        <v>51.6</v>
      </c>
      <c r="E122" s="570">
        <v>4337</v>
      </c>
      <c r="F122" s="570">
        <v>10031</v>
      </c>
      <c r="G122" s="570">
        <v>8877</v>
      </c>
      <c r="H122" s="573">
        <v>77</v>
      </c>
      <c r="I122" s="587">
        <v>109.825</v>
      </c>
      <c r="K122" s="125">
        <v>104.6</v>
      </c>
      <c r="L122" s="27">
        <v>51.6</v>
      </c>
      <c r="M122" s="28">
        <v>4617</v>
      </c>
      <c r="N122" s="28">
        <v>10604</v>
      </c>
      <c r="O122" s="28">
        <v>13557</v>
      </c>
      <c r="P122" s="28">
        <v>70</v>
      </c>
      <c r="Q122" s="126">
        <v>90.4</v>
      </c>
    </row>
    <row r="123" spans="1:17">
      <c r="A123" s="113"/>
      <c r="B123" s="121" t="s">
        <v>11</v>
      </c>
      <c r="C123" s="585">
        <v>103.9</v>
      </c>
      <c r="D123" s="597">
        <v>48.4</v>
      </c>
      <c r="E123" s="570">
        <v>4403</v>
      </c>
      <c r="F123" s="570">
        <v>10821</v>
      </c>
      <c r="G123" s="570">
        <v>16626</v>
      </c>
      <c r="H123" s="573">
        <v>67</v>
      </c>
      <c r="I123" s="587">
        <v>107.895</v>
      </c>
      <c r="K123" s="125">
        <v>103.9</v>
      </c>
      <c r="L123" s="27">
        <v>48.4</v>
      </c>
      <c r="M123" s="28">
        <v>4225</v>
      </c>
      <c r="N123" s="28">
        <v>10228</v>
      </c>
      <c r="O123" s="28">
        <v>14747</v>
      </c>
      <c r="P123" s="28">
        <v>67</v>
      </c>
      <c r="Q123" s="126">
        <v>88.5</v>
      </c>
    </row>
    <row r="124" spans="1:17">
      <c r="A124" s="113"/>
      <c r="B124" s="121" t="s">
        <v>12</v>
      </c>
      <c r="C124" s="585">
        <v>100.4</v>
      </c>
      <c r="D124" s="597">
        <v>51.1</v>
      </c>
      <c r="E124" s="570">
        <v>4142</v>
      </c>
      <c r="F124" s="570">
        <v>12375</v>
      </c>
      <c r="G124" s="570">
        <v>12827</v>
      </c>
      <c r="H124" s="573">
        <v>60</v>
      </c>
      <c r="I124" s="587">
        <v>103.93300000000001</v>
      </c>
      <c r="K124" s="125">
        <v>100.4</v>
      </c>
      <c r="L124" s="27">
        <v>51.1</v>
      </c>
      <c r="M124" s="28">
        <v>4253</v>
      </c>
      <c r="N124" s="28">
        <v>11018</v>
      </c>
      <c r="O124" s="28">
        <v>13224</v>
      </c>
      <c r="P124" s="28">
        <v>57</v>
      </c>
      <c r="Q124" s="126">
        <v>87.4</v>
      </c>
    </row>
    <row r="125" spans="1:17">
      <c r="A125" s="113"/>
      <c r="B125" s="121" t="s">
        <v>13</v>
      </c>
      <c r="C125" s="585">
        <v>100.7</v>
      </c>
      <c r="D125" s="597">
        <v>49.9</v>
      </c>
      <c r="E125" s="570">
        <v>4162</v>
      </c>
      <c r="F125" s="570">
        <v>9471</v>
      </c>
      <c r="G125" s="570">
        <v>12787</v>
      </c>
      <c r="H125" s="573">
        <v>65</v>
      </c>
      <c r="I125" s="587">
        <v>103.693</v>
      </c>
      <c r="K125" s="125">
        <v>100.7</v>
      </c>
      <c r="L125" s="27">
        <v>49.9</v>
      </c>
      <c r="M125" s="28">
        <v>4056</v>
      </c>
      <c r="N125" s="28">
        <v>10454</v>
      </c>
      <c r="O125" s="28">
        <v>13044</v>
      </c>
      <c r="P125" s="28">
        <v>70</v>
      </c>
      <c r="Q125" s="126">
        <v>87.2</v>
      </c>
    </row>
    <row r="126" spans="1:17">
      <c r="A126" s="113"/>
      <c r="B126" s="122" t="s">
        <v>14</v>
      </c>
      <c r="C126" s="586">
        <v>100.6</v>
      </c>
      <c r="D126" s="598">
        <v>49.8</v>
      </c>
      <c r="E126" s="571">
        <v>4784</v>
      </c>
      <c r="F126" s="571">
        <v>8381</v>
      </c>
      <c r="G126" s="571">
        <v>11838</v>
      </c>
      <c r="H126" s="574">
        <v>41</v>
      </c>
      <c r="I126" s="588">
        <v>101.971</v>
      </c>
      <c r="K126" s="127">
        <v>100.6</v>
      </c>
      <c r="L126" s="29">
        <v>49.8</v>
      </c>
      <c r="M126" s="30">
        <v>4524</v>
      </c>
      <c r="N126" s="30">
        <v>10175</v>
      </c>
      <c r="O126" s="30">
        <v>13009</v>
      </c>
      <c r="P126" s="30">
        <v>37</v>
      </c>
      <c r="Q126" s="128">
        <v>86.6</v>
      </c>
    </row>
    <row r="127" spans="1:17">
      <c r="A127" s="112" t="s">
        <v>18</v>
      </c>
      <c r="B127" s="121" t="s">
        <v>3</v>
      </c>
      <c r="C127" s="585">
        <v>101.3</v>
      </c>
      <c r="D127" s="597">
        <v>48.4</v>
      </c>
      <c r="E127" s="570">
        <v>4183</v>
      </c>
      <c r="F127" s="570">
        <v>11850</v>
      </c>
      <c r="G127" s="570">
        <v>9187</v>
      </c>
      <c r="H127" s="573">
        <v>43</v>
      </c>
      <c r="I127" s="587">
        <v>101.202</v>
      </c>
      <c r="K127" s="125">
        <v>101.3</v>
      </c>
      <c r="L127" s="27">
        <v>48.4</v>
      </c>
      <c r="M127" s="28">
        <v>4508</v>
      </c>
      <c r="N127" s="28">
        <v>10792</v>
      </c>
      <c r="O127" s="28">
        <v>12948</v>
      </c>
      <c r="P127" s="28">
        <v>50</v>
      </c>
      <c r="Q127" s="126">
        <v>86.5</v>
      </c>
    </row>
    <row r="128" spans="1:17">
      <c r="A128" s="113">
        <v>1999</v>
      </c>
      <c r="B128" s="121" t="s">
        <v>4</v>
      </c>
      <c r="C128" s="585">
        <v>101.1</v>
      </c>
      <c r="D128" s="597">
        <v>49.4</v>
      </c>
      <c r="E128" s="570">
        <v>4484</v>
      </c>
      <c r="F128" s="570">
        <v>9761</v>
      </c>
      <c r="G128" s="570">
        <v>13968</v>
      </c>
      <c r="H128" s="573">
        <v>37</v>
      </c>
      <c r="I128" s="587">
        <v>100.378</v>
      </c>
      <c r="K128" s="125">
        <v>101.1</v>
      </c>
      <c r="L128" s="27">
        <v>49.4</v>
      </c>
      <c r="M128" s="28">
        <v>4973</v>
      </c>
      <c r="N128" s="28">
        <v>9430</v>
      </c>
      <c r="O128" s="28">
        <v>12874</v>
      </c>
      <c r="P128" s="28">
        <v>42</v>
      </c>
      <c r="Q128" s="126">
        <v>87.7</v>
      </c>
    </row>
    <row r="129" spans="1:17">
      <c r="A129" s="113"/>
      <c r="B129" s="121" t="s">
        <v>5</v>
      </c>
      <c r="C129" s="585">
        <v>111.5</v>
      </c>
      <c r="D129" s="597">
        <v>49.5</v>
      </c>
      <c r="E129" s="570">
        <v>4327</v>
      </c>
      <c r="F129" s="570">
        <v>10694</v>
      </c>
      <c r="G129" s="570">
        <v>22408</v>
      </c>
      <c r="H129" s="573">
        <v>47</v>
      </c>
      <c r="I129" s="587">
        <v>99.902000000000001</v>
      </c>
      <c r="K129" s="125">
        <v>111.5</v>
      </c>
      <c r="L129" s="27">
        <v>49.5</v>
      </c>
      <c r="M129" s="28">
        <v>4410</v>
      </c>
      <c r="N129" s="28">
        <v>10047</v>
      </c>
      <c r="O129" s="28">
        <v>13157</v>
      </c>
      <c r="P129" s="28">
        <v>46</v>
      </c>
      <c r="Q129" s="126">
        <v>87.7</v>
      </c>
    </row>
    <row r="130" spans="1:17">
      <c r="A130" s="113"/>
      <c r="B130" s="121" t="s">
        <v>6</v>
      </c>
      <c r="C130" s="585">
        <v>103.4</v>
      </c>
      <c r="D130" s="597">
        <v>48.2</v>
      </c>
      <c r="E130" s="570">
        <v>4035</v>
      </c>
      <c r="F130" s="570">
        <v>11722</v>
      </c>
      <c r="G130" s="570">
        <v>10873</v>
      </c>
      <c r="H130" s="573">
        <v>45</v>
      </c>
      <c r="I130" s="587">
        <v>100.306</v>
      </c>
      <c r="K130" s="125">
        <v>103.4</v>
      </c>
      <c r="L130" s="27">
        <v>48.2</v>
      </c>
      <c r="M130" s="28">
        <v>3976</v>
      </c>
      <c r="N130" s="28">
        <v>11497</v>
      </c>
      <c r="O130" s="28">
        <v>12786</v>
      </c>
      <c r="P130" s="28">
        <v>45</v>
      </c>
      <c r="Q130" s="126">
        <v>89.2</v>
      </c>
    </row>
    <row r="131" spans="1:17">
      <c r="A131" s="96"/>
      <c r="B131" s="121" t="s">
        <v>7</v>
      </c>
      <c r="C131" s="585">
        <v>103.3</v>
      </c>
      <c r="D131" s="597">
        <v>49.7</v>
      </c>
      <c r="E131" s="570">
        <v>4513</v>
      </c>
      <c r="F131" s="570">
        <v>7659</v>
      </c>
      <c r="G131" s="570">
        <v>10155</v>
      </c>
      <c r="H131" s="573">
        <v>58</v>
      </c>
      <c r="I131" s="587">
        <v>101.14</v>
      </c>
      <c r="K131" s="125">
        <v>103.3</v>
      </c>
      <c r="L131" s="27">
        <v>49.7</v>
      </c>
      <c r="M131" s="28">
        <v>4653</v>
      </c>
      <c r="N131" s="28">
        <v>8784</v>
      </c>
      <c r="O131" s="28">
        <v>12798</v>
      </c>
      <c r="P131" s="28">
        <v>57</v>
      </c>
      <c r="Q131" s="126">
        <v>90.3</v>
      </c>
    </row>
    <row r="132" spans="1:17">
      <c r="A132" s="113"/>
      <c r="B132" s="121" t="s">
        <v>8</v>
      </c>
      <c r="C132" s="585">
        <v>100.7</v>
      </c>
      <c r="D132" s="597">
        <v>49</v>
      </c>
      <c r="E132" s="570">
        <v>5001</v>
      </c>
      <c r="F132" s="570">
        <v>9816</v>
      </c>
      <c r="G132" s="573">
        <v>13289</v>
      </c>
      <c r="H132" s="573">
        <v>43</v>
      </c>
      <c r="I132" s="587">
        <v>102.37</v>
      </c>
      <c r="K132" s="125">
        <v>100.7</v>
      </c>
      <c r="L132" s="27">
        <v>49</v>
      </c>
      <c r="M132" s="28">
        <v>4561</v>
      </c>
      <c r="N132" s="28">
        <v>9830</v>
      </c>
      <c r="O132" s="28">
        <v>12583</v>
      </c>
      <c r="P132" s="28">
        <v>45</v>
      </c>
      <c r="Q132" s="126">
        <v>92.2</v>
      </c>
    </row>
    <row r="133" spans="1:17">
      <c r="A133" s="113"/>
      <c r="B133" s="121" t="s">
        <v>9</v>
      </c>
      <c r="C133" s="585">
        <v>104.1</v>
      </c>
      <c r="D133" s="597">
        <v>48.1</v>
      </c>
      <c r="E133" s="573">
        <v>4422</v>
      </c>
      <c r="F133" s="573">
        <v>11148</v>
      </c>
      <c r="G133" s="573">
        <v>14824</v>
      </c>
      <c r="H133" s="573">
        <v>58</v>
      </c>
      <c r="I133" s="587">
        <v>102.062</v>
      </c>
      <c r="K133" s="125">
        <v>104.1</v>
      </c>
      <c r="L133" s="27">
        <v>48.1</v>
      </c>
      <c r="M133" s="28">
        <v>4112</v>
      </c>
      <c r="N133" s="28">
        <v>10677</v>
      </c>
      <c r="O133" s="28">
        <v>12748</v>
      </c>
      <c r="P133" s="28">
        <v>52</v>
      </c>
      <c r="Q133" s="126">
        <v>92</v>
      </c>
    </row>
    <row r="134" spans="1:17">
      <c r="A134" s="113"/>
      <c r="B134" s="121" t="s">
        <v>10</v>
      </c>
      <c r="C134" s="585">
        <v>105.8</v>
      </c>
      <c r="D134" s="597">
        <v>48.5</v>
      </c>
      <c r="E134" s="573">
        <v>4188</v>
      </c>
      <c r="F134" s="573">
        <v>9825</v>
      </c>
      <c r="G134" s="573">
        <v>8615</v>
      </c>
      <c r="H134" s="573">
        <v>60</v>
      </c>
      <c r="I134" s="587">
        <v>102.05800000000001</v>
      </c>
      <c r="K134" s="125">
        <v>105.8</v>
      </c>
      <c r="L134" s="27">
        <v>48.5</v>
      </c>
      <c r="M134" s="28">
        <v>4535</v>
      </c>
      <c r="N134" s="28">
        <v>10178</v>
      </c>
      <c r="O134" s="28">
        <v>12776</v>
      </c>
      <c r="P134" s="28">
        <v>55</v>
      </c>
      <c r="Q134" s="126">
        <v>92.9</v>
      </c>
    </row>
    <row r="135" spans="1:17">
      <c r="A135" s="113"/>
      <c r="B135" s="121" t="s">
        <v>11</v>
      </c>
      <c r="C135" s="585">
        <v>113.3</v>
      </c>
      <c r="D135" s="597">
        <v>48</v>
      </c>
      <c r="E135" s="573">
        <v>4776</v>
      </c>
      <c r="F135" s="573">
        <v>10653</v>
      </c>
      <c r="G135" s="573">
        <v>15138</v>
      </c>
      <c r="H135" s="573">
        <v>47</v>
      </c>
      <c r="I135" s="587">
        <v>102.3</v>
      </c>
      <c r="K135" s="125">
        <v>113.3</v>
      </c>
      <c r="L135" s="27">
        <v>48</v>
      </c>
      <c r="M135" s="28">
        <v>4663</v>
      </c>
      <c r="N135" s="28">
        <v>10205</v>
      </c>
      <c r="O135" s="28">
        <v>13345</v>
      </c>
      <c r="P135" s="28">
        <v>48</v>
      </c>
      <c r="Q135" s="126">
        <v>94.8</v>
      </c>
    </row>
    <row r="136" spans="1:17">
      <c r="A136" s="113"/>
      <c r="B136" s="121" t="s">
        <v>12</v>
      </c>
      <c r="C136" s="585">
        <v>107.1</v>
      </c>
      <c r="D136" s="597">
        <v>51.3</v>
      </c>
      <c r="E136" s="573">
        <v>4281</v>
      </c>
      <c r="F136" s="573">
        <v>12053</v>
      </c>
      <c r="G136" s="573">
        <v>11702</v>
      </c>
      <c r="H136" s="573">
        <v>64</v>
      </c>
      <c r="I136" s="587">
        <v>102.87</v>
      </c>
      <c r="K136" s="125">
        <v>107.1</v>
      </c>
      <c r="L136" s="27">
        <v>51.3</v>
      </c>
      <c r="M136" s="28">
        <v>4362</v>
      </c>
      <c r="N136" s="28">
        <v>11003</v>
      </c>
      <c r="O136" s="28">
        <v>12655</v>
      </c>
      <c r="P136" s="28">
        <v>61</v>
      </c>
      <c r="Q136" s="126">
        <v>99</v>
      </c>
    </row>
    <row r="137" spans="1:17">
      <c r="A137" s="113"/>
      <c r="B137" s="121" t="s">
        <v>13</v>
      </c>
      <c r="C137" s="585">
        <v>108</v>
      </c>
      <c r="D137" s="597">
        <v>45.8</v>
      </c>
      <c r="E137" s="573">
        <v>4918</v>
      </c>
      <c r="F137" s="573">
        <v>10361</v>
      </c>
      <c r="G137" s="573">
        <v>12732</v>
      </c>
      <c r="H137" s="573">
        <v>54</v>
      </c>
      <c r="I137" s="587">
        <v>102.65</v>
      </c>
      <c r="K137" s="125">
        <v>108</v>
      </c>
      <c r="L137" s="27">
        <v>45.8</v>
      </c>
      <c r="M137" s="28">
        <v>4798</v>
      </c>
      <c r="N137" s="28">
        <v>10893</v>
      </c>
      <c r="O137" s="28">
        <v>12780</v>
      </c>
      <c r="P137" s="28">
        <v>57</v>
      </c>
      <c r="Q137" s="126">
        <v>99</v>
      </c>
    </row>
    <row r="138" spans="1:17">
      <c r="A138" s="114"/>
      <c r="B138" s="121" t="s">
        <v>14</v>
      </c>
      <c r="C138" s="585">
        <v>105.9</v>
      </c>
      <c r="D138" s="597">
        <v>46.8</v>
      </c>
      <c r="E138" s="573">
        <v>4537</v>
      </c>
      <c r="F138" s="573">
        <v>9033</v>
      </c>
      <c r="G138" s="573">
        <v>11525</v>
      </c>
      <c r="H138" s="573">
        <v>76</v>
      </c>
      <c r="I138" s="587">
        <v>103.233</v>
      </c>
      <c r="K138" s="125">
        <v>105.9</v>
      </c>
      <c r="L138" s="27">
        <v>46.8</v>
      </c>
      <c r="M138" s="28">
        <v>4251</v>
      </c>
      <c r="N138" s="28">
        <v>10986</v>
      </c>
      <c r="O138" s="28">
        <v>12520</v>
      </c>
      <c r="P138" s="28">
        <v>70</v>
      </c>
      <c r="Q138" s="126">
        <v>101.2</v>
      </c>
    </row>
    <row r="139" spans="1:17">
      <c r="A139" s="113" t="s">
        <v>48</v>
      </c>
      <c r="B139" s="120" t="s">
        <v>3</v>
      </c>
      <c r="C139" s="603">
        <v>108.6</v>
      </c>
      <c r="D139" s="599">
        <v>47.6</v>
      </c>
      <c r="E139" s="575">
        <v>5051</v>
      </c>
      <c r="F139" s="575">
        <v>12424</v>
      </c>
      <c r="G139" s="575">
        <v>9710</v>
      </c>
      <c r="H139" s="575">
        <v>61</v>
      </c>
      <c r="I139" s="607">
        <v>104.70099999999999</v>
      </c>
      <c r="K139" s="123">
        <v>108.6</v>
      </c>
      <c r="L139" s="25">
        <v>47.6</v>
      </c>
      <c r="M139" s="26">
        <v>5357</v>
      </c>
      <c r="N139" s="26">
        <v>11329</v>
      </c>
      <c r="O139" s="26">
        <v>13432</v>
      </c>
      <c r="P139" s="26">
        <v>70</v>
      </c>
      <c r="Q139" s="124">
        <v>103.5</v>
      </c>
    </row>
    <row r="140" spans="1:17">
      <c r="A140" s="113">
        <v>2000</v>
      </c>
      <c r="B140" s="121" t="s">
        <v>4</v>
      </c>
      <c r="C140" s="585">
        <v>109.8</v>
      </c>
      <c r="D140" s="597">
        <v>45.9</v>
      </c>
      <c r="E140" s="573">
        <v>3539</v>
      </c>
      <c r="F140" s="573">
        <v>11930</v>
      </c>
      <c r="G140" s="573">
        <v>14287</v>
      </c>
      <c r="H140" s="573">
        <v>48</v>
      </c>
      <c r="I140" s="587">
        <v>105.21899999999999</v>
      </c>
      <c r="K140" s="125">
        <v>109.8</v>
      </c>
      <c r="L140" s="27">
        <v>45.9</v>
      </c>
      <c r="M140" s="28">
        <v>3852</v>
      </c>
      <c r="N140" s="28">
        <v>11330</v>
      </c>
      <c r="O140" s="28">
        <v>12616</v>
      </c>
      <c r="P140" s="28">
        <v>56</v>
      </c>
      <c r="Q140" s="126">
        <v>104.8</v>
      </c>
    </row>
    <row r="141" spans="1:17">
      <c r="A141" s="113"/>
      <c r="B141" s="121" t="s">
        <v>5</v>
      </c>
      <c r="C141" s="585">
        <v>106.8</v>
      </c>
      <c r="D141" s="597">
        <v>45.8</v>
      </c>
      <c r="E141" s="573">
        <v>4042</v>
      </c>
      <c r="F141" s="573">
        <v>12301</v>
      </c>
      <c r="G141" s="573">
        <v>21971</v>
      </c>
      <c r="H141" s="573">
        <v>73</v>
      </c>
      <c r="I141" s="587">
        <v>103.76900000000001</v>
      </c>
      <c r="K141" s="125">
        <v>106.8</v>
      </c>
      <c r="L141" s="27">
        <v>45.8</v>
      </c>
      <c r="M141" s="28">
        <v>4212</v>
      </c>
      <c r="N141" s="28">
        <v>11653</v>
      </c>
      <c r="O141" s="28">
        <v>12883</v>
      </c>
      <c r="P141" s="28">
        <v>70</v>
      </c>
      <c r="Q141" s="126">
        <v>103.9</v>
      </c>
    </row>
    <row r="142" spans="1:17">
      <c r="A142" s="113"/>
      <c r="B142" s="121" t="s">
        <v>6</v>
      </c>
      <c r="C142" s="585">
        <v>111.6</v>
      </c>
      <c r="D142" s="597">
        <v>45.1</v>
      </c>
      <c r="E142" s="573">
        <v>5017</v>
      </c>
      <c r="F142" s="573">
        <v>11263</v>
      </c>
      <c r="G142" s="573">
        <v>10529</v>
      </c>
      <c r="H142" s="573">
        <v>60</v>
      </c>
      <c r="I142" s="587">
        <v>103.919</v>
      </c>
      <c r="K142" s="125">
        <v>111.6</v>
      </c>
      <c r="L142" s="27">
        <v>45.1</v>
      </c>
      <c r="M142" s="28">
        <v>4890</v>
      </c>
      <c r="N142" s="28">
        <v>11666</v>
      </c>
      <c r="O142" s="28">
        <v>13320</v>
      </c>
      <c r="P142" s="28">
        <v>60</v>
      </c>
      <c r="Q142" s="126">
        <v>103.6</v>
      </c>
    </row>
    <row r="143" spans="1:17">
      <c r="A143" s="113"/>
      <c r="B143" s="121" t="s">
        <v>7</v>
      </c>
      <c r="C143" s="585">
        <v>112.2</v>
      </c>
      <c r="D143" s="597">
        <v>45.3</v>
      </c>
      <c r="E143" s="573">
        <v>4581</v>
      </c>
      <c r="F143" s="573">
        <v>10864</v>
      </c>
      <c r="G143" s="573">
        <v>11023</v>
      </c>
      <c r="H143" s="573">
        <v>60</v>
      </c>
      <c r="I143" s="587">
        <v>104.31100000000001</v>
      </c>
      <c r="K143" s="125">
        <v>112.2</v>
      </c>
      <c r="L143" s="27">
        <v>45.3</v>
      </c>
      <c r="M143" s="28">
        <v>4730</v>
      </c>
      <c r="N143" s="28">
        <v>11821</v>
      </c>
      <c r="O143" s="28">
        <v>13209</v>
      </c>
      <c r="P143" s="28">
        <v>59</v>
      </c>
      <c r="Q143" s="126">
        <v>103.1</v>
      </c>
    </row>
    <row r="144" spans="1:17">
      <c r="A144" s="113"/>
      <c r="B144" s="121" t="s">
        <v>8</v>
      </c>
      <c r="C144" s="585">
        <v>112</v>
      </c>
      <c r="D144" s="597">
        <v>43.8</v>
      </c>
      <c r="E144" s="573">
        <v>4606</v>
      </c>
      <c r="F144" s="573">
        <v>11950</v>
      </c>
      <c r="G144" s="573">
        <v>14545</v>
      </c>
      <c r="H144" s="573">
        <v>68</v>
      </c>
      <c r="I144" s="587">
        <v>104.572</v>
      </c>
      <c r="K144" s="125">
        <v>112</v>
      </c>
      <c r="L144" s="27">
        <v>43.8</v>
      </c>
      <c r="M144" s="28">
        <v>4163</v>
      </c>
      <c r="N144" s="28">
        <v>12113</v>
      </c>
      <c r="O144" s="28">
        <v>13481</v>
      </c>
      <c r="P144" s="28">
        <v>72</v>
      </c>
      <c r="Q144" s="126">
        <v>102.2</v>
      </c>
    </row>
    <row r="145" spans="1:17">
      <c r="A145" s="96"/>
      <c r="B145" s="121" t="s">
        <v>9</v>
      </c>
      <c r="C145" s="585">
        <v>113.4</v>
      </c>
      <c r="D145" s="597">
        <v>45.7</v>
      </c>
      <c r="E145" s="573">
        <v>5177</v>
      </c>
      <c r="F145" s="573">
        <v>12314</v>
      </c>
      <c r="G145" s="573">
        <v>14096</v>
      </c>
      <c r="H145" s="573">
        <v>59</v>
      </c>
      <c r="I145" s="587">
        <v>105.646</v>
      </c>
      <c r="K145" s="125">
        <v>113.4</v>
      </c>
      <c r="L145" s="27">
        <v>45.7</v>
      </c>
      <c r="M145" s="28">
        <v>4908</v>
      </c>
      <c r="N145" s="28">
        <v>12294</v>
      </c>
      <c r="O145" s="28">
        <v>12688</v>
      </c>
      <c r="P145" s="28">
        <v>53</v>
      </c>
      <c r="Q145" s="126">
        <v>103.5</v>
      </c>
    </row>
    <row r="146" spans="1:17">
      <c r="A146" s="113"/>
      <c r="B146" s="121" t="s">
        <v>10</v>
      </c>
      <c r="C146" s="585">
        <v>113.8</v>
      </c>
      <c r="D146" s="597">
        <v>45.3</v>
      </c>
      <c r="E146" s="573">
        <v>3615</v>
      </c>
      <c r="F146" s="573">
        <v>12534</v>
      </c>
      <c r="G146" s="573">
        <v>9136</v>
      </c>
      <c r="H146" s="573">
        <v>63</v>
      </c>
      <c r="I146" s="587">
        <v>105.929</v>
      </c>
      <c r="K146" s="125">
        <v>113.8</v>
      </c>
      <c r="L146" s="27">
        <v>45.3</v>
      </c>
      <c r="M146" s="28">
        <v>3928</v>
      </c>
      <c r="N146" s="28">
        <v>12534</v>
      </c>
      <c r="O146" s="28">
        <v>13134</v>
      </c>
      <c r="P146" s="28">
        <v>59</v>
      </c>
      <c r="Q146" s="126">
        <v>103.8</v>
      </c>
    </row>
    <row r="147" spans="1:17">
      <c r="A147" s="113"/>
      <c r="B147" s="121" t="s">
        <v>11</v>
      </c>
      <c r="C147" s="585">
        <v>113.5</v>
      </c>
      <c r="D147" s="597">
        <v>47.1</v>
      </c>
      <c r="E147" s="573">
        <v>3820</v>
      </c>
      <c r="F147" s="573">
        <v>13237</v>
      </c>
      <c r="G147" s="573">
        <v>14672</v>
      </c>
      <c r="H147" s="573">
        <v>62</v>
      </c>
      <c r="I147" s="587">
        <v>107.467</v>
      </c>
      <c r="K147" s="125">
        <v>113.5</v>
      </c>
      <c r="L147" s="27">
        <v>47.1</v>
      </c>
      <c r="M147" s="28">
        <v>3767</v>
      </c>
      <c r="N147" s="28">
        <v>12687</v>
      </c>
      <c r="O147" s="28">
        <v>12798</v>
      </c>
      <c r="P147" s="28">
        <v>64</v>
      </c>
      <c r="Q147" s="126">
        <v>105.1</v>
      </c>
    </row>
    <row r="148" spans="1:17">
      <c r="A148" s="113"/>
      <c r="B148" s="121" t="s">
        <v>12</v>
      </c>
      <c r="C148" s="585">
        <v>114.6</v>
      </c>
      <c r="D148" s="597">
        <v>45.7</v>
      </c>
      <c r="E148" s="573">
        <v>4169</v>
      </c>
      <c r="F148" s="573">
        <v>14380</v>
      </c>
      <c r="G148" s="573">
        <v>12121</v>
      </c>
      <c r="H148" s="573">
        <v>70</v>
      </c>
      <c r="I148" s="587">
        <v>107.015</v>
      </c>
      <c r="K148" s="125">
        <v>114.6</v>
      </c>
      <c r="L148" s="27">
        <v>45.7</v>
      </c>
      <c r="M148" s="28">
        <v>4229</v>
      </c>
      <c r="N148" s="28">
        <v>13004</v>
      </c>
      <c r="O148" s="28">
        <v>13185</v>
      </c>
      <c r="P148" s="28">
        <v>67</v>
      </c>
      <c r="Q148" s="126">
        <v>104</v>
      </c>
    </row>
    <row r="149" spans="1:17">
      <c r="A149" s="113"/>
      <c r="B149" s="121" t="s">
        <v>13</v>
      </c>
      <c r="C149" s="585">
        <v>114.5</v>
      </c>
      <c r="D149" s="597">
        <v>47.3</v>
      </c>
      <c r="E149" s="573">
        <v>3937</v>
      </c>
      <c r="F149" s="573">
        <v>11947</v>
      </c>
      <c r="G149" s="573">
        <v>12848</v>
      </c>
      <c r="H149" s="573">
        <v>70</v>
      </c>
      <c r="I149" s="587">
        <v>107.155</v>
      </c>
      <c r="K149" s="125">
        <v>114.5</v>
      </c>
      <c r="L149" s="27">
        <v>47.3</v>
      </c>
      <c r="M149" s="28">
        <v>3815</v>
      </c>
      <c r="N149" s="28">
        <v>12553</v>
      </c>
      <c r="O149" s="28">
        <v>13318</v>
      </c>
      <c r="P149" s="28">
        <v>73</v>
      </c>
      <c r="Q149" s="126">
        <v>104.4</v>
      </c>
    </row>
    <row r="150" spans="1:17">
      <c r="A150" s="113"/>
      <c r="B150" s="122" t="s">
        <v>14</v>
      </c>
      <c r="C150" s="586">
        <v>117.8</v>
      </c>
      <c r="D150" s="598">
        <v>50.7</v>
      </c>
      <c r="E150" s="574">
        <v>4081</v>
      </c>
      <c r="F150" s="574">
        <v>11131</v>
      </c>
      <c r="G150" s="574">
        <v>12576</v>
      </c>
      <c r="H150" s="574">
        <v>61</v>
      </c>
      <c r="I150" s="588">
        <v>106.77800000000001</v>
      </c>
      <c r="K150" s="127">
        <v>117.8</v>
      </c>
      <c r="L150" s="29">
        <v>50.7</v>
      </c>
      <c r="M150" s="30">
        <v>3820</v>
      </c>
      <c r="N150" s="30">
        <v>14064</v>
      </c>
      <c r="O150" s="30">
        <v>14149</v>
      </c>
      <c r="P150" s="30">
        <v>57</v>
      </c>
      <c r="Q150" s="128">
        <v>103.4</v>
      </c>
    </row>
    <row r="151" spans="1:17">
      <c r="A151" s="115" t="s">
        <v>49</v>
      </c>
      <c r="B151" s="121" t="s">
        <v>3</v>
      </c>
      <c r="C151" s="585">
        <v>114.3</v>
      </c>
      <c r="D151" s="597">
        <v>50.2</v>
      </c>
      <c r="E151" s="573">
        <v>3549</v>
      </c>
      <c r="F151" s="573">
        <v>14682</v>
      </c>
      <c r="G151" s="573">
        <v>10222</v>
      </c>
      <c r="H151" s="573">
        <v>52</v>
      </c>
      <c r="I151" s="587">
        <v>105.809</v>
      </c>
      <c r="K151" s="125">
        <v>114.3</v>
      </c>
      <c r="L151" s="27">
        <v>50.2</v>
      </c>
      <c r="M151" s="28">
        <v>3727</v>
      </c>
      <c r="N151" s="28">
        <v>12732</v>
      </c>
      <c r="O151" s="28">
        <v>13295</v>
      </c>
      <c r="P151" s="28">
        <v>58</v>
      </c>
      <c r="Q151" s="126">
        <v>101.1</v>
      </c>
    </row>
    <row r="152" spans="1:17">
      <c r="A152" s="113">
        <v>2001</v>
      </c>
      <c r="B152" s="121" t="s">
        <v>4</v>
      </c>
      <c r="C152" s="585">
        <v>112.4</v>
      </c>
      <c r="D152" s="597">
        <v>48.7</v>
      </c>
      <c r="E152" s="573">
        <v>3260</v>
      </c>
      <c r="F152" s="573">
        <v>13382</v>
      </c>
      <c r="G152" s="573">
        <v>15273</v>
      </c>
      <c r="H152" s="573">
        <v>51</v>
      </c>
      <c r="I152" s="587">
        <v>105.453</v>
      </c>
      <c r="K152" s="125">
        <v>112.4</v>
      </c>
      <c r="L152" s="27">
        <v>48.7</v>
      </c>
      <c r="M152" s="28">
        <v>3494</v>
      </c>
      <c r="N152" s="28">
        <v>12800</v>
      </c>
      <c r="O152" s="28">
        <v>13724</v>
      </c>
      <c r="P152" s="28">
        <v>58</v>
      </c>
      <c r="Q152" s="126">
        <v>100.2</v>
      </c>
    </row>
    <row r="153" spans="1:17">
      <c r="A153" s="113"/>
      <c r="B153" s="121" t="s">
        <v>5</v>
      </c>
      <c r="C153" s="585">
        <v>106.4</v>
      </c>
      <c r="D153" s="597">
        <v>49.7</v>
      </c>
      <c r="E153" s="573">
        <v>3759</v>
      </c>
      <c r="F153" s="573">
        <v>13685</v>
      </c>
      <c r="G153" s="573">
        <v>22434</v>
      </c>
      <c r="H153" s="573">
        <v>87</v>
      </c>
      <c r="I153" s="587">
        <v>106.399</v>
      </c>
      <c r="K153" s="125">
        <v>106.4</v>
      </c>
      <c r="L153" s="27">
        <v>49.7</v>
      </c>
      <c r="M153" s="28">
        <v>4029</v>
      </c>
      <c r="N153" s="28">
        <v>13158</v>
      </c>
      <c r="O153" s="28">
        <v>13291</v>
      </c>
      <c r="P153" s="28">
        <v>83</v>
      </c>
      <c r="Q153" s="126">
        <v>102.5</v>
      </c>
    </row>
    <row r="154" spans="1:17">
      <c r="A154" s="113"/>
      <c r="B154" s="121" t="s">
        <v>6</v>
      </c>
      <c r="C154" s="585">
        <v>109.7</v>
      </c>
      <c r="D154" s="597">
        <v>51.9</v>
      </c>
      <c r="E154" s="573">
        <v>3927</v>
      </c>
      <c r="F154" s="573">
        <v>12661</v>
      </c>
      <c r="G154" s="573">
        <v>10513</v>
      </c>
      <c r="H154" s="573">
        <v>75</v>
      </c>
      <c r="I154" s="587">
        <v>106.495</v>
      </c>
      <c r="K154" s="125">
        <v>109.7</v>
      </c>
      <c r="L154" s="27">
        <v>51.9</v>
      </c>
      <c r="M154" s="28">
        <v>3814</v>
      </c>
      <c r="N154" s="28">
        <v>13116</v>
      </c>
      <c r="O154" s="28">
        <v>13174</v>
      </c>
      <c r="P154" s="28">
        <v>74</v>
      </c>
      <c r="Q154" s="126">
        <v>102.5</v>
      </c>
    </row>
    <row r="155" spans="1:17">
      <c r="A155" s="113"/>
      <c r="B155" s="121" t="s">
        <v>7</v>
      </c>
      <c r="C155" s="585">
        <v>106.4</v>
      </c>
      <c r="D155" s="597">
        <v>54.3</v>
      </c>
      <c r="E155" s="573">
        <v>3870</v>
      </c>
      <c r="F155" s="573">
        <v>11475</v>
      </c>
      <c r="G155" s="573">
        <v>11074</v>
      </c>
      <c r="H155" s="573">
        <v>65</v>
      </c>
      <c r="I155" s="587">
        <v>105.592</v>
      </c>
      <c r="K155" s="125">
        <v>106.4</v>
      </c>
      <c r="L155" s="27">
        <v>54.3</v>
      </c>
      <c r="M155" s="28">
        <v>4066</v>
      </c>
      <c r="N155" s="28">
        <v>12389</v>
      </c>
      <c r="O155" s="28">
        <v>13196</v>
      </c>
      <c r="P155" s="28">
        <v>64</v>
      </c>
      <c r="Q155" s="126">
        <v>101.2</v>
      </c>
    </row>
    <row r="156" spans="1:17">
      <c r="A156" s="113"/>
      <c r="B156" s="121" t="s">
        <v>8</v>
      </c>
      <c r="C156" s="585">
        <v>105.8</v>
      </c>
      <c r="D156" s="597">
        <v>54.9</v>
      </c>
      <c r="E156" s="573">
        <v>4444</v>
      </c>
      <c r="F156" s="573">
        <v>12301</v>
      </c>
      <c r="G156" s="573">
        <v>14300</v>
      </c>
      <c r="H156" s="573">
        <v>54</v>
      </c>
      <c r="I156" s="587">
        <v>105.062</v>
      </c>
      <c r="K156" s="125">
        <v>105.8</v>
      </c>
      <c r="L156" s="27">
        <v>54.9</v>
      </c>
      <c r="M156" s="28">
        <v>3984</v>
      </c>
      <c r="N156" s="28">
        <v>12652</v>
      </c>
      <c r="O156" s="28">
        <v>13466</v>
      </c>
      <c r="P156" s="28">
        <v>57</v>
      </c>
      <c r="Q156" s="126">
        <v>100.5</v>
      </c>
    </row>
    <row r="157" spans="1:17">
      <c r="A157" s="113"/>
      <c r="B157" s="121" t="s">
        <v>9</v>
      </c>
      <c r="C157" s="585">
        <v>104.4</v>
      </c>
      <c r="D157" s="597">
        <v>55</v>
      </c>
      <c r="E157" s="573">
        <v>4309</v>
      </c>
      <c r="F157" s="573">
        <v>12389</v>
      </c>
      <c r="G157" s="573">
        <v>15215</v>
      </c>
      <c r="H157" s="573">
        <v>51</v>
      </c>
      <c r="I157" s="587">
        <v>103.05200000000001</v>
      </c>
      <c r="K157" s="125">
        <v>104.4</v>
      </c>
      <c r="L157" s="27">
        <v>55</v>
      </c>
      <c r="M157" s="28">
        <v>4083</v>
      </c>
      <c r="N157" s="28">
        <v>12203</v>
      </c>
      <c r="O157" s="28">
        <v>13670</v>
      </c>
      <c r="P157" s="28">
        <v>47</v>
      </c>
      <c r="Q157" s="126">
        <v>97.5</v>
      </c>
    </row>
    <row r="158" spans="1:17">
      <c r="A158" s="113"/>
      <c r="B158" s="121" t="s">
        <v>10</v>
      </c>
      <c r="C158" s="585">
        <v>97.6</v>
      </c>
      <c r="D158" s="597">
        <v>53.9</v>
      </c>
      <c r="E158" s="573">
        <v>3545</v>
      </c>
      <c r="F158" s="573">
        <v>12403</v>
      </c>
      <c r="G158" s="573">
        <v>9662</v>
      </c>
      <c r="H158" s="573">
        <v>91</v>
      </c>
      <c r="I158" s="587">
        <v>102.176</v>
      </c>
      <c r="K158" s="125">
        <v>97.6</v>
      </c>
      <c r="L158" s="27">
        <v>53.9</v>
      </c>
      <c r="M158" s="28">
        <v>3782</v>
      </c>
      <c r="N158" s="28">
        <v>12350</v>
      </c>
      <c r="O158" s="28">
        <v>13504</v>
      </c>
      <c r="P158" s="28">
        <v>86</v>
      </c>
      <c r="Q158" s="126">
        <v>96.5</v>
      </c>
    </row>
    <row r="159" spans="1:17">
      <c r="A159" s="113"/>
      <c r="B159" s="121" t="s">
        <v>11</v>
      </c>
      <c r="C159" s="585">
        <v>102.7</v>
      </c>
      <c r="D159" s="597">
        <v>55</v>
      </c>
      <c r="E159" s="573">
        <v>4195</v>
      </c>
      <c r="F159" s="573">
        <v>12758</v>
      </c>
      <c r="G159" s="573">
        <v>14104</v>
      </c>
      <c r="H159" s="573">
        <v>62</v>
      </c>
      <c r="I159" s="587">
        <v>100.376</v>
      </c>
      <c r="K159" s="125">
        <v>102.7</v>
      </c>
      <c r="L159" s="27">
        <v>55</v>
      </c>
      <c r="M159" s="28">
        <v>4143</v>
      </c>
      <c r="N159" s="28">
        <v>12696</v>
      </c>
      <c r="O159" s="28">
        <v>12804</v>
      </c>
      <c r="P159" s="28">
        <v>63</v>
      </c>
      <c r="Q159" s="126">
        <v>93.4</v>
      </c>
    </row>
    <row r="160" spans="1:17">
      <c r="A160" s="113"/>
      <c r="B160" s="121" t="s">
        <v>12</v>
      </c>
      <c r="C160" s="585">
        <v>105.1</v>
      </c>
      <c r="D160" s="597">
        <v>55.8</v>
      </c>
      <c r="E160" s="573">
        <v>4004</v>
      </c>
      <c r="F160" s="573">
        <v>12893</v>
      </c>
      <c r="G160" s="573">
        <v>11852</v>
      </c>
      <c r="H160" s="573">
        <v>95</v>
      </c>
      <c r="I160" s="587">
        <v>100.179</v>
      </c>
      <c r="K160" s="125">
        <v>105.1</v>
      </c>
      <c r="L160" s="27">
        <v>55.8</v>
      </c>
      <c r="M160" s="28">
        <v>4019</v>
      </c>
      <c r="N160" s="28">
        <v>11404</v>
      </c>
      <c r="O160" s="28">
        <v>12797</v>
      </c>
      <c r="P160" s="28">
        <v>91</v>
      </c>
      <c r="Q160" s="126">
        <v>93.6</v>
      </c>
    </row>
    <row r="161" spans="1:17">
      <c r="A161" s="113"/>
      <c r="B161" s="121" t="s">
        <v>13</v>
      </c>
      <c r="C161" s="585">
        <v>102.7</v>
      </c>
      <c r="D161" s="597">
        <v>59.4</v>
      </c>
      <c r="E161" s="570">
        <v>4398</v>
      </c>
      <c r="F161" s="573">
        <v>11491</v>
      </c>
      <c r="G161" s="570">
        <v>12177</v>
      </c>
      <c r="H161" s="573">
        <v>60</v>
      </c>
      <c r="I161" s="587">
        <v>99.203000000000003</v>
      </c>
      <c r="K161" s="125">
        <v>102.7</v>
      </c>
      <c r="L161" s="27">
        <v>59.4</v>
      </c>
      <c r="M161" s="28">
        <v>4272</v>
      </c>
      <c r="N161" s="28">
        <v>11814</v>
      </c>
      <c r="O161" s="28">
        <v>12439</v>
      </c>
      <c r="P161" s="28">
        <v>62</v>
      </c>
      <c r="Q161" s="126">
        <v>92.6</v>
      </c>
    </row>
    <row r="162" spans="1:17">
      <c r="A162" s="101"/>
      <c r="B162" s="121" t="s">
        <v>14</v>
      </c>
      <c r="C162" s="585">
        <v>101.8</v>
      </c>
      <c r="D162" s="597">
        <v>54.7</v>
      </c>
      <c r="E162" s="573">
        <v>4727</v>
      </c>
      <c r="F162" s="573">
        <v>9619</v>
      </c>
      <c r="G162" s="573">
        <v>11507</v>
      </c>
      <c r="H162" s="573">
        <v>72</v>
      </c>
      <c r="I162" s="587">
        <v>100.218</v>
      </c>
      <c r="K162" s="125">
        <v>101.8</v>
      </c>
      <c r="L162" s="27">
        <v>54.7</v>
      </c>
      <c r="M162" s="28">
        <v>4446</v>
      </c>
      <c r="N162" s="28">
        <v>12277</v>
      </c>
      <c r="O162" s="28">
        <v>13012</v>
      </c>
      <c r="P162" s="28">
        <v>70</v>
      </c>
      <c r="Q162" s="126">
        <v>93.9</v>
      </c>
    </row>
    <row r="163" spans="1:17">
      <c r="A163" s="116" t="s">
        <v>50</v>
      </c>
      <c r="B163" s="120" t="s">
        <v>3</v>
      </c>
      <c r="C163" s="603">
        <v>100.4</v>
      </c>
      <c r="D163" s="599">
        <v>52.4</v>
      </c>
      <c r="E163" s="575">
        <v>3924</v>
      </c>
      <c r="F163" s="575">
        <v>11890</v>
      </c>
      <c r="G163" s="575">
        <v>10004</v>
      </c>
      <c r="H163" s="575">
        <v>57</v>
      </c>
      <c r="I163" s="607">
        <v>100.928</v>
      </c>
      <c r="K163" s="123">
        <v>100.4</v>
      </c>
      <c r="L163" s="25">
        <v>52.4</v>
      </c>
      <c r="M163" s="26">
        <v>4153</v>
      </c>
      <c r="N163" s="26">
        <v>10334</v>
      </c>
      <c r="O163" s="26">
        <v>12790</v>
      </c>
      <c r="P163" s="26">
        <v>62</v>
      </c>
      <c r="Q163" s="124">
        <v>95.4</v>
      </c>
    </row>
    <row r="164" spans="1:17">
      <c r="A164" s="113">
        <v>2002</v>
      </c>
      <c r="B164" s="121" t="s">
        <v>4</v>
      </c>
      <c r="C164" s="585">
        <v>104.7</v>
      </c>
      <c r="D164" s="597">
        <v>55.3</v>
      </c>
      <c r="E164" s="573">
        <v>3791</v>
      </c>
      <c r="F164" s="573">
        <v>12216</v>
      </c>
      <c r="G164" s="573">
        <v>14040</v>
      </c>
      <c r="H164" s="573">
        <v>62</v>
      </c>
      <c r="I164" s="587">
        <v>100.776</v>
      </c>
      <c r="K164" s="125">
        <v>104.7</v>
      </c>
      <c r="L164" s="27">
        <v>55.3</v>
      </c>
      <c r="M164" s="28">
        <v>4016</v>
      </c>
      <c r="N164" s="28">
        <v>11599</v>
      </c>
      <c r="O164" s="28">
        <v>12438</v>
      </c>
      <c r="P164" s="28">
        <v>68</v>
      </c>
      <c r="Q164" s="126">
        <v>95.6</v>
      </c>
    </row>
    <row r="165" spans="1:17">
      <c r="A165" s="113"/>
      <c r="B165" s="121" t="s">
        <v>5</v>
      </c>
      <c r="C165" s="585">
        <v>106</v>
      </c>
      <c r="D165" s="597">
        <v>53</v>
      </c>
      <c r="E165" s="573">
        <v>3360</v>
      </c>
      <c r="F165" s="573">
        <v>11496</v>
      </c>
      <c r="G165" s="573">
        <v>20274</v>
      </c>
      <c r="H165" s="573">
        <v>69</v>
      </c>
      <c r="I165" s="587">
        <v>101.155</v>
      </c>
      <c r="K165" s="125">
        <v>106</v>
      </c>
      <c r="L165" s="27">
        <v>53</v>
      </c>
      <c r="M165" s="28">
        <v>3699</v>
      </c>
      <c r="N165" s="28">
        <v>11428</v>
      </c>
      <c r="O165" s="28">
        <v>12452</v>
      </c>
      <c r="P165" s="28">
        <v>67</v>
      </c>
      <c r="Q165" s="126">
        <v>95.1</v>
      </c>
    </row>
    <row r="166" spans="1:17">
      <c r="A166" s="113"/>
      <c r="B166" s="121" t="s">
        <v>6</v>
      </c>
      <c r="C166" s="585">
        <v>107.7</v>
      </c>
      <c r="D166" s="597">
        <v>51.9</v>
      </c>
      <c r="E166" s="573">
        <v>4040</v>
      </c>
      <c r="F166" s="573">
        <v>11401</v>
      </c>
      <c r="G166" s="573">
        <v>10238</v>
      </c>
      <c r="H166" s="573">
        <v>59</v>
      </c>
      <c r="I166" s="587">
        <v>101.649</v>
      </c>
      <c r="K166" s="125">
        <v>107.7</v>
      </c>
      <c r="L166" s="27">
        <v>51.9</v>
      </c>
      <c r="M166" s="28">
        <v>3983</v>
      </c>
      <c r="N166" s="28">
        <v>11425</v>
      </c>
      <c r="O166" s="28">
        <v>12588</v>
      </c>
      <c r="P166" s="28">
        <v>57</v>
      </c>
      <c r="Q166" s="126">
        <v>95.4</v>
      </c>
    </row>
    <row r="167" spans="1:17">
      <c r="A167" s="113"/>
      <c r="B167" s="121" t="s">
        <v>7</v>
      </c>
      <c r="C167" s="585">
        <v>110</v>
      </c>
      <c r="D167" s="597">
        <v>49.5</v>
      </c>
      <c r="E167" s="573">
        <v>2929</v>
      </c>
      <c r="F167" s="573">
        <v>11318</v>
      </c>
      <c r="G167" s="573">
        <v>11098</v>
      </c>
      <c r="H167" s="573">
        <v>61</v>
      </c>
      <c r="I167" s="587">
        <v>102.619</v>
      </c>
      <c r="K167" s="125">
        <v>110</v>
      </c>
      <c r="L167" s="27">
        <v>49.5</v>
      </c>
      <c r="M167" s="28">
        <v>3112</v>
      </c>
      <c r="N167" s="28">
        <v>12157</v>
      </c>
      <c r="O167" s="28">
        <v>12995</v>
      </c>
      <c r="P167" s="28">
        <v>61</v>
      </c>
      <c r="Q167" s="126">
        <v>97.2</v>
      </c>
    </row>
    <row r="168" spans="1:17">
      <c r="A168" s="113"/>
      <c r="B168" s="121" t="s">
        <v>8</v>
      </c>
      <c r="C168" s="585">
        <v>111.8</v>
      </c>
      <c r="D168" s="597">
        <v>50.8</v>
      </c>
      <c r="E168" s="573">
        <v>4052</v>
      </c>
      <c r="F168" s="573">
        <v>11248</v>
      </c>
      <c r="G168" s="573">
        <v>13019</v>
      </c>
      <c r="H168" s="573">
        <v>61</v>
      </c>
      <c r="I168" s="587">
        <v>103.917</v>
      </c>
      <c r="K168" s="125">
        <v>111.8</v>
      </c>
      <c r="L168" s="27">
        <v>50.8</v>
      </c>
      <c r="M168" s="28">
        <v>3555</v>
      </c>
      <c r="N168" s="28">
        <v>12005</v>
      </c>
      <c r="O168" s="28">
        <v>12842</v>
      </c>
      <c r="P168" s="28">
        <v>64</v>
      </c>
      <c r="Q168" s="126">
        <v>98.9</v>
      </c>
    </row>
    <row r="169" spans="1:17">
      <c r="A169" s="113"/>
      <c r="B169" s="121" t="s">
        <v>9</v>
      </c>
      <c r="C169" s="585">
        <v>112.3</v>
      </c>
      <c r="D169" s="597">
        <v>48.6</v>
      </c>
      <c r="E169" s="573">
        <v>3434</v>
      </c>
      <c r="F169" s="573">
        <v>12550</v>
      </c>
      <c r="G169" s="573">
        <v>14316</v>
      </c>
      <c r="H169" s="573">
        <v>70</v>
      </c>
      <c r="I169" s="587">
        <v>101.53</v>
      </c>
      <c r="K169" s="125">
        <v>112.3</v>
      </c>
      <c r="L169" s="27">
        <v>48.6</v>
      </c>
      <c r="M169" s="28">
        <v>3245</v>
      </c>
      <c r="N169" s="28">
        <v>12082</v>
      </c>
      <c r="O169" s="28">
        <v>12786</v>
      </c>
      <c r="P169" s="28">
        <v>65</v>
      </c>
      <c r="Q169" s="126">
        <v>98.5</v>
      </c>
    </row>
    <row r="170" spans="1:17">
      <c r="A170" s="113"/>
      <c r="B170" s="121" t="s">
        <v>10</v>
      </c>
      <c r="C170" s="585">
        <v>113.8</v>
      </c>
      <c r="D170" s="597">
        <v>48</v>
      </c>
      <c r="E170" s="573">
        <v>3433</v>
      </c>
      <c r="F170" s="573">
        <v>12563</v>
      </c>
      <c r="G170" s="573">
        <v>9365</v>
      </c>
      <c r="H170" s="573">
        <v>66</v>
      </c>
      <c r="I170" s="587">
        <v>102.277</v>
      </c>
      <c r="K170" s="125">
        <v>113.8</v>
      </c>
      <c r="L170" s="27">
        <v>48</v>
      </c>
      <c r="M170" s="28">
        <v>3555</v>
      </c>
      <c r="N170" s="28">
        <v>12548</v>
      </c>
      <c r="O170" s="28">
        <v>12930</v>
      </c>
      <c r="P170" s="28">
        <v>64</v>
      </c>
      <c r="Q170" s="126">
        <v>100.1</v>
      </c>
    </row>
    <row r="171" spans="1:17">
      <c r="A171" s="113"/>
      <c r="B171" s="121" t="s">
        <v>11</v>
      </c>
      <c r="C171" s="585">
        <v>115.2</v>
      </c>
      <c r="D171" s="597">
        <v>48.5</v>
      </c>
      <c r="E171" s="573">
        <v>3605</v>
      </c>
      <c r="F171" s="573">
        <v>12882</v>
      </c>
      <c r="G171" s="573">
        <v>15058</v>
      </c>
      <c r="H171" s="573">
        <v>67</v>
      </c>
      <c r="I171" s="587">
        <v>102.306</v>
      </c>
      <c r="K171" s="125">
        <v>115.2</v>
      </c>
      <c r="L171" s="27">
        <v>48.5</v>
      </c>
      <c r="M171" s="28">
        <v>3558</v>
      </c>
      <c r="N171" s="28">
        <v>12724</v>
      </c>
      <c r="O171" s="28">
        <v>13339</v>
      </c>
      <c r="P171" s="28">
        <v>67</v>
      </c>
      <c r="Q171" s="126">
        <v>101.9</v>
      </c>
    </row>
    <row r="172" spans="1:17">
      <c r="A172" s="113"/>
      <c r="B172" s="121" t="s">
        <v>12</v>
      </c>
      <c r="C172" s="585">
        <v>119.6</v>
      </c>
      <c r="D172" s="597">
        <v>47.4</v>
      </c>
      <c r="E172" s="573">
        <v>3479</v>
      </c>
      <c r="F172" s="573">
        <v>13987</v>
      </c>
      <c r="G172" s="573">
        <v>11903</v>
      </c>
      <c r="H172" s="573">
        <v>59</v>
      </c>
      <c r="I172" s="587">
        <v>104.02800000000001</v>
      </c>
      <c r="K172" s="125">
        <v>119.6</v>
      </c>
      <c r="L172" s="27">
        <v>47.4</v>
      </c>
      <c r="M172" s="28">
        <v>3479</v>
      </c>
      <c r="N172" s="28">
        <v>12520</v>
      </c>
      <c r="O172" s="28">
        <v>13052</v>
      </c>
      <c r="P172" s="28">
        <v>56</v>
      </c>
      <c r="Q172" s="126">
        <v>103.8</v>
      </c>
    </row>
    <row r="173" spans="1:17">
      <c r="A173" s="113"/>
      <c r="B173" s="121" t="s">
        <v>13</v>
      </c>
      <c r="C173" s="585">
        <v>119.9</v>
      </c>
      <c r="D173" s="597">
        <v>49</v>
      </c>
      <c r="E173" s="573">
        <v>3587</v>
      </c>
      <c r="F173" s="573">
        <v>11567</v>
      </c>
      <c r="G173" s="573">
        <v>12622</v>
      </c>
      <c r="H173" s="573">
        <v>62</v>
      </c>
      <c r="I173" s="587">
        <v>104.953</v>
      </c>
      <c r="K173" s="125">
        <v>119.9</v>
      </c>
      <c r="L173" s="27">
        <v>49</v>
      </c>
      <c r="M173" s="28">
        <v>3476</v>
      </c>
      <c r="N173" s="28">
        <v>11806</v>
      </c>
      <c r="O173" s="28">
        <v>13135</v>
      </c>
      <c r="P173" s="28">
        <v>64</v>
      </c>
      <c r="Q173" s="126">
        <v>105.8</v>
      </c>
    </row>
    <row r="174" spans="1:17">
      <c r="A174" s="113"/>
      <c r="B174" s="122" t="s">
        <v>14</v>
      </c>
      <c r="C174" s="586">
        <v>121.5</v>
      </c>
      <c r="D174" s="598">
        <v>49.5</v>
      </c>
      <c r="E174" s="574">
        <v>3891</v>
      </c>
      <c r="F174" s="574">
        <v>10297</v>
      </c>
      <c r="G174" s="574">
        <v>11422</v>
      </c>
      <c r="H174" s="574">
        <v>54</v>
      </c>
      <c r="I174" s="588">
        <v>105.515</v>
      </c>
      <c r="K174" s="127">
        <v>121.5</v>
      </c>
      <c r="L174" s="29">
        <v>49.5</v>
      </c>
      <c r="M174" s="30">
        <v>3706</v>
      </c>
      <c r="N174" s="30">
        <v>12937</v>
      </c>
      <c r="O174" s="30">
        <v>12746</v>
      </c>
      <c r="P174" s="30">
        <v>54</v>
      </c>
      <c r="Q174" s="128">
        <v>105.3</v>
      </c>
    </row>
    <row r="175" spans="1:17">
      <c r="A175" s="115" t="s">
        <v>51</v>
      </c>
      <c r="B175" s="121" t="s">
        <v>3</v>
      </c>
      <c r="C175" s="585">
        <v>108.8</v>
      </c>
      <c r="D175" s="597">
        <v>48.7</v>
      </c>
      <c r="E175" s="573">
        <v>3381</v>
      </c>
      <c r="F175" s="573">
        <v>14973</v>
      </c>
      <c r="G175" s="573">
        <v>10242</v>
      </c>
      <c r="H175" s="573">
        <v>58</v>
      </c>
      <c r="I175" s="587">
        <v>106.752</v>
      </c>
      <c r="K175" s="125">
        <v>108.8</v>
      </c>
      <c r="L175" s="27">
        <v>48.7</v>
      </c>
      <c r="M175" s="28">
        <v>3627</v>
      </c>
      <c r="N175" s="28">
        <v>13100</v>
      </c>
      <c r="O175" s="28">
        <v>12633</v>
      </c>
      <c r="P175" s="28">
        <v>62</v>
      </c>
      <c r="Q175" s="126">
        <v>105.8</v>
      </c>
    </row>
    <row r="176" spans="1:17">
      <c r="A176" s="113">
        <v>2003</v>
      </c>
      <c r="B176" s="121" t="s">
        <v>4</v>
      </c>
      <c r="C176" s="585">
        <v>108.9</v>
      </c>
      <c r="D176" s="597">
        <v>47.8</v>
      </c>
      <c r="E176" s="573">
        <v>3832</v>
      </c>
      <c r="F176" s="573">
        <v>14314</v>
      </c>
      <c r="G176" s="573">
        <v>15032</v>
      </c>
      <c r="H176" s="573">
        <v>59</v>
      </c>
      <c r="I176" s="587">
        <v>108.276</v>
      </c>
      <c r="K176" s="125">
        <v>108.9</v>
      </c>
      <c r="L176" s="27">
        <v>47.8</v>
      </c>
      <c r="M176" s="28">
        <v>3968</v>
      </c>
      <c r="N176" s="28">
        <v>13548</v>
      </c>
      <c r="O176" s="28">
        <v>13197</v>
      </c>
      <c r="P176" s="28">
        <v>62</v>
      </c>
      <c r="Q176" s="126">
        <v>107.4</v>
      </c>
    </row>
    <row r="177" spans="1:17">
      <c r="A177" s="113"/>
      <c r="B177" s="121" t="s">
        <v>5</v>
      </c>
      <c r="C177" s="585">
        <v>115.3</v>
      </c>
      <c r="D177" s="597">
        <v>48.3</v>
      </c>
      <c r="E177" s="573">
        <v>3325</v>
      </c>
      <c r="F177" s="573">
        <v>13161</v>
      </c>
      <c r="G177" s="573">
        <v>22005</v>
      </c>
      <c r="H177" s="573">
        <v>55</v>
      </c>
      <c r="I177" s="587">
        <v>108.91800000000001</v>
      </c>
      <c r="K177" s="125">
        <v>115.3</v>
      </c>
      <c r="L177" s="27">
        <v>48.3</v>
      </c>
      <c r="M177" s="28">
        <v>3778</v>
      </c>
      <c r="N177" s="28">
        <v>13207</v>
      </c>
      <c r="O177" s="28">
        <v>13606</v>
      </c>
      <c r="P177" s="28">
        <v>54</v>
      </c>
      <c r="Q177" s="126">
        <v>107.7</v>
      </c>
    </row>
    <row r="178" spans="1:17">
      <c r="A178" s="113"/>
      <c r="B178" s="121" t="s">
        <v>6</v>
      </c>
      <c r="C178" s="585">
        <v>109.1</v>
      </c>
      <c r="D178" s="597">
        <v>47.9</v>
      </c>
      <c r="E178" s="573">
        <v>3677</v>
      </c>
      <c r="F178" s="573">
        <v>12926</v>
      </c>
      <c r="G178" s="573">
        <v>9521</v>
      </c>
      <c r="H178" s="573">
        <v>61</v>
      </c>
      <c r="I178" s="587">
        <v>108.065</v>
      </c>
      <c r="K178" s="125">
        <v>109.1</v>
      </c>
      <c r="L178" s="27">
        <v>47.9</v>
      </c>
      <c r="M178" s="28">
        <v>3708</v>
      </c>
      <c r="N178" s="28">
        <v>13019</v>
      </c>
      <c r="O178" s="28">
        <v>12045</v>
      </c>
      <c r="P178" s="28">
        <v>60</v>
      </c>
      <c r="Q178" s="126">
        <v>106.3</v>
      </c>
    </row>
    <row r="179" spans="1:17">
      <c r="A179" s="113"/>
      <c r="B179" s="121" t="s">
        <v>7</v>
      </c>
      <c r="C179" s="585">
        <v>109.4</v>
      </c>
      <c r="D179" s="597">
        <v>45.8</v>
      </c>
      <c r="E179" s="573">
        <v>3254</v>
      </c>
      <c r="F179" s="573">
        <v>13424</v>
      </c>
      <c r="G179" s="573">
        <v>11138</v>
      </c>
      <c r="H179" s="573">
        <v>64</v>
      </c>
      <c r="I179" s="587">
        <v>107.14700000000001</v>
      </c>
      <c r="K179" s="125">
        <v>109.4</v>
      </c>
      <c r="L179" s="27">
        <v>45.8</v>
      </c>
      <c r="M179" s="28">
        <v>3516</v>
      </c>
      <c r="N179" s="28">
        <v>14403</v>
      </c>
      <c r="O179" s="28">
        <v>13099</v>
      </c>
      <c r="P179" s="28">
        <v>65</v>
      </c>
      <c r="Q179" s="126">
        <v>104.4</v>
      </c>
    </row>
    <row r="180" spans="1:17">
      <c r="A180" s="113"/>
      <c r="B180" s="121" t="s">
        <v>8</v>
      </c>
      <c r="C180" s="585">
        <v>108.6</v>
      </c>
      <c r="D180" s="597">
        <v>46.4</v>
      </c>
      <c r="E180" s="573">
        <v>4182</v>
      </c>
      <c r="F180" s="573">
        <v>12609</v>
      </c>
      <c r="G180" s="573">
        <v>13105</v>
      </c>
      <c r="H180" s="573">
        <v>53</v>
      </c>
      <c r="I180" s="587">
        <v>107.54300000000001</v>
      </c>
      <c r="K180" s="125">
        <v>108.6</v>
      </c>
      <c r="L180" s="27">
        <v>46.4</v>
      </c>
      <c r="M180" s="28">
        <v>3597</v>
      </c>
      <c r="N180" s="28">
        <v>13268</v>
      </c>
      <c r="O180" s="28">
        <v>12714</v>
      </c>
      <c r="P180" s="28">
        <v>54</v>
      </c>
      <c r="Q180" s="126">
        <v>103.5</v>
      </c>
    </row>
    <row r="181" spans="1:17">
      <c r="A181" s="113"/>
      <c r="B181" s="121" t="s">
        <v>9</v>
      </c>
      <c r="C181" s="585">
        <v>109.5</v>
      </c>
      <c r="D181" s="597">
        <v>44.8</v>
      </c>
      <c r="E181" s="573">
        <v>3757</v>
      </c>
      <c r="F181" s="573">
        <v>14545</v>
      </c>
      <c r="G181" s="573">
        <v>14143</v>
      </c>
      <c r="H181" s="573">
        <v>62</v>
      </c>
      <c r="I181" s="587">
        <v>108.985</v>
      </c>
      <c r="K181" s="125">
        <v>109.5</v>
      </c>
      <c r="L181" s="27">
        <v>44.8</v>
      </c>
      <c r="M181" s="28">
        <v>3543</v>
      </c>
      <c r="N181" s="28">
        <v>14091</v>
      </c>
      <c r="O181" s="28">
        <v>12933</v>
      </c>
      <c r="P181" s="28">
        <v>59</v>
      </c>
      <c r="Q181" s="126">
        <v>107.3</v>
      </c>
    </row>
    <row r="182" spans="1:17">
      <c r="A182" s="113"/>
      <c r="B182" s="121" t="s">
        <v>10</v>
      </c>
      <c r="C182" s="585">
        <v>109.3</v>
      </c>
      <c r="D182" s="597">
        <v>48.3</v>
      </c>
      <c r="E182" s="573">
        <v>3299</v>
      </c>
      <c r="F182" s="573">
        <v>13897</v>
      </c>
      <c r="G182" s="573">
        <v>8718</v>
      </c>
      <c r="H182" s="573">
        <v>55</v>
      </c>
      <c r="I182" s="587">
        <v>108.262</v>
      </c>
      <c r="K182" s="125">
        <v>109.3</v>
      </c>
      <c r="L182" s="27">
        <v>48.3</v>
      </c>
      <c r="M182" s="28">
        <v>3293</v>
      </c>
      <c r="N182" s="28">
        <v>14216</v>
      </c>
      <c r="O182" s="28">
        <v>12209</v>
      </c>
      <c r="P182" s="28">
        <v>55</v>
      </c>
      <c r="Q182" s="126">
        <v>105.9</v>
      </c>
    </row>
    <row r="183" spans="1:17">
      <c r="A183" s="113"/>
      <c r="B183" s="121" t="s">
        <v>11</v>
      </c>
      <c r="C183" s="585">
        <v>110.3</v>
      </c>
      <c r="D183" s="597">
        <v>46.4</v>
      </c>
      <c r="E183" s="573">
        <v>3352</v>
      </c>
      <c r="F183" s="573">
        <v>15233</v>
      </c>
      <c r="G183" s="573">
        <v>14862</v>
      </c>
      <c r="H183" s="573">
        <v>54</v>
      </c>
      <c r="I183" s="587">
        <v>108.282</v>
      </c>
      <c r="K183" s="125">
        <v>110.3</v>
      </c>
      <c r="L183" s="27">
        <v>46.4</v>
      </c>
      <c r="M183" s="28">
        <v>3284</v>
      </c>
      <c r="N183" s="28">
        <v>14542</v>
      </c>
      <c r="O183" s="28">
        <v>12684</v>
      </c>
      <c r="P183" s="28">
        <v>53</v>
      </c>
      <c r="Q183" s="126">
        <v>105.8</v>
      </c>
    </row>
    <row r="184" spans="1:17">
      <c r="A184" s="113"/>
      <c r="B184" s="121" t="s">
        <v>12</v>
      </c>
      <c r="C184" s="585">
        <v>113.9</v>
      </c>
      <c r="D184" s="597">
        <v>42.6</v>
      </c>
      <c r="E184" s="573">
        <v>4191</v>
      </c>
      <c r="F184" s="573">
        <v>16378</v>
      </c>
      <c r="G184" s="573">
        <v>11622</v>
      </c>
      <c r="H184" s="573">
        <v>52</v>
      </c>
      <c r="I184" s="587">
        <v>111.27500000000001</v>
      </c>
      <c r="K184" s="125">
        <v>113.9</v>
      </c>
      <c r="L184" s="27">
        <v>42.6</v>
      </c>
      <c r="M184" s="28">
        <v>4169</v>
      </c>
      <c r="N184" s="28">
        <v>14839</v>
      </c>
      <c r="O184" s="28">
        <v>12681</v>
      </c>
      <c r="P184" s="28">
        <v>49</v>
      </c>
      <c r="Q184" s="126">
        <v>107</v>
      </c>
    </row>
    <row r="185" spans="1:17">
      <c r="A185" s="113"/>
      <c r="B185" s="121" t="s">
        <v>13</v>
      </c>
      <c r="C185" s="585">
        <v>114.7</v>
      </c>
      <c r="D185" s="597">
        <v>43.8</v>
      </c>
      <c r="E185" s="573">
        <v>2868</v>
      </c>
      <c r="F185" s="573">
        <v>14708</v>
      </c>
      <c r="G185" s="573">
        <v>11598</v>
      </c>
      <c r="H185" s="573">
        <v>49</v>
      </c>
      <c r="I185" s="587">
        <v>110.46</v>
      </c>
      <c r="K185" s="125">
        <v>114.7</v>
      </c>
      <c r="L185" s="27">
        <v>43.8</v>
      </c>
      <c r="M185" s="28">
        <v>2762</v>
      </c>
      <c r="N185" s="28">
        <v>15400</v>
      </c>
      <c r="O185" s="28">
        <v>12548</v>
      </c>
      <c r="P185" s="28">
        <v>50</v>
      </c>
      <c r="Q185" s="126">
        <v>105.2</v>
      </c>
    </row>
    <row r="186" spans="1:17">
      <c r="A186" s="114"/>
      <c r="B186" s="121" t="s">
        <v>14</v>
      </c>
      <c r="C186" s="585">
        <v>122</v>
      </c>
      <c r="D186" s="597">
        <v>42.3</v>
      </c>
      <c r="E186" s="573">
        <v>3142</v>
      </c>
      <c r="F186" s="573">
        <v>12204</v>
      </c>
      <c r="G186" s="573">
        <v>11802</v>
      </c>
      <c r="H186" s="573">
        <v>56</v>
      </c>
      <c r="I186" s="587">
        <v>111.26</v>
      </c>
      <c r="K186" s="125">
        <v>122</v>
      </c>
      <c r="L186" s="27">
        <v>42.3</v>
      </c>
      <c r="M186" s="28">
        <v>3049</v>
      </c>
      <c r="N186" s="28">
        <v>14921</v>
      </c>
      <c r="O186" s="28">
        <v>13000</v>
      </c>
      <c r="P186" s="28">
        <v>57</v>
      </c>
      <c r="Q186" s="126">
        <v>105.4</v>
      </c>
    </row>
    <row r="187" spans="1:17">
      <c r="A187" s="116" t="s">
        <v>52</v>
      </c>
      <c r="B187" s="120" t="s">
        <v>3</v>
      </c>
      <c r="C187" s="603">
        <v>117.4</v>
      </c>
      <c r="D187" s="599">
        <v>43</v>
      </c>
      <c r="E187" s="575">
        <v>3271</v>
      </c>
      <c r="F187" s="575">
        <v>17644</v>
      </c>
      <c r="G187" s="575">
        <v>10841</v>
      </c>
      <c r="H187" s="575">
        <v>56</v>
      </c>
      <c r="I187" s="607">
        <v>113.551</v>
      </c>
      <c r="K187" s="123">
        <v>117.4</v>
      </c>
      <c r="L187" s="25">
        <v>43</v>
      </c>
      <c r="M187" s="26">
        <v>3624</v>
      </c>
      <c r="N187" s="26">
        <v>15638</v>
      </c>
      <c r="O187" s="26">
        <v>13167</v>
      </c>
      <c r="P187" s="26">
        <v>60</v>
      </c>
      <c r="Q187" s="124">
        <v>106.4</v>
      </c>
    </row>
    <row r="188" spans="1:17">
      <c r="A188" s="113">
        <v>2004</v>
      </c>
      <c r="B188" s="121" t="s">
        <v>4</v>
      </c>
      <c r="C188" s="585">
        <v>113.2</v>
      </c>
      <c r="D188" s="597">
        <v>43.8</v>
      </c>
      <c r="E188" s="573">
        <v>3068</v>
      </c>
      <c r="F188" s="573">
        <v>16017</v>
      </c>
      <c r="G188" s="573">
        <v>15134</v>
      </c>
      <c r="H188" s="573">
        <v>56</v>
      </c>
      <c r="I188" s="587">
        <v>116.821</v>
      </c>
      <c r="K188" s="125">
        <v>113.2</v>
      </c>
      <c r="L188" s="27">
        <v>43.8</v>
      </c>
      <c r="M188" s="28">
        <v>3066</v>
      </c>
      <c r="N188" s="28">
        <v>15520</v>
      </c>
      <c r="O188" s="28">
        <v>13225</v>
      </c>
      <c r="P188" s="28">
        <v>57</v>
      </c>
      <c r="Q188" s="126">
        <v>107.9</v>
      </c>
    </row>
    <row r="189" spans="1:17">
      <c r="A189" s="113"/>
      <c r="B189" s="121" t="s">
        <v>5</v>
      </c>
      <c r="C189" s="585">
        <v>113.7</v>
      </c>
      <c r="D189" s="597">
        <v>43.5</v>
      </c>
      <c r="E189" s="573">
        <v>3522</v>
      </c>
      <c r="F189" s="573">
        <v>16062</v>
      </c>
      <c r="G189" s="573">
        <v>22699</v>
      </c>
      <c r="H189" s="573">
        <v>48</v>
      </c>
      <c r="I189" s="587">
        <v>119.73099999999999</v>
      </c>
      <c r="K189" s="125">
        <v>113.7</v>
      </c>
      <c r="L189" s="27">
        <v>43.5</v>
      </c>
      <c r="M189" s="28">
        <v>4114</v>
      </c>
      <c r="N189" s="28">
        <v>15378</v>
      </c>
      <c r="O189" s="28">
        <v>13529</v>
      </c>
      <c r="P189" s="28">
        <v>48</v>
      </c>
      <c r="Q189" s="126">
        <v>109.9</v>
      </c>
    </row>
    <row r="190" spans="1:17">
      <c r="A190" s="113"/>
      <c r="B190" s="121" t="s">
        <v>6</v>
      </c>
      <c r="C190" s="585">
        <v>117</v>
      </c>
      <c r="D190" s="597">
        <v>42.2</v>
      </c>
      <c r="E190" s="573">
        <v>3235</v>
      </c>
      <c r="F190" s="573">
        <v>16161</v>
      </c>
      <c r="G190" s="573">
        <v>9518</v>
      </c>
      <c r="H190" s="573">
        <v>62</v>
      </c>
      <c r="I190" s="587">
        <v>119.795</v>
      </c>
      <c r="K190" s="125">
        <v>117</v>
      </c>
      <c r="L190" s="27">
        <v>42.2</v>
      </c>
      <c r="M190" s="28">
        <v>3360</v>
      </c>
      <c r="N190" s="28">
        <v>16395</v>
      </c>
      <c r="O190" s="28">
        <v>11939</v>
      </c>
      <c r="P190" s="28">
        <v>61</v>
      </c>
      <c r="Q190" s="126">
        <v>110.9</v>
      </c>
    </row>
    <row r="191" spans="1:17">
      <c r="A191" s="113"/>
      <c r="B191" s="121" t="s">
        <v>7</v>
      </c>
      <c r="C191" s="585">
        <v>119.7</v>
      </c>
      <c r="D191" s="597">
        <v>43.2</v>
      </c>
      <c r="E191" s="573">
        <v>3446</v>
      </c>
      <c r="F191" s="573">
        <v>14501</v>
      </c>
      <c r="G191" s="573">
        <v>10423</v>
      </c>
      <c r="H191" s="573">
        <v>50</v>
      </c>
      <c r="I191" s="587">
        <v>122.794</v>
      </c>
      <c r="K191" s="125">
        <v>119.7</v>
      </c>
      <c r="L191" s="27">
        <v>43.2</v>
      </c>
      <c r="M191" s="28">
        <v>3730</v>
      </c>
      <c r="N191" s="28">
        <v>16016</v>
      </c>
      <c r="O191" s="28">
        <v>12720</v>
      </c>
      <c r="P191" s="28">
        <v>50</v>
      </c>
      <c r="Q191" s="126">
        <v>114.6</v>
      </c>
    </row>
    <row r="192" spans="1:17">
      <c r="A192" s="113"/>
      <c r="B192" s="121" t="s">
        <v>8</v>
      </c>
      <c r="C192" s="585">
        <v>117.5</v>
      </c>
      <c r="D192" s="597">
        <v>41.3</v>
      </c>
      <c r="E192" s="573">
        <v>4268</v>
      </c>
      <c r="F192" s="573">
        <v>16837</v>
      </c>
      <c r="G192" s="573">
        <v>13149</v>
      </c>
      <c r="H192" s="573">
        <v>45</v>
      </c>
      <c r="I192" s="587">
        <v>122.926</v>
      </c>
      <c r="K192" s="125">
        <v>117.5</v>
      </c>
      <c r="L192" s="27">
        <v>41.3</v>
      </c>
      <c r="M192" s="28">
        <v>3605</v>
      </c>
      <c r="N192" s="28">
        <v>17006</v>
      </c>
      <c r="O192" s="28">
        <v>12647</v>
      </c>
      <c r="P192" s="28">
        <v>45</v>
      </c>
      <c r="Q192" s="126">
        <v>114.3</v>
      </c>
    </row>
    <row r="193" spans="1:17">
      <c r="A193" s="113"/>
      <c r="B193" s="121" t="s">
        <v>9</v>
      </c>
      <c r="C193" s="585">
        <v>117.9</v>
      </c>
      <c r="D193" s="597">
        <v>42.1</v>
      </c>
      <c r="E193" s="573">
        <v>4455</v>
      </c>
      <c r="F193" s="573">
        <v>15899</v>
      </c>
      <c r="G193" s="573">
        <v>14151</v>
      </c>
      <c r="H193" s="573">
        <v>58</v>
      </c>
      <c r="I193" s="587">
        <v>123.54300000000001</v>
      </c>
      <c r="K193" s="125">
        <v>117.9</v>
      </c>
      <c r="L193" s="27">
        <v>42.1</v>
      </c>
      <c r="M193" s="28">
        <v>4233</v>
      </c>
      <c r="N193" s="28">
        <v>15569</v>
      </c>
      <c r="O193" s="28">
        <v>13085</v>
      </c>
      <c r="P193" s="28">
        <v>56</v>
      </c>
      <c r="Q193" s="126">
        <v>113.4</v>
      </c>
    </row>
    <row r="194" spans="1:17">
      <c r="A194" s="113"/>
      <c r="B194" s="121" t="s">
        <v>10</v>
      </c>
      <c r="C194" s="585">
        <v>118.1</v>
      </c>
      <c r="D194" s="597">
        <v>43.6</v>
      </c>
      <c r="E194" s="573">
        <v>4386</v>
      </c>
      <c r="F194" s="573">
        <v>16556</v>
      </c>
      <c r="G194" s="573">
        <v>10022</v>
      </c>
      <c r="H194" s="573">
        <v>75</v>
      </c>
      <c r="I194" s="587">
        <v>125.081</v>
      </c>
      <c r="K194" s="125">
        <v>118.1</v>
      </c>
      <c r="L194" s="27">
        <v>43.6</v>
      </c>
      <c r="M194" s="28">
        <v>4240</v>
      </c>
      <c r="N194" s="28">
        <v>16603</v>
      </c>
      <c r="O194" s="28">
        <v>13684</v>
      </c>
      <c r="P194" s="28">
        <v>78</v>
      </c>
      <c r="Q194" s="126">
        <v>115.5</v>
      </c>
    </row>
    <row r="195" spans="1:17">
      <c r="A195" s="113"/>
      <c r="B195" s="121" t="s">
        <v>11</v>
      </c>
      <c r="C195" s="585">
        <v>115.2</v>
      </c>
      <c r="D195" s="597">
        <v>41.6</v>
      </c>
      <c r="E195" s="573">
        <v>4890</v>
      </c>
      <c r="F195" s="573">
        <v>17017</v>
      </c>
      <c r="G195" s="573">
        <v>15570</v>
      </c>
      <c r="H195" s="573">
        <v>57</v>
      </c>
      <c r="I195" s="587">
        <v>126.178</v>
      </c>
      <c r="K195" s="125">
        <v>115.2</v>
      </c>
      <c r="L195" s="27">
        <v>41.6</v>
      </c>
      <c r="M195" s="28">
        <v>4766</v>
      </c>
      <c r="N195" s="28">
        <v>16549</v>
      </c>
      <c r="O195" s="28">
        <v>13387</v>
      </c>
      <c r="P195" s="28">
        <v>57</v>
      </c>
      <c r="Q195" s="126">
        <v>116.5</v>
      </c>
    </row>
    <row r="196" spans="1:17">
      <c r="A196" s="113"/>
      <c r="B196" s="121" t="s">
        <v>12</v>
      </c>
      <c r="C196" s="585">
        <v>118.2</v>
      </c>
      <c r="D196" s="597">
        <v>42.4</v>
      </c>
      <c r="E196" s="573">
        <v>4046</v>
      </c>
      <c r="F196" s="573">
        <v>19222</v>
      </c>
      <c r="G196" s="573">
        <v>12140</v>
      </c>
      <c r="H196" s="573">
        <v>60</v>
      </c>
      <c r="I196" s="587">
        <v>126.294</v>
      </c>
      <c r="K196" s="125">
        <v>118.2</v>
      </c>
      <c r="L196" s="27">
        <v>42.4</v>
      </c>
      <c r="M196" s="28">
        <v>4026</v>
      </c>
      <c r="N196" s="28">
        <v>18166</v>
      </c>
      <c r="O196" s="28">
        <v>13736</v>
      </c>
      <c r="P196" s="28">
        <v>55</v>
      </c>
      <c r="Q196" s="126">
        <v>113.5</v>
      </c>
    </row>
    <row r="197" spans="1:17">
      <c r="A197" s="113"/>
      <c r="B197" s="121" t="s">
        <v>13</v>
      </c>
      <c r="C197" s="585">
        <v>120.9</v>
      </c>
      <c r="D197" s="597">
        <v>42.3</v>
      </c>
      <c r="E197" s="573">
        <v>3344</v>
      </c>
      <c r="F197" s="573">
        <v>18399</v>
      </c>
      <c r="G197" s="573">
        <v>14772</v>
      </c>
      <c r="H197" s="573">
        <v>51</v>
      </c>
      <c r="I197" s="587">
        <v>127.01300000000001</v>
      </c>
      <c r="K197" s="125">
        <v>120.9</v>
      </c>
      <c r="L197" s="27">
        <v>42.3</v>
      </c>
      <c r="M197" s="28">
        <v>3183</v>
      </c>
      <c r="N197" s="28">
        <v>18256</v>
      </c>
      <c r="O197" s="28">
        <v>15084</v>
      </c>
      <c r="P197" s="28">
        <v>52</v>
      </c>
      <c r="Q197" s="126">
        <v>115</v>
      </c>
    </row>
    <row r="198" spans="1:17">
      <c r="A198" s="113"/>
      <c r="B198" s="122" t="s">
        <v>14</v>
      </c>
      <c r="C198" s="586">
        <v>119.8</v>
      </c>
      <c r="D198" s="598">
        <v>41</v>
      </c>
      <c r="E198" s="574">
        <v>3856</v>
      </c>
      <c r="F198" s="574">
        <v>14788</v>
      </c>
      <c r="G198" s="574">
        <v>13804</v>
      </c>
      <c r="H198" s="574">
        <v>46</v>
      </c>
      <c r="I198" s="588">
        <v>126.864</v>
      </c>
      <c r="K198" s="127">
        <v>119.8</v>
      </c>
      <c r="L198" s="29">
        <v>41</v>
      </c>
      <c r="M198" s="30">
        <v>3816</v>
      </c>
      <c r="N198" s="30">
        <v>18154</v>
      </c>
      <c r="O198" s="30">
        <v>15322</v>
      </c>
      <c r="P198" s="30">
        <v>47</v>
      </c>
      <c r="Q198" s="128">
        <v>114</v>
      </c>
    </row>
    <row r="199" spans="1:17">
      <c r="A199" s="115" t="s">
        <v>53</v>
      </c>
      <c r="B199" s="121" t="s">
        <v>3</v>
      </c>
      <c r="C199" s="585">
        <v>120.7</v>
      </c>
      <c r="D199" s="597">
        <v>42.6</v>
      </c>
      <c r="E199" s="573">
        <v>3213</v>
      </c>
      <c r="F199" s="573">
        <v>20127</v>
      </c>
      <c r="G199" s="573">
        <v>11167</v>
      </c>
      <c r="H199" s="573">
        <v>47</v>
      </c>
      <c r="I199" s="587">
        <v>126.146</v>
      </c>
      <c r="K199" s="125">
        <v>120.7</v>
      </c>
      <c r="L199" s="27">
        <v>42.6</v>
      </c>
      <c r="M199" s="28">
        <v>3674</v>
      </c>
      <c r="N199" s="28">
        <v>18575</v>
      </c>
      <c r="O199" s="28">
        <v>13775</v>
      </c>
      <c r="P199" s="28">
        <v>49</v>
      </c>
      <c r="Q199" s="126">
        <v>111.1</v>
      </c>
    </row>
    <row r="200" spans="1:17">
      <c r="A200" s="113">
        <v>2005</v>
      </c>
      <c r="B200" s="121" t="s">
        <v>4</v>
      </c>
      <c r="C200" s="585">
        <v>118.4</v>
      </c>
      <c r="D200" s="597">
        <v>43.3</v>
      </c>
      <c r="E200" s="573">
        <v>3726</v>
      </c>
      <c r="F200" s="573">
        <v>19753</v>
      </c>
      <c r="G200" s="573">
        <v>15418</v>
      </c>
      <c r="H200" s="573">
        <v>53</v>
      </c>
      <c r="I200" s="587">
        <v>127.502</v>
      </c>
      <c r="K200" s="125">
        <v>118.4</v>
      </c>
      <c r="L200" s="27">
        <v>43.3</v>
      </c>
      <c r="M200" s="28">
        <v>3621</v>
      </c>
      <c r="N200" s="28">
        <v>18667</v>
      </c>
      <c r="O200" s="28">
        <v>13472</v>
      </c>
      <c r="P200" s="28">
        <v>54</v>
      </c>
      <c r="Q200" s="126">
        <v>109.1</v>
      </c>
    </row>
    <row r="201" spans="1:17">
      <c r="A201" s="113"/>
      <c r="B201" s="121" t="s">
        <v>5</v>
      </c>
      <c r="C201" s="585">
        <v>120.5</v>
      </c>
      <c r="D201" s="597">
        <v>43.5</v>
      </c>
      <c r="E201" s="573">
        <v>2775</v>
      </c>
      <c r="F201" s="573">
        <v>20653</v>
      </c>
      <c r="G201" s="573">
        <v>22298</v>
      </c>
      <c r="H201" s="573">
        <v>57</v>
      </c>
      <c r="I201" s="587">
        <v>129.28100000000001</v>
      </c>
      <c r="K201" s="125">
        <v>120.5</v>
      </c>
      <c r="L201" s="27">
        <v>43.5</v>
      </c>
      <c r="M201" s="28">
        <v>3278</v>
      </c>
      <c r="N201" s="28">
        <v>19838</v>
      </c>
      <c r="O201" s="28">
        <v>13387</v>
      </c>
      <c r="P201" s="28">
        <v>56</v>
      </c>
      <c r="Q201" s="126">
        <v>108</v>
      </c>
    </row>
    <row r="202" spans="1:17">
      <c r="A202" s="113"/>
      <c r="B202" s="121" t="s">
        <v>6</v>
      </c>
      <c r="C202" s="585">
        <v>121.9</v>
      </c>
      <c r="D202" s="597">
        <v>44.1</v>
      </c>
      <c r="E202" s="573">
        <v>3503</v>
      </c>
      <c r="F202" s="573">
        <v>18446</v>
      </c>
      <c r="G202" s="573">
        <v>10840</v>
      </c>
      <c r="H202" s="573">
        <v>53</v>
      </c>
      <c r="I202" s="587">
        <v>129.816</v>
      </c>
      <c r="K202" s="125">
        <v>121.9</v>
      </c>
      <c r="L202" s="27">
        <v>44.1</v>
      </c>
      <c r="M202" s="28">
        <v>3702</v>
      </c>
      <c r="N202" s="28">
        <v>18889</v>
      </c>
      <c r="O202" s="28">
        <v>13909</v>
      </c>
      <c r="P202" s="28">
        <v>54</v>
      </c>
      <c r="Q202" s="126">
        <v>108.4</v>
      </c>
    </row>
    <row r="203" spans="1:17">
      <c r="A203" s="113"/>
      <c r="B203" s="121" t="s">
        <v>7</v>
      </c>
      <c r="C203" s="585">
        <v>118.7</v>
      </c>
      <c r="D203" s="597">
        <v>44.7</v>
      </c>
      <c r="E203" s="573">
        <v>3574</v>
      </c>
      <c r="F203" s="573">
        <v>17496</v>
      </c>
      <c r="G203" s="573">
        <v>11650</v>
      </c>
      <c r="H203" s="573">
        <v>45</v>
      </c>
      <c r="I203" s="587">
        <v>128.58600000000001</v>
      </c>
      <c r="K203" s="125">
        <v>118.7</v>
      </c>
      <c r="L203" s="27">
        <v>44.7</v>
      </c>
      <c r="M203" s="28">
        <v>3839</v>
      </c>
      <c r="N203" s="28">
        <v>18843</v>
      </c>
      <c r="O203" s="28">
        <v>14082</v>
      </c>
      <c r="P203" s="28">
        <v>45</v>
      </c>
      <c r="Q203" s="126">
        <v>104.7</v>
      </c>
    </row>
    <row r="204" spans="1:17">
      <c r="A204" s="113"/>
      <c r="B204" s="121" t="s">
        <v>8</v>
      </c>
      <c r="C204" s="585">
        <v>121</v>
      </c>
      <c r="D204" s="597">
        <v>43.8</v>
      </c>
      <c r="E204" s="573">
        <v>4793</v>
      </c>
      <c r="F204" s="573">
        <v>18703</v>
      </c>
      <c r="G204" s="573">
        <v>14527</v>
      </c>
      <c r="H204" s="573">
        <v>61</v>
      </c>
      <c r="I204" s="587">
        <v>128.66</v>
      </c>
      <c r="K204" s="125">
        <v>121</v>
      </c>
      <c r="L204" s="27">
        <v>43.8</v>
      </c>
      <c r="M204" s="28">
        <v>4039</v>
      </c>
      <c r="N204" s="28">
        <v>19039</v>
      </c>
      <c r="O204" s="28">
        <v>14054</v>
      </c>
      <c r="P204" s="28">
        <v>59</v>
      </c>
      <c r="Q204" s="126">
        <v>104.7</v>
      </c>
    </row>
    <row r="205" spans="1:17">
      <c r="A205" s="113"/>
      <c r="B205" s="121" t="s">
        <v>9</v>
      </c>
      <c r="C205" s="585">
        <v>121.9</v>
      </c>
      <c r="D205" s="597">
        <v>44.6</v>
      </c>
      <c r="E205" s="573">
        <v>3760</v>
      </c>
      <c r="F205" s="573">
        <v>18689</v>
      </c>
      <c r="G205" s="573">
        <v>13883</v>
      </c>
      <c r="H205" s="573">
        <v>53</v>
      </c>
      <c r="I205" s="587">
        <v>130.96700000000001</v>
      </c>
      <c r="K205" s="125">
        <v>121.9</v>
      </c>
      <c r="L205" s="27">
        <v>44.6</v>
      </c>
      <c r="M205" s="28">
        <v>3613</v>
      </c>
      <c r="N205" s="28">
        <v>18791</v>
      </c>
      <c r="O205" s="28">
        <v>13425</v>
      </c>
      <c r="P205" s="28">
        <v>54</v>
      </c>
      <c r="Q205" s="126">
        <v>106</v>
      </c>
    </row>
    <row r="206" spans="1:17">
      <c r="A206" s="113"/>
      <c r="B206" s="121" t="s">
        <v>10</v>
      </c>
      <c r="C206" s="585">
        <v>122.1</v>
      </c>
      <c r="D206" s="597">
        <v>44.4</v>
      </c>
      <c r="E206" s="573">
        <v>4101</v>
      </c>
      <c r="F206" s="573">
        <v>18852</v>
      </c>
      <c r="G206" s="573">
        <v>10322</v>
      </c>
      <c r="H206" s="573">
        <v>49</v>
      </c>
      <c r="I206" s="587">
        <v>131.60499999999999</v>
      </c>
      <c r="K206" s="125">
        <v>122.1</v>
      </c>
      <c r="L206" s="27">
        <v>44.4</v>
      </c>
      <c r="M206" s="28">
        <v>3898</v>
      </c>
      <c r="N206" s="28">
        <v>18280</v>
      </c>
      <c r="O206" s="28">
        <v>13618</v>
      </c>
      <c r="P206" s="28">
        <v>52</v>
      </c>
      <c r="Q206" s="126">
        <v>105.2</v>
      </c>
    </row>
    <row r="207" spans="1:17">
      <c r="A207" s="113"/>
      <c r="B207" s="121" t="s">
        <v>11</v>
      </c>
      <c r="C207" s="585">
        <v>122.6</v>
      </c>
      <c r="D207" s="597">
        <v>44.7</v>
      </c>
      <c r="E207" s="573">
        <v>3490</v>
      </c>
      <c r="F207" s="573">
        <v>18664</v>
      </c>
      <c r="G207" s="573">
        <v>15839</v>
      </c>
      <c r="H207" s="573">
        <v>53</v>
      </c>
      <c r="I207" s="587">
        <v>132.202</v>
      </c>
      <c r="K207" s="125">
        <v>122.6</v>
      </c>
      <c r="L207" s="27">
        <v>44.7</v>
      </c>
      <c r="M207" s="28">
        <v>3397</v>
      </c>
      <c r="N207" s="28">
        <v>18099</v>
      </c>
      <c r="O207" s="28">
        <v>13173</v>
      </c>
      <c r="P207" s="28">
        <v>53</v>
      </c>
      <c r="Q207" s="126">
        <v>104.8</v>
      </c>
    </row>
    <row r="208" spans="1:17">
      <c r="A208" s="113"/>
      <c r="B208" s="121" t="s">
        <v>12</v>
      </c>
      <c r="C208" s="585">
        <v>121.7</v>
      </c>
      <c r="D208" s="597">
        <v>45.2</v>
      </c>
      <c r="E208" s="573">
        <v>3633</v>
      </c>
      <c r="F208" s="573">
        <v>18768</v>
      </c>
      <c r="G208" s="573">
        <v>11431</v>
      </c>
      <c r="H208" s="573">
        <v>68</v>
      </c>
      <c r="I208" s="587">
        <v>134.82499999999999</v>
      </c>
      <c r="K208" s="125">
        <v>121.7</v>
      </c>
      <c r="L208" s="27">
        <v>45.2</v>
      </c>
      <c r="M208" s="28">
        <v>3584</v>
      </c>
      <c r="N208" s="28">
        <v>17828</v>
      </c>
      <c r="O208" s="28">
        <v>12902</v>
      </c>
      <c r="P208" s="28">
        <v>60</v>
      </c>
      <c r="Q208" s="126">
        <v>106.8</v>
      </c>
    </row>
    <row r="209" spans="1:17">
      <c r="A209" s="113"/>
      <c r="B209" s="121" t="s">
        <v>13</v>
      </c>
      <c r="C209" s="585">
        <v>121.4</v>
      </c>
      <c r="D209" s="597">
        <v>44</v>
      </c>
      <c r="E209" s="573">
        <v>5031</v>
      </c>
      <c r="F209" s="573">
        <v>19067</v>
      </c>
      <c r="G209" s="573">
        <v>12592</v>
      </c>
      <c r="H209" s="573">
        <v>54</v>
      </c>
      <c r="I209" s="587">
        <v>135.78700000000001</v>
      </c>
      <c r="K209" s="125">
        <v>121.4</v>
      </c>
      <c r="L209" s="27">
        <v>44</v>
      </c>
      <c r="M209" s="28">
        <v>4749</v>
      </c>
      <c r="N209" s="28">
        <v>19065</v>
      </c>
      <c r="O209" s="28">
        <v>12948</v>
      </c>
      <c r="P209" s="28">
        <v>54</v>
      </c>
      <c r="Q209" s="126">
        <v>106.9</v>
      </c>
    </row>
    <row r="210" spans="1:17">
      <c r="A210" s="114"/>
      <c r="B210" s="121" t="s">
        <v>14</v>
      </c>
      <c r="C210" s="585">
        <v>122.8</v>
      </c>
      <c r="D210" s="597">
        <v>43.7</v>
      </c>
      <c r="E210" s="573">
        <v>2829</v>
      </c>
      <c r="F210" s="573">
        <v>14699</v>
      </c>
      <c r="G210" s="573">
        <v>11495</v>
      </c>
      <c r="H210" s="573">
        <v>56</v>
      </c>
      <c r="I210" s="587">
        <v>138.398</v>
      </c>
      <c r="K210" s="125">
        <v>122.8</v>
      </c>
      <c r="L210" s="27">
        <v>43.7</v>
      </c>
      <c r="M210" s="28">
        <v>2801</v>
      </c>
      <c r="N210" s="28">
        <v>18081</v>
      </c>
      <c r="O210" s="28">
        <v>12974</v>
      </c>
      <c r="P210" s="28">
        <v>58</v>
      </c>
      <c r="Q210" s="126">
        <v>109.1</v>
      </c>
    </row>
    <row r="211" spans="1:17">
      <c r="A211" s="116" t="s">
        <v>54</v>
      </c>
      <c r="B211" s="120" t="s">
        <v>3</v>
      </c>
      <c r="C211" s="602">
        <v>122</v>
      </c>
      <c r="D211" s="602">
        <v>43.6</v>
      </c>
      <c r="E211" s="575">
        <v>3186</v>
      </c>
      <c r="F211" s="575">
        <v>21131</v>
      </c>
      <c r="G211" s="575">
        <v>11163</v>
      </c>
      <c r="H211" s="575">
        <v>50</v>
      </c>
      <c r="I211" s="607">
        <v>142.06</v>
      </c>
      <c r="K211" s="123">
        <v>122</v>
      </c>
      <c r="L211" s="25">
        <v>43.6</v>
      </c>
      <c r="M211" s="26">
        <v>3804</v>
      </c>
      <c r="N211" s="26">
        <v>19226</v>
      </c>
      <c r="O211" s="26">
        <v>13401</v>
      </c>
      <c r="P211" s="26">
        <v>52</v>
      </c>
      <c r="Q211" s="124">
        <v>112.6</v>
      </c>
    </row>
    <row r="212" spans="1:17">
      <c r="A212" s="113">
        <v>2006</v>
      </c>
      <c r="B212" s="121" t="s">
        <v>4</v>
      </c>
      <c r="C212" s="601">
        <v>123.3</v>
      </c>
      <c r="D212" s="601">
        <v>43</v>
      </c>
      <c r="E212" s="573">
        <v>4741</v>
      </c>
      <c r="F212" s="573">
        <v>20310</v>
      </c>
      <c r="G212" s="573">
        <v>15103</v>
      </c>
      <c r="H212" s="573">
        <v>49</v>
      </c>
      <c r="I212" s="587">
        <v>142.571</v>
      </c>
      <c r="K212" s="125">
        <v>123.3</v>
      </c>
      <c r="L212" s="27">
        <v>43</v>
      </c>
      <c r="M212" s="28">
        <v>4557</v>
      </c>
      <c r="N212" s="28">
        <v>19256</v>
      </c>
      <c r="O212" s="28">
        <v>13287</v>
      </c>
      <c r="P212" s="28">
        <v>49</v>
      </c>
      <c r="Q212" s="126">
        <v>111.8</v>
      </c>
    </row>
    <row r="213" spans="1:17">
      <c r="A213" s="113"/>
      <c r="B213" s="121" t="s">
        <v>5</v>
      </c>
      <c r="C213" s="601">
        <v>123.4</v>
      </c>
      <c r="D213" s="601">
        <v>44.1</v>
      </c>
      <c r="E213" s="573">
        <v>3286</v>
      </c>
      <c r="F213" s="573">
        <v>20613</v>
      </c>
      <c r="G213" s="573">
        <v>22793</v>
      </c>
      <c r="H213" s="573">
        <v>52</v>
      </c>
      <c r="I213" s="587">
        <v>143.471</v>
      </c>
      <c r="K213" s="125">
        <v>123.4</v>
      </c>
      <c r="L213" s="27">
        <v>44.1</v>
      </c>
      <c r="M213" s="28">
        <v>3802</v>
      </c>
      <c r="N213" s="28">
        <v>19858</v>
      </c>
      <c r="O213" s="28">
        <v>13642</v>
      </c>
      <c r="P213" s="28">
        <v>50</v>
      </c>
      <c r="Q213" s="126">
        <v>111</v>
      </c>
    </row>
    <row r="214" spans="1:17">
      <c r="A214" s="113"/>
      <c r="B214" s="121" t="s">
        <v>6</v>
      </c>
      <c r="C214" s="601">
        <v>123</v>
      </c>
      <c r="D214" s="601">
        <v>43</v>
      </c>
      <c r="E214" s="573">
        <v>3772</v>
      </c>
      <c r="F214" s="573">
        <v>18931</v>
      </c>
      <c r="G214" s="573">
        <v>9629</v>
      </c>
      <c r="H214" s="573">
        <v>47</v>
      </c>
      <c r="I214" s="587">
        <v>148.40600000000001</v>
      </c>
      <c r="K214" s="125">
        <v>123</v>
      </c>
      <c r="L214" s="27">
        <v>43</v>
      </c>
      <c r="M214" s="28">
        <v>4002</v>
      </c>
      <c r="N214" s="28">
        <v>20106</v>
      </c>
      <c r="O214" s="28">
        <v>12936</v>
      </c>
      <c r="P214" s="28">
        <v>48</v>
      </c>
      <c r="Q214" s="126">
        <v>114.3</v>
      </c>
    </row>
    <row r="215" spans="1:17">
      <c r="A215" s="113"/>
      <c r="B215" s="121" t="s">
        <v>7</v>
      </c>
      <c r="C215" s="597">
        <v>126.2</v>
      </c>
      <c r="D215" s="597">
        <v>42.3</v>
      </c>
      <c r="E215" s="573">
        <v>4000</v>
      </c>
      <c r="F215" s="573">
        <v>19452</v>
      </c>
      <c r="G215" s="573">
        <v>10741</v>
      </c>
      <c r="H215" s="573">
        <v>53</v>
      </c>
      <c r="I215" s="587">
        <v>150.488</v>
      </c>
      <c r="K215" s="125">
        <v>126.2</v>
      </c>
      <c r="L215" s="27">
        <v>42.3</v>
      </c>
      <c r="M215" s="28">
        <v>4256</v>
      </c>
      <c r="N215" s="28">
        <v>20353</v>
      </c>
      <c r="O215" s="28">
        <v>12809</v>
      </c>
      <c r="P215" s="28">
        <v>53</v>
      </c>
      <c r="Q215" s="126">
        <v>117</v>
      </c>
    </row>
    <row r="216" spans="1:17">
      <c r="A216" s="113"/>
      <c r="B216" s="121" t="s">
        <v>8</v>
      </c>
      <c r="C216" s="597">
        <v>128.30000000000001</v>
      </c>
      <c r="D216" s="597">
        <v>43.2</v>
      </c>
      <c r="E216" s="573">
        <v>5481</v>
      </c>
      <c r="F216" s="573">
        <v>20067</v>
      </c>
      <c r="G216" s="573">
        <v>13814</v>
      </c>
      <c r="H216" s="573">
        <v>52</v>
      </c>
      <c r="I216" s="587">
        <v>149.77500000000001</v>
      </c>
      <c r="K216" s="125">
        <v>128.30000000000001</v>
      </c>
      <c r="L216" s="27">
        <v>43.2</v>
      </c>
      <c r="M216" s="28">
        <v>4651</v>
      </c>
      <c r="N216" s="28">
        <v>20221</v>
      </c>
      <c r="O216" s="28">
        <v>13128</v>
      </c>
      <c r="P216" s="28">
        <v>50</v>
      </c>
      <c r="Q216" s="126">
        <v>116.4</v>
      </c>
    </row>
    <row r="217" spans="1:17">
      <c r="A217" s="113"/>
      <c r="B217" s="121" t="s">
        <v>9</v>
      </c>
      <c r="C217" s="597">
        <v>126.9</v>
      </c>
      <c r="D217" s="597">
        <v>44.6</v>
      </c>
      <c r="E217" s="573">
        <v>4525</v>
      </c>
      <c r="F217" s="573">
        <v>19652</v>
      </c>
      <c r="G217" s="573">
        <v>12941</v>
      </c>
      <c r="H217" s="573">
        <v>45</v>
      </c>
      <c r="I217" s="587">
        <v>151.78700000000001</v>
      </c>
      <c r="K217" s="125">
        <v>126.9</v>
      </c>
      <c r="L217" s="27">
        <v>44.6</v>
      </c>
      <c r="M217" s="28">
        <v>4402</v>
      </c>
      <c r="N217" s="28">
        <v>19748</v>
      </c>
      <c r="O217" s="28">
        <v>12604</v>
      </c>
      <c r="P217" s="28">
        <v>47</v>
      </c>
      <c r="Q217" s="126">
        <v>115.9</v>
      </c>
    </row>
    <row r="218" spans="1:17">
      <c r="A218" s="113"/>
      <c r="B218" s="121" t="s">
        <v>10</v>
      </c>
      <c r="C218" s="597">
        <v>128.30000000000001</v>
      </c>
      <c r="D218" s="597">
        <v>43</v>
      </c>
      <c r="E218" s="573">
        <v>4480</v>
      </c>
      <c r="F218" s="573">
        <v>21400</v>
      </c>
      <c r="G218" s="573">
        <v>9639</v>
      </c>
      <c r="H218" s="573">
        <v>44</v>
      </c>
      <c r="I218" s="587">
        <v>152.65899999999999</v>
      </c>
      <c r="K218" s="125">
        <v>128.30000000000001</v>
      </c>
      <c r="L218" s="27">
        <v>43</v>
      </c>
      <c r="M218" s="28">
        <v>4257</v>
      </c>
      <c r="N218" s="28">
        <v>20734</v>
      </c>
      <c r="O218" s="28">
        <v>12672</v>
      </c>
      <c r="P218" s="28">
        <v>47</v>
      </c>
      <c r="Q218" s="126">
        <v>116</v>
      </c>
    </row>
    <row r="219" spans="1:17">
      <c r="A219" s="113"/>
      <c r="B219" s="121" t="s">
        <v>11</v>
      </c>
      <c r="C219" s="597">
        <v>135.30000000000001</v>
      </c>
      <c r="D219" s="597">
        <v>44.4</v>
      </c>
      <c r="E219" s="573">
        <v>5100</v>
      </c>
      <c r="F219" s="573">
        <v>21151</v>
      </c>
      <c r="G219" s="573">
        <v>15036</v>
      </c>
      <c r="H219" s="573">
        <v>48</v>
      </c>
      <c r="I219" s="587">
        <v>152.471</v>
      </c>
      <c r="K219" s="125">
        <v>135.30000000000001</v>
      </c>
      <c r="L219" s="27">
        <v>44.4</v>
      </c>
      <c r="M219" s="28">
        <v>5036</v>
      </c>
      <c r="N219" s="28">
        <v>20662</v>
      </c>
      <c r="O219" s="28">
        <v>12530</v>
      </c>
      <c r="P219" s="28">
        <v>50</v>
      </c>
      <c r="Q219" s="126">
        <v>115.3</v>
      </c>
    </row>
    <row r="220" spans="1:17">
      <c r="A220" s="113"/>
      <c r="B220" s="121" t="s">
        <v>12</v>
      </c>
      <c r="C220" s="597">
        <v>130.80000000000001</v>
      </c>
      <c r="D220" s="597">
        <v>42.9</v>
      </c>
      <c r="E220" s="573">
        <v>4766</v>
      </c>
      <c r="F220" s="573">
        <v>21157</v>
      </c>
      <c r="G220" s="573">
        <v>10713</v>
      </c>
      <c r="H220" s="573">
        <v>60</v>
      </c>
      <c r="I220" s="587">
        <v>155.51599999999999</v>
      </c>
      <c r="K220" s="125">
        <v>130.80000000000001</v>
      </c>
      <c r="L220" s="27">
        <v>42.9</v>
      </c>
      <c r="M220" s="28">
        <v>4676</v>
      </c>
      <c r="N220" s="28">
        <v>19707</v>
      </c>
      <c r="O220" s="28">
        <v>11767</v>
      </c>
      <c r="P220" s="28">
        <v>52</v>
      </c>
      <c r="Q220" s="126">
        <v>115.3</v>
      </c>
    </row>
    <row r="221" spans="1:17">
      <c r="A221" s="113"/>
      <c r="B221" s="121" t="s">
        <v>13</v>
      </c>
      <c r="C221" s="597">
        <v>131.6</v>
      </c>
      <c r="D221" s="597">
        <v>43.3</v>
      </c>
      <c r="E221" s="573">
        <v>5198</v>
      </c>
      <c r="F221" s="573">
        <v>19544</v>
      </c>
      <c r="G221" s="573">
        <v>11754</v>
      </c>
      <c r="H221" s="573">
        <v>54</v>
      </c>
      <c r="I221" s="587">
        <v>156.554</v>
      </c>
      <c r="K221" s="125">
        <v>131.6</v>
      </c>
      <c r="L221" s="27">
        <v>43.3</v>
      </c>
      <c r="M221" s="28">
        <v>4894</v>
      </c>
      <c r="N221" s="28">
        <v>20041</v>
      </c>
      <c r="O221" s="28">
        <v>12011</v>
      </c>
      <c r="P221" s="28">
        <v>53</v>
      </c>
      <c r="Q221" s="126">
        <v>115.3</v>
      </c>
    </row>
    <row r="222" spans="1:17">
      <c r="A222" s="113"/>
      <c r="B222" s="122" t="s">
        <v>14</v>
      </c>
      <c r="C222" s="598">
        <v>133.80000000000001</v>
      </c>
      <c r="D222" s="598">
        <v>44.2</v>
      </c>
      <c r="E222" s="574">
        <v>4111</v>
      </c>
      <c r="F222" s="574">
        <v>16536</v>
      </c>
      <c r="G222" s="574">
        <v>10065</v>
      </c>
      <c r="H222" s="574">
        <v>50</v>
      </c>
      <c r="I222" s="588">
        <v>158.92099999999999</v>
      </c>
      <c r="K222" s="127">
        <v>133.80000000000001</v>
      </c>
      <c r="L222" s="29">
        <v>44.2</v>
      </c>
      <c r="M222" s="30">
        <v>3993</v>
      </c>
      <c r="N222" s="30">
        <v>20761</v>
      </c>
      <c r="O222" s="30">
        <v>11805</v>
      </c>
      <c r="P222" s="30">
        <v>52</v>
      </c>
      <c r="Q222" s="128">
        <v>114.8</v>
      </c>
    </row>
    <row r="223" spans="1:17">
      <c r="A223" s="115" t="s">
        <v>55</v>
      </c>
      <c r="B223" s="121" t="s">
        <v>3</v>
      </c>
      <c r="C223" s="597">
        <v>127.4</v>
      </c>
      <c r="D223" s="597">
        <v>44.3</v>
      </c>
      <c r="E223" s="573">
        <v>2783</v>
      </c>
      <c r="F223" s="573">
        <v>21561</v>
      </c>
      <c r="G223" s="573">
        <v>11153</v>
      </c>
      <c r="H223" s="573">
        <v>60</v>
      </c>
      <c r="I223" s="587">
        <v>158.71600000000001</v>
      </c>
      <c r="K223" s="125">
        <v>127.4</v>
      </c>
      <c r="L223" s="27">
        <v>44.3</v>
      </c>
      <c r="M223" s="28">
        <v>3424</v>
      </c>
      <c r="N223" s="28">
        <v>19075</v>
      </c>
      <c r="O223" s="28">
        <v>13010</v>
      </c>
      <c r="P223" s="28">
        <v>63</v>
      </c>
      <c r="Q223" s="126">
        <v>111.7</v>
      </c>
    </row>
    <row r="224" spans="1:17">
      <c r="A224" s="113">
        <v>2007</v>
      </c>
      <c r="B224" s="121" t="s">
        <v>4</v>
      </c>
      <c r="C224" s="597">
        <v>131.80000000000001</v>
      </c>
      <c r="D224" s="597">
        <v>44.6</v>
      </c>
      <c r="E224" s="573">
        <v>4572</v>
      </c>
      <c r="F224" s="573">
        <v>20985</v>
      </c>
      <c r="G224" s="573">
        <v>13350</v>
      </c>
      <c r="H224" s="573">
        <v>50</v>
      </c>
      <c r="I224" s="587">
        <v>159.42400000000001</v>
      </c>
      <c r="K224" s="125">
        <v>131.80000000000001</v>
      </c>
      <c r="L224" s="27">
        <v>44.6</v>
      </c>
      <c r="M224" s="28">
        <v>4347</v>
      </c>
      <c r="N224" s="28">
        <v>20010</v>
      </c>
      <c r="O224" s="28">
        <v>11897</v>
      </c>
      <c r="P224" s="28">
        <v>50</v>
      </c>
      <c r="Q224" s="126">
        <v>111.8</v>
      </c>
    </row>
    <row r="225" spans="1:17">
      <c r="A225" s="113"/>
      <c r="B225" s="121" t="s">
        <v>5</v>
      </c>
      <c r="C225" s="597">
        <v>130.80000000000001</v>
      </c>
      <c r="D225" s="597">
        <v>45.7</v>
      </c>
      <c r="E225" s="573">
        <v>3364</v>
      </c>
      <c r="F225" s="573">
        <v>19374</v>
      </c>
      <c r="G225" s="573">
        <v>19199</v>
      </c>
      <c r="H225" s="573">
        <v>53</v>
      </c>
      <c r="I225" s="587">
        <v>163.06299999999999</v>
      </c>
      <c r="K225" s="125">
        <v>130.80000000000001</v>
      </c>
      <c r="L225" s="27">
        <v>45.7</v>
      </c>
      <c r="M225" s="28">
        <v>3727</v>
      </c>
      <c r="N225" s="28">
        <v>18751</v>
      </c>
      <c r="O225" s="28">
        <v>11682</v>
      </c>
      <c r="P225" s="28">
        <v>49</v>
      </c>
      <c r="Q225" s="126">
        <v>113.7</v>
      </c>
    </row>
    <row r="226" spans="1:17">
      <c r="A226" s="113"/>
      <c r="B226" s="121" t="s">
        <v>6</v>
      </c>
      <c r="C226" s="597">
        <v>130.30000000000001</v>
      </c>
      <c r="D226" s="597">
        <v>44.6</v>
      </c>
      <c r="E226" s="573">
        <v>3563</v>
      </c>
      <c r="F226" s="573">
        <v>17806</v>
      </c>
      <c r="G226" s="573">
        <v>8266</v>
      </c>
      <c r="H226" s="573">
        <v>50</v>
      </c>
      <c r="I226" s="587">
        <v>168.185</v>
      </c>
      <c r="K226" s="125">
        <v>130.30000000000001</v>
      </c>
      <c r="L226" s="27">
        <v>44.6</v>
      </c>
      <c r="M226" s="28">
        <v>3778</v>
      </c>
      <c r="N226" s="28">
        <v>18697</v>
      </c>
      <c r="O226" s="28">
        <v>10894</v>
      </c>
      <c r="P226" s="28">
        <v>52</v>
      </c>
      <c r="Q226" s="126">
        <v>113.3</v>
      </c>
    </row>
    <row r="227" spans="1:17">
      <c r="A227" s="113"/>
      <c r="B227" s="121" t="s">
        <v>7</v>
      </c>
      <c r="C227" s="597">
        <v>129.6</v>
      </c>
      <c r="D227" s="597">
        <v>43.3</v>
      </c>
      <c r="E227" s="573">
        <v>4691</v>
      </c>
      <c r="F227" s="573">
        <v>19343</v>
      </c>
      <c r="G227" s="573">
        <v>9375</v>
      </c>
      <c r="H227" s="573">
        <v>62</v>
      </c>
      <c r="I227" s="587">
        <v>169.648</v>
      </c>
      <c r="K227" s="125">
        <v>129.6</v>
      </c>
      <c r="L227" s="27">
        <v>43.3</v>
      </c>
      <c r="M227" s="28">
        <v>5032</v>
      </c>
      <c r="N227" s="28">
        <v>20301</v>
      </c>
      <c r="O227" s="28">
        <v>11362</v>
      </c>
      <c r="P227" s="28">
        <v>62</v>
      </c>
      <c r="Q227" s="126">
        <v>112.7</v>
      </c>
    </row>
    <row r="228" spans="1:17">
      <c r="A228" s="113"/>
      <c r="B228" s="121" t="s">
        <v>8</v>
      </c>
      <c r="C228" s="585">
        <v>130.1</v>
      </c>
      <c r="D228" s="597">
        <v>44.3</v>
      </c>
      <c r="E228" s="573">
        <v>3960</v>
      </c>
      <c r="F228" s="573">
        <v>17569</v>
      </c>
      <c r="G228" s="573">
        <v>11350</v>
      </c>
      <c r="H228" s="573">
        <v>74</v>
      </c>
      <c r="I228" s="587">
        <v>171.893</v>
      </c>
      <c r="K228" s="125">
        <v>130.1</v>
      </c>
      <c r="L228" s="27">
        <v>44.3</v>
      </c>
      <c r="M228" s="28">
        <v>3432</v>
      </c>
      <c r="N228" s="28">
        <v>17814</v>
      </c>
      <c r="O228" s="28">
        <v>10983</v>
      </c>
      <c r="P228" s="28">
        <v>71</v>
      </c>
      <c r="Q228" s="126">
        <v>114.8</v>
      </c>
    </row>
    <row r="229" spans="1:17">
      <c r="A229" s="96"/>
      <c r="B229" s="121" t="s">
        <v>9</v>
      </c>
      <c r="C229" s="585">
        <v>130.19999999999999</v>
      </c>
      <c r="D229" s="597">
        <v>43.4</v>
      </c>
      <c r="E229" s="573">
        <v>3533</v>
      </c>
      <c r="F229" s="573">
        <v>19620</v>
      </c>
      <c r="G229" s="573">
        <v>11264</v>
      </c>
      <c r="H229" s="573">
        <v>50</v>
      </c>
      <c r="I229" s="587">
        <v>175.31200000000001</v>
      </c>
      <c r="K229" s="125">
        <v>130.19999999999999</v>
      </c>
      <c r="L229" s="27">
        <v>43.4</v>
      </c>
      <c r="M229" s="28">
        <v>3457</v>
      </c>
      <c r="N229" s="28">
        <v>19275</v>
      </c>
      <c r="O229" s="28">
        <v>10695</v>
      </c>
      <c r="P229" s="28">
        <v>54</v>
      </c>
      <c r="Q229" s="126">
        <v>115.5</v>
      </c>
    </row>
    <row r="230" spans="1:17">
      <c r="A230" s="113"/>
      <c r="B230" s="121" t="s">
        <v>10</v>
      </c>
      <c r="C230" s="585">
        <v>140.19999999999999</v>
      </c>
      <c r="D230" s="597">
        <v>43.6</v>
      </c>
      <c r="E230" s="573">
        <v>2185</v>
      </c>
      <c r="F230" s="573">
        <v>20027</v>
      </c>
      <c r="G230" s="573">
        <v>8685</v>
      </c>
      <c r="H230" s="573">
        <v>55</v>
      </c>
      <c r="I230" s="587">
        <v>171.161</v>
      </c>
      <c r="K230" s="125">
        <v>140.19999999999999</v>
      </c>
      <c r="L230" s="27">
        <v>43.6</v>
      </c>
      <c r="M230" s="28">
        <v>2095</v>
      </c>
      <c r="N230" s="28">
        <v>19526</v>
      </c>
      <c r="O230" s="28">
        <v>11188</v>
      </c>
      <c r="P230" s="28">
        <v>60</v>
      </c>
      <c r="Q230" s="126">
        <v>112.1</v>
      </c>
    </row>
    <row r="231" spans="1:17">
      <c r="A231" s="113"/>
      <c r="B231" s="121" t="s">
        <v>11</v>
      </c>
      <c r="C231" s="585">
        <v>132.1</v>
      </c>
      <c r="D231" s="597">
        <v>46.3</v>
      </c>
      <c r="E231" s="573">
        <v>2398</v>
      </c>
      <c r="F231" s="573">
        <v>17980</v>
      </c>
      <c r="G231" s="573">
        <v>13004</v>
      </c>
      <c r="H231" s="573">
        <v>60</v>
      </c>
      <c r="I231" s="587">
        <v>173.351</v>
      </c>
      <c r="K231" s="125">
        <v>132.1</v>
      </c>
      <c r="L231" s="27">
        <v>46.3</v>
      </c>
      <c r="M231" s="28">
        <v>2386</v>
      </c>
      <c r="N231" s="28">
        <v>18113</v>
      </c>
      <c r="O231" s="28">
        <v>11171</v>
      </c>
      <c r="P231" s="28">
        <v>63</v>
      </c>
      <c r="Q231" s="126">
        <v>113.7</v>
      </c>
    </row>
    <row r="232" spans="1:17">
      <c r="A232" s="113"/>
      <c r="B232" s="121" t="s">
        <v>12</v>
      </c>
      <c r="C232" s="585">
        <v>133.9</v>
      </c>
      <c r="D232" s="597">
        <v>43.8</v>
      </c>
      <c r="E232" s="573">
        <v>2704</v>
      </c>
      <c r="F232" s="573">
        <v>20872</v>
      </c>
      <c r="G232" s="573">
        <v>10937</v>
      </c>
      <c r="H232" s="573">
        <v>71</v>
      </c>
      <c r="I232" s="587">
        <v>175.721</v>
      </c>
      <c r="K232" s="125">
        <v>133.9</v>
      </c>
      <c r="L232" s="27">
        <v>43.8</v>
      </c>
      <c r="M232" s="28">
        <v>2644</v>
      </c>
      <c r="N232" s="28">
        <v>18874</v>
      </c>
      <c r="O232" s="28">
        <v>11631</v>
      </c>
      <c r="P232" s="28">
        <v>60</v>
      </c>
      <c r="Q232" s="126">
        <v>113</v>
      </c>
    </row>
    <row r="233" spans="1:17">
      <c r="A233" s="113"/>
      <c r="B233" s="121" t="s">
        <v>13</v>
      </c>
      <c r="C233" s="585">
        <v>131.5</v>
      </c>
      <c r="D233" s="597">
        <v>44</v>
      </c>
      <c r="E233" s="573">
        <v>3236</v>
      </c>
      <c r="F233" s="573">
        <v>16380</v>
      </c>
      <c r="G233" s="573">
        <v>11602</v>
      </c>
      <c r="H233" s="573">
        <v>63</v>
      </c>
      <c r="I233" s="587">
        <v>173.21799999999999</v>
      </c>
      <c r="K233" s="125">
        <v>131.5</v>
      </c>
      <c r="L233" s="27">
        <v>44</v>
      </c>
      <c r="M233" s="28">
        <v>3073</v>
      </c>
      <c r="N233" s="28">
        <v>17019</v>
      </c>
      <c r="O233" s="28">
        <v>11542</v>
      </c>
      <c r="P233" s="28">
        <v>61</v>
      </c>
      <c r="Q233" s="126">
        <v>110.6</v>
      </c>
    </row>
    <row r="234" spans="1:17">
      <c r="A234" s="114"/>
      <c r="B234" s="121" t="s">
        <v>14</v>
      </c>
      <c r="C234" s="585">
        <v>132.4</v>
      </c>
      <c r="D234" s="597">
        <v>44.2</v>
      </c>
      <c r="E234" s="573">
        <v>3497</v>
      </c>
      <c r="F234" s="573">
        <v>13266</v>
      </c>
      <c r="G234" s="573">
        <v>9657</v>
      </c>
      <c r="H234" s="573">
        <v>63</v>
      </c>
      <c r="I234" s="587">
        <v>172.334</v>
      </c>
      <c r="K234" s="125">
        <v>132.4</v>
      </c>
      <c r="L234" s="27">
        <v>44.2</v>
      </c>
      <c r="M234" s="28">
        <v>3285</v>
      </c>
      <c r="N234" s="28">
        <v>16574</v>
      </c>
      <c r="O234" s="28">
        <v>11492</v>
      </c>
      <c r="P234" s="28">
        <v>67</v>
      </c>
      <c r="Q234" s="126">
        <v>108.4</v>
      </c>
    </row>
    <row r="235" spans="1:17">
      <c r="A235" s="116" t="s">
        <v>56</v>
      </c>
      <c r="B235" s="120" t="s">
        <v>3</v>
      </c>
      <c r="C235" s="599">
        <v>132.1</v>
      </c>
      <c r="D235" s="599">
        <v>46.2</v>
      </c>
      <c r="E235" s="575">
        <v>2937</v>
      </c>
      <c r="F235" s="575">
        <v>18128</v>
      </c>
      <c r="G235" s="575">
        <v>10034</v>
      </c>
      <c r="H235" s="575">
        <v>67</v>
      </c>
      <c r="I235" s="607">
        <v>172.93799999999999</v>
      </c>
      <c r="K235" s="123">
        <v>132.1</v>
      </c>
      <c r="L235" s="25">
        <v>46.2</v>
      </c>
      <c r="M235" s="26">
        <v>3694</v>
      </c>
      <c r="N235" s="26">
        <v>16000</v>
      </c>
      <c r="O235" s="26">
        <v>11711</v>
      </c>
      <c r="P235" s="26">
        <v>72</v>
      </c>
      <c r="Q235" s="124">
        <v>109</v>
      </c>
    </row>
    <row r="236" spans="1:17">
      <c r="A236" s="113">
        <v>2008</v>
      </c>
      <c r="B236" s="121" t="s">
        <v>4</v>
      </c>
      <c r="C236" s="597">
        <v>137.69999999999999</v>
      </c>
      <c r="D236" s="597">
        <v>42.4</v>
      </c>
      <c r="E236" s="573">
        <v>3661</v>
      </c>
      <c r="F236" s="573">
        <v>16416</v>
      </c>
      <c r="G236" s="573">
        <v>13484</v>
      </c>
      <c r="H236" s="573">
        <v>66</v>
      </c>
      <c r="I236" s="587">
        <v>180.65100000000001</v>
      </c>
      <c r="K236" s="125">
        <v>137.69999999999999</v>
      </c>
      <c r="L236" s="27">
        <v>42.4</v>
      </c>
      <c r="M236" s="28">
        <v>3478</v>
      </c>
      <c r="N236" s="28">
        <v>15514</v>
      </c>
      <c r="O236" s="28">
        <v>11639</v>
      </c>
      <c r="P236" s="28">
        <v>66</v>
      </c>
      <c r="Q236" s="126">
        <v>113.3</v>
      </c>
    </row>
    <row r="237" spans="1:17">
      <c r="A237" s="113"/>
      <c r="B237" s="121" t="s">
        <v>5</v>
      </c>
      <c r="C237" s="597">
        <v>129.5</v>
      </c>
      <c r="D237" s="597">
        <v>44.8</v>
      </c>
      <c r="E237" s="573">
        <v>3530</v>
      </c>
      <c r="F237" s="573">
        <v>14947</v>
      </c>
      <c r="G237" s="573">
        <v>18524</v>
      </c>
      <c r="H237" s="573">
        <v>72</v>
      </c>
      <c r="I237" s="587">
        <v>182.14500000000001</v>
      </c>
      <c r="K237" s="125">
        <v>129.5</v>
      </c>
      <c r="L237" s="27">
        <v>44.8</v>
      </c>
      <c r="M237" s="28">
        <v>3713</v>
      </c>
      <c r="N237" s="28">
        <v>14876</v>
      </c>
      <c r="O237" s="28">
        <v>11849</v>
      </c>
      <c r="P237" s="28">
        <v>66</v>
      </c>
      <c r="Q237" s="126">
        <v>111.7</v>
      </c>
    </row>
    <row r="238" spans="1:17">
      <c r="A238" s="113"/>
      <c r="B238" s="121" t="s">
        <v>6</v>
      </c>
      <c r="C238" s="597">
        <v>135.9</v>
      </c>
      <c r="D238" s="597">
        <v>43.9</v>
      </c>
      <c r="E238" s="573">
        <v>3787</v>
      </c>
      <c r="F238" s="573">
        <v>16438</v>
      </c>
      <c r="G238" s="573">
        <v>9260</v>
      </c>
      <c r="H238" s="573">
        <v>55</v>
      </c>
      <c r="I238" s="587">
        <v>187.63399999999999</v>
      </c>
      <c r="K238" s="125">
        <v>135.9</v>
      </c>
      <c r="L238" s="27">
        <v>43.9</v>
      </c>
      <c r="M238" s="28">
        <v>3991</v>
      </c>
      <c r="N238" s="28">
        <v>16608</v>
      </c>
      <c r="O238" s="28">
        <v>12107</v>
      </c>
      <c r="P238" s="28">
        <v>56</v>
      </c>
      <c r="Q238" s="126">
        <v>111.6</v>
      </c>
    </row>
    <row r="239" spans="1:17">
      <c r="A239" s="113"/>
      <c r="B239" s="121" t="s">
        <v>7</v>
      </c>
      <c r="C239" s="597">
        <v>136.19999999999999</v>
      </c>
      <c r="D239" s="597">
        <v>43.3</v>
      </c>
      <c r="E239" s="573">
        <v>3585</v>
      </c>
      <c r="F239" s="573">
        <v>14366</v>
      </c>
      <c r="G239" s="573">
        <v>8762</v>
      </c>
      <c r="H239" s="573">
        <v>53</v>
      </c>
      <c r="I239" s="587">
        <v>193.27699999999999</v>
      </c>
      <c r="K239" s="125">
        <v>136.19999999999999</v>
      </c>
      <c r="L239" s="27">
        <v>43.3</v>
      </c>
      <c r="M239" s="28">
        <v>3933</v>
      </c>
      <c r="N239" s="28">
        <v>15392</v>
      </c>
      <c r="O239" s="28">
        <v>10640</v>
      </c>
      <c r="P239" s="28">
        <v>53</v>
      </c>
      <c r="Q239" s="126">
        <v>113.9</v>
      </c>
    </row>
    <row r="240" spans="1:17">
      <c r="A240" s="113"/>
      <c r="B240" s="121" t="s">
        <v>8</v>
      </c>
      <c r="C240" s="585">
        <v>133.19999999999999</v>
      </c>
      <c r="D240" s="597">
        <v>43.5</v>
      </c>
      <c r="E240" s="573">
        <v>4207</v>
      </c>
      <c r="F240" s="573">
        <v>13936</v>
      </c>
      <c r="G240" s="573">
        <v>11258</v>
      </c>
      <c r="H240" s="573">
        <v>60</v>
      </c>
      <c r="I240" s="587">
        <v>198.16399999999999</v>
      </c>
      <c r="K240" s="125">
        <v>133.19999999999999</v>
      </c>
      <c r="L240" s="27">
        <v>43.5</v>
      </c>
      <c r="M240" s="28">
        <v>3758</v>
      </c>
      <c r="N240" s="28">
        <v>14507</v>
      </c>
      <c r="O240" s="28">
        <v>11086</v>
      </c>
      <c r="P240" s="28">
        <v>57</v>
      </c>
      <c r="Q240" s="126">
        <v>115.3</v>
      </c>
    </row>
    <row r="241" spans="1:17">
      <c r="A241" s="113"/>
      <c r="B241" s="121" t="s">
        <v>9</v>
      </c>
      <c r="C241" s="585">
        <v>133.1</v>
      </c>
      <c r="D241" s="597">
        <v>44.5</v>
      </c>
      <c r="E241" s="573">
        <v>3467</v>
      </c>
      <c r="F241" s="573">
        <v>15174</v>
      </c>
      <c r="G241" s="573">
        <v>11590</v>
      </c>
      <c r="H241" s="573">
        <v>58</v>
      </c>
      <c r="I241" s="587">
        <v>201.91399999999999</v>
      </c>
      <c r="K241" s="125">
        <v>133.1</v>
      </c>
      <c r="L241" s="27">
        <v>44.5</v>
      </c>
      <c r="M241" s="28">
        <v>3358</v>
      </c>
      <c r="N241" s="28">
        <v>14442</v>
      </c>
      <c r="O241" s="28">
        <v>10712</v>
      </c>
      <c r="P241" s="28">
        <v>63</v>
      </c>
      <c r="Q241" s="126">
        <v>115.2</v>
      </c>
    </row>
    <row r="242" spans="1:17">
      <c r="A242" s="113"/>
      <c r="B242" s="121" t="s">
        <v>10</v>
      </c>
      <c r="C242" s="585">
        <v>130.30000000000001</v>
      </c>
      <c r="D242" s="597">
        <v>45.3</v>
      </c>
      <c r="E242" s="573">
        <v>3400</v>
      </c>
      <c r="F242" s="573">
        <v>13617</v>
      </c>
      <c r="G242" s="573">
        <v>7765</v>
      </c>
      <c r="H242" s="573">
        <v>59</v>
      </c>
      <c r="I242" s="587">
        <v>199.048</v>
      </c>
      <c r="K242" s="125">
        <v>130.30000000000001</v>
      </c>
      <c r="L242" s="27">
        <v>45.3</v>
      </c>
      <c r="M242" s="28">
        <v>3255</v>
      </c>
      <c r="N242" s="28">
        <v>13854</v>
      </c>
      <c r="O242" s="28">
        <v>10253</v>
      </c>
      <c r="P242" s="28">
        <v>65</v>
      </c>
      <c r="Q242" s="126">
        <v>116.3</v>
      </c>
    </row>
    <row r="243" spans="1:17">
      <c r="A243" s="113"/>
      <c r="B243" s="121" t="s">
        <v>11</v>
      </c>
      <c r="C243" s="585">
        <v>127</v>
      </c>
      <c r="D243" s="597">
        <v>47.1</v>
      </c>
      <c r="E243" s="573">
        <v>3108</v>
      </c>
      <c r="F243" s="573">
        <v>14632</v>
      </c>
      <c r="G243" s="573">
        <v>12500</v>
      </c>
      <c r="H243" s="573">
        <v>56</v>
      </c>
      <c r="I243" s="587">
        <v>191.535</v>
      </c>
      <c r="K243" s="125">
        <v>127</v>
      </c>
      <c r="L243" s="27">
        <v>47.1</v>
      </c>
      <c r="M243" s="28">
        <v>3140</v>
      </c>
      <c r="N243" s="28">
        <v>13993</v>
      </c>
      <c r="O243" s="28">
        <v>10125</v>
      </c>
      <c r="P243" s="28">
        <v>59</v>
      </c>
      <c r="Q243" s="126">
        <v>110.5</v>
      </c>
    </row>
    <row r="244" spans="1:17">
      <c r="A244" s="113"/>
      <c r="B244" s="121" t="s">
        <v>12</v>
      </c>
      <c r="C244" s="585">
        <v>124.4</v>
      </c>
      <c r="D244" s="597">
        <v>47.7</v>
      </c>
      <c r="E244" s="573">
        <v>3378</v>
      </c>
      <c r="F244" s="573">
        <v>15039</v>
      </c>
      <c r="G244" s="573">
        <v>9163</v>
      </c>
      <c r="H244" s="573">
        <v>76</v>
      </c>
      <c r="I244" s="587">
        <v>173.66200000000001</v>
      </c>
      <c r="K244" s="125">
        <v>124.4</v>
      </c>
      <c r="L244" s="27">
        <v>47.7</v>
      </c>
      <c r="M244" s="28">
        <v>3325</v>
      </c>
      <c r="N244" s="28">
        <v>13616</v>
      </c>
      <c r="O244" s="28">
        <v>9618</v>
      </c>
      <c r="P244" s="28">
        <v>65</v>
      </c>
      <c r="Q244" s="126">
        <v>98.8</v>
      </c>
    </row>
    <row r="245" spans="1:17">
      <c r="A245" s="113"/>
      <c r="B245" s="121" t="s">
        <v>13</v>
      </c>
      <c r="C245" s="585">
        <v>116.8</v>
      </c>
      <c r="D245" s="597">
        <v>55.3</v>
      </c>
      <c r="E245" s="573">
        <v>2963</v>
      </c>
      <c r="F245" s="573">
        <v>12120</v>
      </c>
      <c r="G245" s="573">
        <v>8732</v>
      </c>
      <c r="H245" s="573">
        <v>71</v>
      </c>
      <c r="I245" s="587">
        <v>158.65199999999999</v>
      </c>
      <c r="K245" s="125">
        <v>116.8</v>
      </c>
      <c r="L245" s="27">
        <v>55.3</v>
      </c>
      <c r="M245" s="28">
        <v>2863</v>
      </c>
      <c r="N245" s="28">
        <v>13411</v>
      </c>
      <c r="O245" s="28">
        <v>9223</v>
      </c>
      <c r="P245" s="28">
        <v>68</v>
      </c>
      <c r="Q245" s="126">
        <v>91.6</v>
      </c>
    </row>
    <row r="246" spans="1:17">
      <c r="A246" s="113"/>
      <c r="B246" s="122" t="s">
        <v>14</v>
      </c>
      <c r="C246" s="586">
        <v>110.8</v>
      </c>
      <c r="D246" s="598">
        <v>65.599999999999994</v>
      </c>
      <c r="E246" s="574">
        <v>3427</v>
      </c>
      <c r="F246" s="574">
        <v>11990</v>
      </c>
      <c r="G246" s="574">
        <v>7500</v>
      </c>
      <c r="H246" s="574">
        <v>54</v>
      </c>
      <c r="I246" s="588">
        <v>147.85400000000001</v>
      </c>
      <c r="K246" s="127">
        <v>110.8</v>
      </c>
      <c r="L246" s="29">
        <v>65.599999999999994</v>
      </c>
      <c r="M246" s="30">
        <v>3102</v>
      </c>
      <c r="N246" s="30">
        <v>14189</v>
      </c>
      <c r="O246" s="30">
        <v>8683</v>
      </c>
      <c r="P246" s="30">
        <v>58</v>
      </c>
      <c r="Q246" s="128">
        <v>85.8</v>
      </c>
    </row>
    <row r="247" spans="1:17">
      <c r="A247" s="115" t="s">
        <v>57</v>
      </c>
      <c r="B247" s="121" t="s">
        <v>3</v>
      </c>
      <c r="C247" s="585">
        <v>95.6</v>
      </c>
      <c r="D247" s="597">
        <v>115.6</v>
      </c>
      <c r="E247" s="573">
        <v>2015</v>
      </c>
      <c r="F247" s="573">
        <v>14433</v>
      </c>
      <c r="G247" s="573">
        <v>7117</v>
      </c>
      <c r="H247" s="573">
        <v>59</v>
      </c>
      <c r="I247" s="587">
        <v>143.107</v>
      </c>
      <c r="K247" s="125">
        <v>95.6</v>
      </c>
      <c r="L247" s="27">
        <v>115.6</v>
      </c>
      <c r="M247" s="28">
        <v>2530</v>
      </c>
      <c r="N247" s="28">
        <v>12809</v>
      </c>
      <c r="O247" s="28">
        <v>8163</v>
      </c>
      <c r="P247" s="28">
        <v>65</v>
      </c>
      <c r="Q247" s="126">
        <v>82.8</v>
      </c>
    </row>
    <row r="248" spans="1:17">
      <c r="A248" s="113">
        <v>2009</v>
      </c>
      <c r="B248" s="121" t="s">
        <v>4</v>
      </c>
      <c r="C248" s="585">
        <v>87.5</v>
      </c>
      <c r="D248" s="597">
        <v>84.1</v>
      </c>
      <c r="E248" s="573">
        <v>2500</v>
      </c>
      <c r="F248" s="573">
        <v>11816</v>
      </c>
      <c r="G248" s="573">
        <v>9165</v>
      </c>
      <c r="H248" s="573">
        <v>67</v>
      </c>
      <c r="I248" s="587">
        <v>139.69900000000001</v>
      </c>
      <c r="K248" s="125">
        <v>87.5</v>
      </c>
      <c r="L248" s="27">
        <v>84.1</v>
      </c>
      <c r="M248" s="28">
        <v>2422</v>
      </c>
      <c r="N248" s="28">
        <v>11278</v>
      </c>
      <c r="O248" s="28">
        <v>8271</v>
      </c>
      <c r="P248" s="28">
        <v>66</v>
      </c>
      <c r="Q248" s="126">
        <v>77.3</v>
      </c>
    </row>
    <row r="249" spans="1:17">
      <c r="A249" s="96"/>
      <c r="B249" s="121" t="s">
        <v>5</v>
      </c>
      <c r="C249" s="585">
        <v>103.6</v>
      </c>
      <c r="D249" s="597">
        <v>73.400000000000006</v>
      </c>
      <c r="E249" s="573">
        <v>3019</v>
      </c>
      <c r="F249" s="573">
        <v>12425</v>
      </c>
      <c r="G249" s="573">
        <v>13075</v>
      </c>
      <c r="H249" s="573">
        <v>74</v>
      </c>
      <c r="I249" s="587">
        <v>139.827</v>
      </c>
      <c r="K249" s="125">
        <v>103.6</v>
      </c>
      <c r="L249" s="27">
        <v>73.400000000000006</v>
      </c>
      <c r="M249" s="28">
        <v>3025</v>
      </c>
      <c r="N249" s="28">
        <v>11999</v>
      </c>
      <c r="O249" s="28">
        <v>8338</v>
      </c>
      <c r="P249" s="28">
        <v>67</v>
      </c>
      <c r="Q249" s="126">
        <v>76.8</v>
      </c>
    </row>
    <row r="250" spans="1:17">
      <c r="A250" s="113"/>
      <c r="B250" s="121" t="s">
        <v>6</v>
      </c>
      <c r="C250" s="585">
        <v>91.4</v>
      </c>
      <c r="D250" s="597">
        <v>71.599999999999994</v>
      </c>
      <c r="E250" s="573">
        <v>2991</v>
      </c>
      <c r="F250" s="573">
        <v>11384</v>
      </c>
      <c r="G250" s="573">
        <v>6905</v>
      </c>
      <c r="H250" s="573">
        <v>68</v>
      </c>
      <c r="I250" s="587">
        <v>143.33600000000001</v>
      </c>
      <c r="K250" s="125">
        <v>91.4</v>
      </c>
      <c r="L250" s="27">
        <v>71.599999999999994</v>
      </c>
      <c r="M250" s="28">
        <v>3150</v>
      </c>
      <c r="N250" s="28">
        <v>11594</v>
      </c>
      <c r="O250" s="28">
        <v>9106</v>
      </c>
      <c r="P250" s="28">
        <v>68</v>
      </c>
      <c r="Q250" s="126">
        <v>76.400000000000006</v>
      </c>
    </row>
    <row r="251" spans="1:17">
      <c r="A251" s="113"/>
      <c r="B251" s="121" t="s">
        <v>7</v>
      </c>
      <c r="C251" s="585">
        <v>92.6</v>
      </c>
      <c r="D251" s="597">
        <v>67.5</v>
      </c>
      <c r="E251" s="573">
        <v>2139</v>
      </c>
      <c r="F251" s="573">
        <v>9273</v>
      </c>
      <c r="G251" s="573">
        <v>7271</v>
      </c>
      <c r="H251" s="573">
        <v>67</v>
      </c>
      <c r="I251" s="587">
        <v>141.84</v>
      </c>
      <c r="K251" s="125">
        <v>92.6</v>
      </c>
      <c r="L251" s="27">
        <v>67.5</v>
      </c>
      <c r="M251" s="28">
        <v>2397</v>
      </c>
      <c r="N251" s="28">
        <v>10313</v>
      </c>
      <c r="O251" s="28">
        <v>9187</v>
      </c>
      <c r="P251" s="28">
        <v>68</v>
      </c>
      <c r="Q251" s="126">
        <v>73.400000000000006</v>
      </c>
    </row>
    <row r="252" spans="1:17">
      <c r="A252" s="113"/>
      <c r="B252" s="121" t="s">
        <v>8</v>
      </c>
      <c r="C252" s="585">
        <v>93.1</v>
      </c>
      <c r="D252" s="597">
        <v>63</v>
      </c>
      <c r="E252" s="573">
        <v>2582</v>
      </c>
      <c r="F252" s="573">
        <v>11461</v>
      </c>
      <c r="G252" s="573">
        <v>9942</v>
      </c>
      <c r="H252" s="573">
        <v>61</v>
      </c>
      <c r="I252" s="587">
        <v>144.971</v>
      </c>
      <c r="K252" s="125">
        <v>93.1</v>
      </c>
      <c r="L252" s="27">
        <v>63</v>
      </c>
      <c r="M252" s="28">
        <v>2372</v>
      </c>
      <c r="N252" s="28">
        <v>11466</v>
      </c>
      <c r="O252" s="28">
        <v>9419</v>
      </c>
      <c r="P252" s="28">
        <v>57</v>
      </c>
      <c r="Q252" s="126">
        <v>73.2</v>
      </c>
    </row>
    <row r="253" spans="1:17">
      <c r="A253" s="113"/>
      <c r="B253" s="121" t="s">
        <v>9</v>
      </c>
      <c r="C253" s="585">
        <v>100</v>
      </c>
      <c r="D253" s="597">
        <v>59</v>
      </c>
      <c r="E253" s="573">
        <v>2631</v>
      </c>
      <c r="F253" s="573">
        <v>11595</v>
      </c>
      <c r="G253" s="573">
        <v>11665</v>
      </c>
      <c r="H253" s="573">
        <v>55</v>
      </c>
      <c r="I253" s="587">
        <v>146.32</v>
      </c>
      <c r="K253" s="125">
        <v>100</v>
      </c>
      <c r="L253" s="27">
        <v>59</v>
      </c>
      <c r="M253" s="28">
        <v>2486</v>
      </c>
      <c r="N253" s="28">
        <v>11112</v>
      </c>
      <c r="O253" s="28">
        <v>10510</v>
      </c>
      <c r="P253" s="28">
        <v>58</v>
      </c>
      <c r="Q253" s="126">
        <v>72.5</v>
      </c>
    </row>
    <row r="254" spans="1:17">
      <c r="A254" s="113"/>
      <c r="B254" s="121" t="s">
        <v>10</v>
      </c>
      <c r="C254" s="585">
        <v>107.7</v>
      </c>
      <c r="D254" s="597">
        <v>54.9</v>
      </c>
      <c r="E254" s="573">
        <v>2149</v>
      </c>
      <c r="F254" s="573">
        <v>10122</v>
      </c>
      <c r="G254" s="573">
        <v>7866</v>
      </c>
      <c r="H254" s="573">
        <v>65</v>
      </c>
      <c r="I254" s="587">
        <v>150.13300000000001</v>
      </c>
      <c r="K254" s="125">
        <v>107.7</v>
      </c>
      <c r="L254" s="27">
        <v>54.9</v>
      </c>
      <c r="M254" s="28">
        <v>2054</v>
      </c>
      <c r="N254" s="28">
        <v>10449</v>
      </c>
      <c r="O254" s="28">
        <v>10298</v>
      </c>
      <c r="P254" s="28">
        <v>72</v>
      </c>
      <c r="Q254" s="126">
        <v>75.400000000000006</v>
      </c>
    </row>
    <row r="255" spans="1:17">
      <c r="A255" s="113"/>
      <c r="B255" s="121" t="s">
        <v>11</v>
      </c>
      <c r="C255" s="585">
        <v>103</v>
      </c>
      <c r="D255" s="597">
        <v>50.5</v>
      </c>
      <c r="E255" s="573">
        <v>2502</v>
      </c>
      <c r="F255" s="573">
        <v>11298</v>
      </c>
      <c r="G255" s="573">
        <v>13953</v>
      </c>
      <c r="H255" s="573">
        <v>51</v>
      </c>
      <c r="I255" s="587">
        <v>148.88999999999999</v>
      </c>
      <c r="K255" s="125">
        <v>103</v>
      </c>
      <c r="L255" s="27">
        <v>50.5</v>
      </c>
      <c r="M255" s="28">
        <v>2561</v>
      </c>
      <c r="N255" s="28">
        <v>10820</v>
      </c>
      <c r="O255" s="28">
        <v>11546</v>
      </c>
      <c r="P255" s="28">
        <v>54</v>
      </c>
      <c r="Q255" s="126">
        <v>77.7</v>
      </c>
    </row>
    <row r="256" spans="1:17">
      <c r="A256" s="113"/>
      <c r="B256" s="121" t="s">
        <v>12</v>
      </c>
      <c r="C256" s="585">
        <v>105.3</v>
      </c>
      <c r="D256" s="597">
        <v>51.2</v>
      </c>
      <c r="E256" s="573">
        <v>2888</v>
      </c>
      <c r="F256" s="573">
        <v>11585</v>
      </c>
      <c r="G256" s="573">
        <v>10993</v>
      </c>
      <c r="H256" s="573">
        <v>61</v>
      </c>
      <c r="I256" s="587">
        <v>151.72800000000001</v>
      </c>
      <c r="K256" s="125">
        <v>105.3</v>
      </c>
      <c r="L256" s="27">
        <v>51.2</v>
      </c>
      <c r="M256" s="28">
        <v>2846</v>
      </c>
      <c r="N256" s="28">
        <v>10544</v>
      </c>
      <c r="O256" s="28">
        <v>11579</v>
      </c>
      <c r="P256" s="28">
        <v>53</v>
      </c>
      <c r="Q256" s="126">
        <v>87.4</v>
      </c>
    </row>
    <row r="257" spans="1:17">
      <c r="A257" s="113"/>
      <c r="B257" s="121" t="s">
        <v>13</v>
      </c>
      <c r="C257" s="585">
        <v>112.5</v>
      </c>
      <c r="D257" s="597">
        <v>48.3</v>
      </c>
      <c r="E257" s="573">
        <v>2873</v>
      </c>
      <c r="F257" s="573">
        <v>9317</v>
      </c>
      <c r="G257" s="573">
        <v>12269</v>
      </c>
      <c r="H257" s="573">
        <v>56</v>
      </c>
      <c r="I257" s="587">
        <v>151.37</v>
      </c>
      <c r="K257" s="125">
        <v>112.5</v>
      </c>
      <c r="L257" s="27">
        <v>48.3</v>
      </c>
      <c r="M257" s="28">
        <v>2834</v>
      </c>
      <c r="N257" s="28">
        <v>10312</v>
      </c>
      <c r="O257" s="28">
        <v>12767</v>
      </c>
      <c r="P257" s="28">
        <v>53</v>
      </c>
      <c r="Q257" s="126">
        <v>95.4</v>
      </c>
    </row>
    <row r="258" spans="1:17">
      <c r="A258" s="114"/>
      <c r="B258" s="121" t="s">
        <v>14</v>
      </c>
      <c r="C258" s="585">
        <v>108.3</v>
      </c>
      <c r="D258" s="597">
        <v>48.9</v>
      </c>
      <c r="E258" s="573">
        <v>3001</v>
      </c>
      <c r="F258" s="573">
        <v>9294</v>
      </c>
      <c r="G258" s="573">
        <v>10483</v>
      </c>
      <c r="H258" s="573">
        <v>67</v>
      </c>
      <c r="I258" s="587">
        <v>153.22800000000001</v>
      </c>
      <c r="K258" s="125">
        <v>108.3</v>
      </c>
      <c r="L258" s="27">
        <v>48.9</v>
      </c>
      <c r="M258" s="28">
        <v>2614</v>
      </c>
      <c r="N258" s="28">
        <v>10963</v>
      </c>
      <c r="O258" s="28">
        <v>12317</v>
      </c>
      <c r="P258" s="28">
        <v>72</v>
      </c>
      <c r="Q258" s="126">
        <v>103.6</v>
      </c>
    </row>
    <row r="259" spans="1:17">
      <c r="A259" s="116" t="s">
        <v>58</v>
      </c>
      <c r="B259" s="120" t="s">
        <v>3</v>
      </c>
      <c r="C259" s="603">
        <v>114.8</v>
      </c>
      <c r="D259" s="599">
        <v>48.5</v>
      </c>
      <c r="E259" s="575">
        <v>2291</v>
      </c>
      <c r="F259" s="575">
        <v>12191</v>
      </c>
      <c r="G259" s="575">
        <v>10058</v>
      </c>
      <c r="H259" s="575">
        <v>46</v>
      </c>
      <c r="I259" s="607">
        <v>153.39099999999999</v>
      </c>
      <c r="K259" s="123">
        <v>114.8</v>
      </c>
      <c r="L259" s="25">
        <v>48.5</v>
      </c>
      <c r="M259" s="26">
        <v>2872</v>
      </c>
      <c r="N259" s="26">
        <v>11071</v>
      </c>
      <c r="O259" s="26">
        <v>11712</v>
      </c>
      <c r="P259" s="26">
        <v>51</v>
      </c>
      <c r="Q259" s="124">
        <v>107.2</v>
      </c>
    </row>
    <row r="260" spans="1:17">
      <c r="A260" s="113">
        <v>2010</v>
      </c>
      <c r="B260" s="121" t="s">
        <v>4</v>
      </c>
      <c r="C260" s="585">
        <v>118.2</v>
      </c>
      <c r="D260" s="597">
        <v>49.7</v>
      </c>
      <c r="E260" s="573">
        <v>3387</v>
      </c>
      <c r="F260" s="573">
        <v>11405</v>
      </c>
      <c r="G260" s="573">
        <v>12425</v>
      </c>
      <c r="H260" s="573">
        <v>43</v>
      </c>
      <c r="I260" s="587">
        <v>154.89699999999999</v>
      </c>
      <c r="K260" s="125">
        <v>118.2</v>
      </c>
      <c r="L260" s="27">
        <v>49.7</v>
      </c>
      <c r="M260" s="28">
        <v>3387</v>
      </c>
      <c r="N260" s="28">
        <v>10854</v>
      </c>
      <c r="O260" s="28">
        <v>11154</v>
      </c>
      <c r="P260" s="28">
        <v>42</v>
      </c>
      <c r="Q260" s="126">
        <v>110.9</v>
      </c>
    </row>
    <row r="261" spans="1:17">
      <c r="A261" s="113"/>
      <c r="B261" s="121" t="s">
        <v>5</v>
      </c>
      <c r="C261" s="585">
        <v>111.5</v>
      </c>
      <c r="D261" s="597">
        <v>48.2</v>
      </c>
      <c r="E261" s="573">
        <v>4120</v>
      </c>
      <c r="F261" s="573">
        <v>12484</v>
      </c>
      <c r="G261" s="573">
        <v>18558</v>
      </c>
      <c r="H261" s="573">
        <v>73</v>
      </c>
      <c r="I261" s="587">
        <v>159.78200000000001</v>
      </c>
      <c r="K261" s="125">
        <v>111.5</v>
      </c>
      <c r="L261" s="27">
        <v>48.2</v>
      </c>
      <c r="M261" s="28">
        <v>4000</v>
      </c>
      <c r="N261" s="28">
        <v>11579</v>
      </c>
      <c r="O261" s="28">
        <v>11729</v>
      </c>
      <c r="P261" s="28">
        <v>67</v>
      </c>
      <c r="Q261" s="126">
        <v>114.3</v>
      </c>
    </row>
    <row r="262" spans="1:17">
      <c r="A262" s="113"/>
      <c r="B262" s="121" t="s">
        <v>6</v>
      </c>
      <c r="C262" s="585">
        <v>117.6</v>
      </c>
      <c r="D262" s="597">
        <v>45.1</v>
      </c>
      <c r="E262" s="573">
        <v>2618</v>
      </c>
      <c r="F262" s="573">
        <v>11481</v>
      </c>
      <c r="G262" s="573">
        <v>8883</v>
      </c>
      <c r="H262" s="573">
        <v>69</v>
      </c>
      <c r="I262" s="587">
        <v>165.893</v>
      </c>
      <c r="K262" s="125">
        <v>117.6</v>
      </c>
      <c r="L262" s="27">
        <v>45.1</v>
      </c>
      <c r="M262" s="28">
        <v>2764</v>
      </c>
      <c r="N262" s="28">
        <v>11594</v>
      </c>
      <c r="O262" s="28">
        <v>11513</v>
      </c>
      <c r="P262" s="28">
        <v>68</v>
      </c>
      <c r="Q262" s="126">
        <v>115.7</v>
      </c>
    </row>
    <row r="263" spans="1:17">
      <c r="A263" s="113"/>
      <c r="B263" s="121" t="s">
        <v>7</v>
      </c>
      <c r="C263" s="585">
        <v>122.3</v>
      </c>
      <c r="D263" s="597">
        <v>45.5</v>
      </c>
      <c r="E263" s="573">
        <v>2511</v>
      </c>
      <c r="F263" s="573">
        <v>9932</v>
      </c>
      <c r="G263" s="573">
        <v>8979</v>
      </c>
      <c r="H263" s="573">
        <v>62</v>
      </c>
      <c r="I263" s="587">
        <v>162.44399999999999</v>
      </c>
      <c r="K263" s="125">
        <v>122.3</v>
      </c>
      <c r="L263" s="27">
        <v>45.5</v>
      </c>
      <c r="M263" s="28">
        <v>2856</v>
      </c>
      <c r="N263" s="28">
        <v>11179</v>
      </c>
      <c r="O263" s="28">
        <v>11436</v>
      </c>
      <c r="P263" s="28">
        <v>65</v>
      </c>
      <c r="Q263" s="126">
        <v>114.5</v>
      </c>
    </row>
    <row r="264" spans="1:17">
      <c r="A264" s="113"/>
      <c r="B264" s="121" t="s">
        <v>8</v>
      </c>
      <c r="C264" s="585">
        <v>122.9</v>
      </c>
      <c r="D264" s="597">
        <v>45.8</v>
      </c>
      <c r="E264" s="573">
        <v>2426</v>
      </c>
      <c r="F264" s="573">
        <v>11739</v>
      </c>
      <c r="G264" s="573">
        <v>11674</v>
      </c>
      <c r="H264" s="573">
        <v>73</v>
      </c>
      <c r="I264" s="587">
        <v>160.524</v>
      </c>
      <c r="K264" s="125">
        <v>122.9</v>
      </c>
      <c r="L264" s="27">
        <v>45.8</v>
      </c>
      <c r="M264" s="28">
        <v>2274</v>
      </c>
      <c r="N264" s="28">
        <v>11780</v>
      </c>
      <c r="O264" s="28">
        <v>11126</v>
      </c>
      <c r="P264" s="28">
        <v>68</v>
      </c>
      <c r="Q264" s="126">
        <v>110.7</v>
      </c>
    </row>
    <row r="265" spans="1:17">
      <c r="A265" s="113"/>
      <c r="B265" s="121" t="s">
        <v>9</v>
      </c>
      <c r="C265" s="585">
        <v>120.4</v>
      </c>
      <c r="D265" s="597">
        <v>45.1</v>
      </c>
      <c r="E265" s="573">
        <v>3293</v>
      </c>
      <c r="F265" s="573">
        <v>11969</v>
      </c>
      <c r="G265" s="573">
        <v>13067</v>
      </c>
      <c r="H265" s="573">
        <v>55</v>
      </c>
      <c r="I265" s="587">
        <v>159.90700000000001</v>
      </c>
      <c r="K265" s="125">
        <v>120.4</v>
      </c>
      <c r="L265" s="27">
        <v>45.1</v>
      </c>
      <c r="M265" s="28">
        <v>3046</v>
      </c>
      <c r="N265" s="28">
        <v>11609</v>
      </c>
      <c r="O265" s="28">
        <v>11789</v>
      </c>
      <c r="P265" s="28">
        <v>57</v>
      </c>
      <c r="Q265" s="126">
        <v>109.3</v>
      </c>
    </row>
    <row r="266" spans="1:17">
      <c r="A266" s="113"/>
      <c r="B266" s="121" t="s">
        <v>10</v>
      </c>
      <c r="C266" s="585">
        <v>118.3</v>
      </c>
      <c r="D266" s="597">
        <v>53.4</v>
      </c>
      <c r="E266" s="573">
        <v>3107</v>
      </c>
      <c r="F266" s="573">
        <v>11797</v>
      </c>
      <c r="G266" s="573">
        <v>11763</v>
      </c>
      <c r="H266" s="573">
        <v>53</v>
      </c>
      <c r="I266" s="587">
        <v>159.511</v>
      </c>
      <c r="K266" s="125">
        <v>118.3</v>
      </c>
      <c r="L266" s="27">
        <v>53.4</v>
      </c>
      <c r="M266" s="28">
        <v>2977</v>
      </c>
      <c r="N266" s="28">
        <v>12056</v>
      </c>
      <c r="O266" s="28">
        <v>15002</v>
      </c>
      <c r="P266" s="28">
        <v>59</v>
      </c>
      <c r="Q266" s="126">
        <v>106.2</v>
      </c>
    </row>
    <row r="267" spans="1:17">
      <c r="A267" s="113"/>
      <c r="B267" s="121" t="s">
        <v>11</v>
      </c>
      <c r="C267" s="585">
        <v>124.1</v>
      </c>
      <c r="D267" s="597">
        <v>48.2</v>
      </c>
      <c r="E267" s="573">
        <v>2836</v>
      </c>
      <c r="F267" s="573">
        <v>12448</v>
      </c>
      <c r="G267" s="573">
        <v>12906</v>
      </c>
      <c r="H267" s="573">
        <v>57</v>
      </c>
      <c r="I267" s="587">
        <v>161.89099999999999</v>
      </c>
      <c r="K267" s="125">
        <v>124.1</v>
      </c>
      <c r="L267" s="27">
        <v>48.2</v>
      </c>
      <c r="M267" s="28">
        <v>2971</v>
      </c>
      <c r="N267" s="28">
        <v>12091</v>
      </c>
      <c r="O267" s="28">
        <v>10784</v>
      </c>
      <c r="P267" s="28">
        <v>59</v>
      </c>
      <c r="Q267" s="126">
        <v>108.7</v>
      </c>
    </row>
    <row r="268" spans="1:17">
      <c r="A268" s="113"/>
      <c r="B268" s="121" t="s">
        <v>12</v>
      </c>
      <c r="C268" s="585">
        <v>119.1</v>
      </c>
      <c r="D268" s="597">
        <v>46.9</v>
      </c>
      <c r="E268" s="573">
        <v>2372</v>
      </c>
      <c r="F268" s="573">
        <v>13128</v>
      </c>
      <c r="G268" s="573">
        <v>7783</v>
      </c>
      <c r="H268" s="573">
        <v>74</v>
      </c>
      <c r="I268" s="587">
        <v>163.50399999999999</v>
      </c>
      <c r="K268" s="125">
        <v>119.1</v>
      </c>
      <c r="L268" s="27">
        <v>46.9</v>
      </c>
      <c r="M268" s="28">
        <v>2317</v>
      </c>
      <c r="N268" s="28">
        <v>12302</v>
      </c>
      <c r="O268" s="28">
        <v>8499</v>
      </c>
      <c r="P268" s="28">
        <v>66</v>
      </c>
      <c r="Q268" s="126">
        <v>107.8</v>
      </c>
    </row>
    <row r="269" spans="1:17">
      <c r="A269" s="113"/>
      <c r="B269" s="121" t="s">
        <v>13</v>
      </c>
      <c r="C269" s="585">
        <v>119.3</v>
      </c>
      <c r="D269" s="597">
        <v>48.5</v>
      </c>
      <c r="E269" s="573">
        <v>2522</v>
      </c>
      <c r="F269" s="573">
        <v>11379</v>
      </c>
      <c r="G269" s="573">
        <v>8290</v>
      </c>
      <c r="H269" s="573">
        <v>73</v>
      </c>
      <c r="I269" s="587">
        <v>164.57599999999999</v>
      </c>
      <c r="K269" s="125">
        <v>119.3</v>
      </c>
      <c r="L269" s="27">
        <v>48.5</v>
      </c>
      <c r="M269" s="28">
        <v>2472</v>
      </c>
      <c r="N269" s="28">
        <v>12120</v>
      </c>
      <c r="O269" s="28">
        <v>8472</v>
      </c>
      <c r="P269" s="28">
        <v>70</v>
      </c>
      <c r="Q269" s="126">
        <v>108.7</v>
      </c>
    </row>
    <row r="270" spans="1:17">
      <c r="A270" s="114"/>
      <c r="B270" s="122" t="s">
        <v>14</v>
      </c>
      <c r="C270" s="586">
        <v>131.6</v>
      </c>
      <c r="D270" s="598">
        <v>48</v>
      </c>
      <c r="E270" s="574">
        <v>3273</v>
      </c>
      <c r="F270" s="574">
        <v>10286</v>
      </c>
      <c r="G270" s="574">
        <v>7045</v>
      </c>
      <c r="H270" s="574">
        <v>52</v>
      </c>
      <c r="I270" s="588">
        <v>168.232</v>
      </c>
      <c r="K270" s="127">
        <v>131.6</v>
      </c>
      <c r="L270" s="29">
        <v>48</v>
      </c>
      <c r="M270" s="30">
        <v>2765</v>
      </c>
      <c r="N270" s="30">
        <v>12148</v>
      </c>
      <c r="O270" s="30">
        <v>8205</v>
      </c>
      <c r="P270" s="30">
        <v>55</v>
      </c>
      <c r="Q270" s="128">
        <v>109.8</v>
      </c>
    </row>
    <row r="271" spans="1:17">
      <c r="A271" s="113" t="s">
        <v>59</v>
      </c>
      <c r="B271" s="121" t="s">
        <v>3</v>
      </c>
      <c r="C271" s="585">
        <v>122</v>
      </c>
      <c r="D271" s="597">
        <v>47</v>
      </c>
      <c r="E271" s="573">
        <v>2232</v>
      </c>
      <c r="F271" s="573">
        <v>14256</v>
      </c>
      <c r="G271" s="573">
        <v>7666</v>
      </c>
      <c r="H271" s="573">
        <v>40</v>
      </c>
      <c r="I271" s="587">
        <v>171.84200000000001</v>
      </c>
      <c r="K271" s="125">
        <v>122</v>
      </c>
      <c r="L271" s="27">
        <v>47</v>
      </c>
      <c r="M271" s="28">
        <v>2784</v>
      </c>
      <c r="N271" s="28">
        <v>12947</v>
      </c>
      <c r="O271" s="28">
        <v>8788</v>
      </c>
      <c r="P271" s="28">
        <v>44</v>
      </c>
      <c r="Q271" s="126">
        <v>112</v>
      </c>
    </row>
    <row r="272" spans="1:17">
      <c r="A272" s="96">
        <v>2011</v>
      </c>
      <c r="B272" s="121" t="s">
        <v>4</v>
      </c>
      <c r="C272" s="585">
        <v>129.5</v>
      </c>
      <c r="D272" s="597">
        <v>46.3</v>
      </c>
      <c r="E272" s="573">
        <v>2615</v>
      </c>
      <c r="F272" s="573">
        <v>13218</v>
      </c>
      <c r="G272" s="573">
        <v>10270</v>
      </c>
      <c r="H272" s="573">
        <v>55</v>
      </c>
      <c r="I272" s="587">
        <v>176.137</v>
      </c>
      <c r="K272" s="125">
        <v>129.5</v>
      </c>
      <c r="L272" s="27">
        <v>46.3</v>
      </c>
      <c r="M272" s="28">
        <v>2680</v>
      </c>
      <c r="N272" s="28">
        <v>12538</v>
      </c>
      <c r="O272" s="28">
        <v>9139</v>
      </c>
      <c r="P272" s="28">
        <v>54</v>
      </c>
      <c r="Q272" s="126">
        <v>113.7</v>
      </c>
    </row>
    <row r="273" spans="1:17">
      <c r="A273" s="113"/>
      <c r="B273" s="121" t="s">
        <v>5</v>
      </c>
      <c r="C273" s="585">
        <v>123.6</v>
      </c>
      <c r="D273" s="597">
        <v>45.6</v>
      </c>
      <c r="E273" s="573">
        <v>2685</v>
      </c>
      <c r="F273" s="573">
        <v>13535</v>
      </c>
      <c r="G273" s="573">
        <v>12204</v>
      </c>
      <c r="H273" s="573">
        <v>55</v>
      </c>
      <c r="I273" s="587">
        <v>178.95099999999999</v>
      </c>
      <c r="K273" s="125">
        <v>123.6</v>
      </c>
      <c r="L273" s="27">
        <v>45.6</v>
      </c>
      <c r="M273" s="28">
        <v>2613</v>
      </c>
      <c r="N273" s="28">
        <v>12484</v>
      </c>
      <c r="O273" s="28">
        <v>7795</v>
      </c>
      <c r="P273" s="28">
        <v>52</v>
      </c>
      <c r="Q273" s="126">
        <v>112</v>
      </c>
    </row>
    <row r="274" spans="1:17">
      <c r="A274" s="113"/>
      <c r="B274" s="121" t="s">
        <v>6</v>
      </c>
      <c r="C274" s="585">
        <v>130.1</v>
      </c>
      <c r="D274" s="597">
        <v>48</v>
      </c>
      <c r="E274" s="573">
        <v>2607</v>
      </c>
      <c r="F274" s="573">
        <v>11975</v>
      </c>
      <c r="G274" s="573">
        <v>4305</v>
      </c>
      <c r="H274" s="573">
        <v>57</v>
      </c>
      <c r="I274" s="587">
        <v>180.965</v>
      </c>
      <c r="K274" s="125">
        <v>130.1</v>
      </c>
      <c r="L274" s="27">
        <v>48</v>
      </c>
      <c r="M274" s="28">
        <v>2791</v>
      </c>
      <c r="N274" s="28">
        <v>12146</v>
      </c>
      <c r="O274" s="28">
        <v>5674</v>
      </c>
      <c r="P274" s="28">
        <v>56</v>
      </c>
      <c r="Q274" s="126">
        <v>109.1</v>
      </c>
    </row>
    <row r="275" spans="1:17">
      <c r="A275" s="113"/>
      <c r="B275" s="121" t="s">
        <v>7</v>
      </c>
      <c r="C275" s="585">
        <v>124.3</v>
      </c>
      <c r="D275" s="597">
        <v>48.6</v>
      </c>
      <c r="E275" s="573">
        <v>2093</v>
      </c>
      <c r="F275" s="573">
        <v>10954</v>
      </c>
      <c r="G275" s="573">
        <v>5643</v>
      </c>
      <c r="H275" s="573">
        <v>45</v>
      </c>
      <c r="I275" s="587">
        <v>179.80099999999999</v>
      </c>
      <c r="K275" s="125">
        <v>124.3</v>
      </c>
      <c r="L275" s="27">
        <v>48.6</v>
      </c>
      <c r="M275" s="28">
        <v>2397</v>
      </c>
      <c r="N275" s="28">
        <v>12086</v>
      </c>
      <c r="O275" s="28">
        <v>7081</v>
      </c>
      <c r="P275" s="28">
        <v>48</v>
      </c>
      <c r="Q275" s="126">
        <v>110.7</v>
      </c>
    </row>
    <row r="276" spans="1:17">
      <c r="A276" s="113"/>
      <c r="B276" s="121" t="s">
        <v>8</v>
      </c>
      <c r="C276" s="585">
        <v>126.2</v>
      </c>
      <c r="D276" s="597">
        <v>48.6</v>
      </c>
      <c r="E276" s="573">
        <v>2817</v>
      </c>
      <c r="F276" s="573">
        <v>12182</v>
      </c>
      <c r="G276" s="573">
        <v>8868</v>
      </c>
      <c r="H276" s="573">
        <v>61</v>
      </c>
      <c r="I276" s="587">
        <v>178.005</v>
      </c>
      <c r="K276" s="125">
        <v>126.2</v>
      </c>
      <c r="L276" s="27">
        <v>48.6</v>
      </c>
      <c r="M276" s="28">
        <v>2670</v>
      </c>
      <c r="N276" s="28">
        <v>12411</v>
      </c>
      <c r="O276" s="28">
        <v>8401</v>
      </c>
      <c r="P276" s="28">
        <v>56</v>
      </c>
      <c r="Q276" s="126">
        <v>110.9</v>
      </c>
    </row>
    <row r="277" spans="1:17">
      <c r="A277" s="113"/>
      <c r="B277" s="121" t="s">
        <v>9</v>
      </c>
      <c r="C277" s="585">
        <v>122.6</v>
      </c>
      <c r="D277" s="597">
        <v>50.8</v>
      </c>
      <c r="E277" s="573">
        <v>3046</v>
      </c>
      <c r="F277" s="573">
        <v>12459</v>
      </c>
      <c r="G277" s="573">
        <v>9218</v>
      </c>
      <c r="H277" s="573">
        <v>56</v>
      </c>
      <c r="I277" s="587">
        <v>177.51499999999999</v>
      </c>
      <c r="K277" s="125">
        <v>122.6</v>
      </c>
      <c r="L277" s="27">
        <v>50.8</v>
      </c>
      <c r="M277" s="28">
        <v>2781</v>
      </c>
      <c r="N277" s="28">
        <v>12535</v>
      </c>
      <c r="O277" s="28">
        <v>8584</v>
      </c>
      <c r="P277" s="28">
        <v>56</v>
      </c>
      <c r="Q277" s="126">
        <v>111</v>
      </c>
    </row>
    <row r="278" spans="1:17">
      <c r="A278" s="113"/>
      <c r="B278" s="121" t="s">
        <v>10</v>
      </c>
      <c r="C278" s="585">
        <v>124.6</v>
      </c>
      <c r="D278" s="597">
        <v>49.7</v>
      </c>
      <c r="E278" s="573">
        <v>3334</v>
      </c>
      <c r="F278" s="573">
        <v>12891</v>
      </c>
      <c r="G278" s="573">
        <v>8191</v>
      </c>
      <c r="H278" s="573">
        <v>45</v>
      </c>
      <c r="I278" s="587">
        <v>174.50299999999999</v>
      </c>
      <c r="K278" s="125">
        <v>124.6</v>
      </c>
      <c r="L278" s="27">
        <v>49.7</v>
      </c>
      <c r="M278" s="28">
        <v>3214</v>
      </c>
      <c r="N278" s="28">
        <v>12888</v>
      </c>
      <c r="O278" s="28">
        <v>10177</v>
      </c>
      <c r="P278" s="28">
        <v>51</v>
      </c>
      <c r="Q278" s="126">
        <v>109.4</v>
      </c>
    </row>
    <row r="279" spans="1:17">
      <c r="A279" s="113"/>
      <c r="B279" s="121" t="s">
        <v>11</v>
      </c>
      <c r="C279" s="585">
        <v>118.9</v>
      </c>
      <c r="D279" s="597">
        <v>49.7</v>
      </c>
      <c r="E279" s="573">
        <v>2475</v>
      </c>
      <c r="F279" s="573">
        <v>12963</v>
      </c>
      <c r="G279" s="573">
        <v>12418</v>
      </c>
      <c r="H279" s="573">
        <v>56</v>
      </c>
      <c r="I279" s="587">
        <v>168.89699999999999</v>
      </c>
      <c r="K279" s="125">
        <v>118.9</v>
      </c>
      <c r="L279" s="27">
        <v>49.7</v>
      </c>
      <c r="M279" s="28">
        <v>2595</v>
      </c>
      <c r="N279" s="28">
        <v>12556</v>
      </c>
      <c r="O279" s="28">
        <v>10274</v>
      </c>
      <c r="P279" s="28">
        <v>56</v>
      </c>
      <c r="Q279" s="126">
        <v>104.3</v>
      </c>
    </row>
    <row r="280" spans="1:17">
      <c r="A280" s="113"/>
      <c r="B280" s="121" t="s">
        <v>12</v>
      </c>
      <c r="C280" s="585">
        <v>120.9</v>
      </c>
      <c r="D280" s="597">
        <v>53.3</v>
      </c>
      <c r="E280" s="573">
        <v>2480</v>
      </c>
      <c r="F280" s="573">
        <v>13716</v>
      </c>
      <c r="G280" s="573">
        <v>9663</v>
      </c>
      <c r="H280" s="573">
        <v>56</v>
      </c>
      <c r="I280" s="587">
        <v>169.095</v>
      </c>
      <c r="K280" s="125">
        <v>120.9</v>
      </c>
      <c r="L280" s="27">
        <v>53.3</v>
      </c>
      <c r="M280" s="28">
        <v>2372</v>
      </c>
      <c r="N280" s="28">
        <v>12935</v>
      </c>
      <c r="O280" s="28">
        <v>10729</v>
      </c>
      <c r="P280" s="28">
        <v>51</v>
      </c>
      <c r="Q280" s="126">
        <v>103.4</v>
      </c>
    </row>
    <row r="281" spans="1:17">
      <c r="A281" s="113"/>
      <c r="B281" s="121" t="s">
        <v>13</v>
      </c>
      <c r="C281" s="585">
        <v>123.5</v>
      </c>
      <c r="D281" s="597">
        <v>53.2</v>
      </c>
      <c r="E281" s="573">
        <v>2703</v>
      </c>
      <c r="F281" s="573">
        <v>12427</v>
      </c>
      <c r="G281" s="573">
        <v>10281</v>
      </c>
      <c r="H281" s="573">
        <v>53</v>
      </c>
      <c r="I281" s="587">
        <v>166.65100000000001</v>
      </c>
      <c r="K281" s="125">
        <v>123.5</v>
      </c>
      <c r="L281" s="27">
        <v>53.2</v>
      </c>
      <c r="M281" s="28">
        <v>2582</v>
      </c>
      <c r="N281" s="28">
        <v>13193</v>
      </c>
      <c r="O281" s="28">
        <v>10839</v>
      </c>
      <c r="P281" s="28">
        <v>52</v>
      </c>
      <c r="Q281" s="126">
        <v>101.3</v>
      </c>
    </row>
    <row r="282" spans="1:17">
      <c r="A282" s="113"/>
      <c r="B282" s="121" t="s">
        <v>14</v>
      </c>
      <c r="C282" s="585">
        <v>120.5</v>
      </c>
      <c r="D282" s="597">
        <v>52</v>
      </c>
      <c r="E282" s="573">
        <v>3398</v>
      </c>
      <c r="F282" s="573">
        <v>10887</v>
      </c>
      <c r="G282" s="573">
        <v>9044</v>
      </c>
      <c r="H282" s="573">
        <v>47</v>
      </c>
      <c r="I282" s="587">
        <v>165.19499999999999</v>
      </c>
      <c r="K282" s="125">
        <v>120.5</v>
      </c>
      <c r="L282" s="27">
        <v>52</v>
      </c>
      <c r="M282" s="28">
        <v>2848</v>
      </c>
      <c r="N282" s="28">
        <v>12911</v>
      </c>
      <c r="O282" s="28">
        <v>10570</v>
      </c>
      <c r="P282" s="28">
        <v>49</v>
      </c>
      <c r="Q282" s="126">
        <v>98.2</v>
      </c>
    </row>
    <row r="283" spans="1:17">
      <c r="A283" s="112" t="s">
        <v>60</v>
      </c>
      <c r="B283" s="120" t="s">
        <v>3</v>
      </c>
      <c r="C283" s="603">
        <v>122.6</v>
      </c>
      <c r="D283" s="599">
        <v>55.2</v>
      </c>
      <c r="E283" s="575">
        <v>2823</v>
      </c>
      <c r="F283" s="575">
        <v>14923</v>
      </c>
      <c r="G283" s="575">
        <v>10663</v>
      </c>
      <c r="H283" s="575">
        <v>56</v>
      </c>
      <c r="I283" s="607">
        <v>169.1</v>
      </c>
      <c r="K283" s="123">
        <v>122.6</v>
      </c>
      <c r="L283" s="25">
        <v>55.2</v>
      </c>
      <c r="M283" s="26">
        <v>3556</v>
      </c>
      <c r="N283" s="26">
        <v>13264</v>
      </c>
      <c r="O283" s="26">
        <v>11797</v>
      </c>
      <c r="P283" s="26">
        <v>63</v>
      </c>
      <c r="Q283" s="124">
        <v>98.4</v>
      </c>
    </row>
    <row r="284" spans="1:17">
      <c r="A284" s="113">
        <v>2012</v>
      </c>
      <c r="B284" s="121" t="s">
        <v>4</v>
      </c>
      <c r="C284" s="585">
        <v>123.6</v>
      </c>
      <c r="D284" s="597">
        <v>53.5</v>
      </c>
      <c r="E284" s="573">
        <v>2314</v>
      </c>
      <c r="F284" s="573">
        <v>14292</v>
      </c>
      <c r="G284" s="573">
        <v>13643</v>
      </c>
      <c r="H284" s="573">
        <v>54</v>
      </c>
      <c r="I284" s="587">
        <v>171.37200000000001</v>
      </c>
      <c r="K284" s="125">
        <v>123.6</v>
      </c>
      <c r="L284" s="27">
        <v>53.5</v>
      </c>
      <c r="M284" s="28">
        <v>2437</v>
      </c>
      <c r="N284" s="28">
        <v>13443</v>
      </c>
      <c r="O284" s="28">
        <v>11722</v>
      </c>
      <c r="P284" s="28">
        <v>54</v>
      </c>
      <c r="Q284" s="126">
        <v>97.3</v>
      </c>
    </row>
    <row r="285" spans="1:17">
      <c r="A285" s="113"/>
      <c r="B285" s="121" t="s">
        <v>5</v>
      </c>
      <c r="C285" s="585">
        <v>118.2</v>
      </c>
      <c r="D285" s="597">
        <v>55.3</v>
      </c>
      <c r="E285" s="573">
        <v>2923</v>
      </c>
      <c r="F285" s="573">
        <v>14565</v>
      </c>
      <c r="G285" s="573">
        <v>20212</v>
      </c>
      <c r="H285" s="573">
        <v>49</v>
      </c>
      <c r="I285" s="587">
        <v>173.10599999999999</v>
      </c>
      <c r="K285" s="125">
        <v>118.2</v>
      </c>
      <c r="L285" s="27">
        <v>55.3</v>
      </c>
      <c r="M285" s="28">
        <v>2891</v>
      </c>
      <c r="N285" s="28">
        <v>13662</v>
      </c>
      <c r="O285" s="28">
        <v>12846</v>
      </c>
      <c r="P285" s="28">
        <v>47</v>
      </c>
      <c r="Q285" s="126">
        <v>96.7</v>
      </c>
    </row>
    <row r="286" spans="1:17">
      <c r="A286" s="113"/>
      <c r="B286" s="121" t="s">
        <v>6</v>
      </c>
      <c r="C286" s="585">
        <v>119.2</v>
      </c>
      <c r="D286" s="597">
        <v>56.3</v>
      </c>
      <c r="E286" s="573">
        <v>2579</v>
      </c>
      <c r="F286" s="573">
        <v>12829</v>
      </c>
      <c r="G286" s="573">
        <v>8091</v>
      </c>
      <c r="H286" s="573">
        <v>45</v>
      </c>
      <c r="I286" s="587">
        <v>172.52600000000001</v>
      </c>
      <c r="K286" s="125">
        <v>119.2</v>
      </c>
      <c r="L286" s="27">
        <v>56.3</v>
      </c>
      <c r="M286" s="28">
        <v>2804</v>
      </c>
      <c r="N286" s="28">
        <v>13274</v>
      </c>
      <c r="O286" s="28">
        <v>10850</v>
      </c>
      <c r="P286" s="28">
        <v>44</v>
      </c>
      <c r="Q286" s="126">
        <v>95.3</v>
      </c>
    </row>
    <row r="287" spans="1:17">
      <c r="A287" s="113"/>
      <c r="B287" s="121" t="s">
        <v>7</v>
      </c>
      <c r="C287" s="585">
        <v>117</v>
      </c>
      <c r="D287" s="597">
        <v>51.9</v>
      </c>
      <c r="E287" s="573">
        <v>2581</v>
      </c>
      <c r="F287" s="573">
        <v>13417</v>
      </c>
      <c r="G287" s="573">
        <v>9038</v>
      </c>
      <c r="H287" s="573">
        <v>45</v>
      </c>
      <c r="I287" s="587">
        <v>166.96799999999999</v>
      </c>
      <c r="K287" s="125">
        <v>117</v>
      </c>
      <c r="L287" s="27">
        <v>51.9</v>
      </c>
      <c r="M287" s="28">
        <v>2918</v>
      </c>
      <c r="N287" s="28">
        <v>14330</v>
      </c>
      <c r="O287" s="28">
        <v>11117</v>
      </c>
      <c r="P287" s="28">
        <v>48</v>
      </c>
      <c r="Q287" s="126">
        <v>92.9</v>
      </c>
    </row>
    <row r="288" spans="1:17">
      <c r="A288" s="113"/>
      <c r="B288" s="121" t="s">
        <v>8</v>
      </c>
      <c r="C288" s="585">
        <v>117.1</v>
      </c>
      <c r="D288" s="597">
        <v>55.5</v>
      </c>
      <c r="E288" s="573">
        <v>3066</v>
      </c>
      <c r="F288" s="573">
        <v>13139</v>
      </c>
      <c r="G288" s="573">
        <v>12489</v>
      </c>
      <c r="H288" s="573">
        <v>53</v>
      </c>
      <c r="I288" s="587">
        <v>164.232</v>
      </c>
      <c r="K288" s="125">
        <v>117.1</v>
      </c>
      <c r="L288" s="27">
        <v>55.5</v>
      </c>
      <c r="M288" s="28">
        <v>2899</v>
      </c>
      <c r="N288" s="28">
        <v>13507</v>
      </c>
      <c r="O288" s="28">
        <v>11750</v>
      </c>
      <c r="P288" s="28">
        <v>47</v>
      </c>
      <c r="Q288" s="126">
        <v>92.3</v>
      </c>
    </row>
    <row r="289" spans="1:17">
      <c r="A289" s="113"/>
      <c r="B289" s="121" t="s">
        <v>9</v>
      </c>
      <c r="C289" s="585">
        <v>113.3</v>
      </c>
      <c r="D289" s="597">
        <v>53.1</v>
      </c>
      <c r="E289" s="573">
        <v>3152</v>
      </c>
      <c r="F289" s="573">
        <v>13620</v>
      </c>
      <c r="G289" s="573">
        <v>12380</v>
      </c>
      <c r="H289" s="573">
        <v>62</v>
      </c>
      <c r="I289" s="587">
        <v>163.41999999999999</v>
      </c>
      <c r="K289" s="125">
        <v>113.3</v>
      </c>
      <c r="L289" s="27">
        <v>53.1</v>
      </c>
      <c r="M289" s="28">
        <v>2908</v>
      </c>
      <c r="N289" s="28">
        <v>13571</v>
      </c>
      <c r="O289" s="28">
        <v>11588</v>
      </c>
      <c r="P289" s="28">
        <v>62</v>
      </c>
      <c r="Q289" s="126">
        <v>92.1</v>
      </c>
    </row>
    <row r="290" spans="1:17">
      <c r="A290" s="113"/>
      <c r="B290" s="121" t="s">
        <v>10</v>
      </c>
      <c r="C290" s="585">
        <v>114.6</v>
      </c>
      <c r="D290" s="597">
        <v>55.5</v>
      </c>
      <c r="E290" s="573">
        <v>2699</v>
      </c>
      <c r="F290" s="573">
        <v>13436</v>
      </c>
      <c r="G290" s="573">
        <v>8722</v>
      </c>
      <c r="H290" s="573">
        <v>61</v>
      </c>
      <c r="I290" s="587">
        <v>164.42400000000001</v>
      </c>
      <c r="K290" s="125">
        <v>114.6</v>
      </c>
      <c r="L290" s="27">
        <v>55.5</v>
      </c>
      <c r="M290" s="28">
        <v>2565</v>
      </c>
      <c r="N290" s="28">
        <v>13533</v>
      </c>
      <c r="O290" s="28">
        <v>10752</v>
      </c>
      <c r="P290" s="28">
        <v>70</v>
      </c>
      <c r="Q290" s="126">
        <v>94.2</v>
      </c>
    </row>
    <row r="291" spans="1:17">
      <c r="A291" s="113"/>
      <c r="B291" s="121" t="s">
        <v>11</v>
      </c>
      <c r="C291" s="585">
        <v>112.6</v>
      </c>
      <c r="D291" s="597">
        <v>57.1</v>
      </c>
      <c r="E291" s="573">
        <v>2534</v>
      </c>
      <c r="F291" s="573">
        <v>13527</v>
      </c>
      <c r="G291" s="573">
        <v>11447</v>
      </c>
      <c r="H291" s="573">
        <v>43</v>
      </c>
      <c r="I291" s="587">
        <v>166.262</v>
      </c>
      <c r="K291" s="125">
        <v>112.6</v>
      </c>
      <c r="L291" s="27">
        <v>57.1</v>
      </c>
      <c r="M291" s="28">
        <v>2676</v>
      </c>
      <c r="N291" s="28">
        <v>13823</v>
      </c>
      <c r="O291" s="28">
        <v>10107</v>
      </c>
      <c r="P291" s="28">
        <v>41</v>
      </c>
      <c r="Q291" s="126">
        <v>98.4</v>
      </c>
    </row>
    <row r="292" spans="1:17">
      <c r="A292" s="113"/>
      <c r="B292" s="121" t="s">
        <v>12</v>
      </c>
      <c r="C292" s="585">
        <v>110.8</v>
      </c>
      <c r="D292" s="597">
        <v>54.6</v>
      </c>
      <c r="E292" s="573">
        <v>3051</v>
      </c>
      <c r="F292" s="573">
        <v>14279</v>
      </c>
      <c r="G292" s="573">
        <v>8748</v>
      </c>
      <c r="H292" s="573">
        <v>52</v>
      </c>
      <c r="I292" s="587">
        <v>163.82400000000001</v>
      </c>
      <c r="K292" s="125">
        <v>110.8</v>
      </c>
      <c r="L292" s="27">
        <v>54.6</v>
      </c>
      <c r="M292" s="28">
        <v>2872</v>
      </c>
      <c r="N292" s="28">
        <v>12790</v>
      </c>
      <c r="O292" s="28">
        <v>9464</v>
      </c>
      <c r="P292" s="28">
        <v>49</v>
      </c>
      <c r="Q292" s="126">
        <v>96.9</v>
      </c>
    </row>
    <row r="293" spans="1:17">
      <c r="A293" s="113"/>
      <c r="B293" s="121" t="s">
        <v>13</v>
      </c>
      <c r="C293" s="585">
        <v>105.3</v>
      </c>
      <c r="D293" s="597">
        <v>685.6</v>
      </c>
      <c r="E293" s="573">
        <v>2780</v>
      </c>
      <c r="F293" s="573">
        <v>12812</v>
      </c>
      <c r="G293" s="573">
        <v>9704</v>
      </c>
      <c r="H293" s="573">
        <v>46</v>
      </c>
      <c r="I293" s="587">
        <v>166.279</v>
      </c>
      <c r="K293" s="125">
        <v>105.3</v>
      </c>
      <c r="L293" s="27">
        <v>685.6</v>
      </c>
      <c r="M293" s="28">
        <v>2545</v>
      </c>
      <c r="N293" s="28">
        <v>13549</v>
      </c>
      <c r="O293" s="28">
        <v>10149</v>
      </c>
      <c r="P293" s="28">
        <v>45</v>
      </c>
      <c r="Q293" s="126">
        <v>99.8</v>
      </c>
    </row>
    <row r="294" spans="1:17">
      <c r="A294" s="114"/>
      <c r="B294" s="122" t="s">
        <v>14</v>
      </c>
      <c r="C294" s="586">
        <v>110.1</v>
      </c>
      <c r="D294" s="598">
        <v>880.3</v>
      </c>
      <c r="E294" s="574">
        <v>3193</v>
      </c>
      <c r="F294" s="574">
        <v>11067</v>
      </c>
      <c r="G294" s="574">
        <v>8444</v>
      </c>
      <c r="H294" s="574">
        <v>57</v>
      </c>
      <c r="I294" s="588">
        <v>169.679</v>
      </c>
      <c r="K294" s="127">
        <v>110.1</v>
      </c>
      <c r="L294" s="29">
        <v>880.3</v>
      </c>
      <c r="M294" s="30">
        <v>2718</v>
      </c>
      <c r="N294" s="30">
        <v>13524</v>
      </c>
      <c r="O294" s="30">
        <v>10116</v>
      </c>
      <c r="P294" s="30">
        <v>58</v>
      </c>
      <c r="Q294" s="128">
        <v>102.7</v>
      </c>
    </row>
    <row r="295" spans="1:17">
      <c r="A295" s="113" t="s">
        <v>61</v>
      </c>
      <c r="B295" s="121" t="s">
        <v>3</v>
      </c>
      <c r="C295" s="585">
        <v>110.5</v>
      </c>
      <c r="D295" s="597">
        <v>74.3</v>
      </c>
      <c r="E295" s="573">
        <v>2155</v>
      </c>
      <c r="F295" s="573">
        <v>15357</v>
      </c>
      <c r="G295" s="573">
        <v>9446</v>
      </c>
      <c r="H295" s="573">
        <v>51</v>
      </c>
      <c r="I295" s="587">
        <v>173.5</v>
      </c>
      <c r="K295" s="125">
        <v>110.5</v>
      </c>
      <c r="L295" s="27">
        <v>74.3</v>
      </c>
      <c r="M295" s="28">
        <v>2738</v>
      </c>
      <c r="N295" s="28">
        <v>13282</v>
      </c>
      <c r="O295" s="28">
        <v>10119</v>
      </c>
      <c r="P295" s="28">
        <v>58</v>
      </c>
      <c r="Q295" s="126">
        <v>102.6</v>
      </c>
    </row>
    <row r="296" spans="1:17">
      <c r="A296" s="96">
        <v>2013</v>
      </c>
      <c r="B296" s="121" t="s">
        <v>4</v>
      </c>
      <c r="C296" s="585">
        <v>114</v>
      </c>
      <c r="D296" s="597">
        <v>73.8</v>
      </c>
      <c r="E296" s="573">
        <v>2607</v>
      </c>
      <c r="F296" s="573">
        <v>14345</v>
      </c>
      <c r="G296" s="573">
        <v>12122</v>
      </c>
      <c r="H296" s="573">
        <v>47</v>
      </c>
      <c r="I296" s="587">
        <v>174.999</v>
      </c>
      <c r="K296" s="125">
        <v>114</v>
      </c>
      <c r="L296" s="27">
        <v>73.8</v>
      </c>
      <c r="M296" s="28">
        <v>2845</v>
      </c>
      <c r="N296" s="28">
        <v>13467</v>
      </c>
      <c r="O296" s="28">
        <v>10542</v>
      </c>
      <c r="P296" s="28">
        <v>47</v>
      </c>
      <c r="Q296" s="126">
        <v>102.1</v>
      </c>
    </row>
    <row r="297" spans="1:17">
      <c r="A297" s="113"/>
      <c r="B297" s="121" t="s">
        <v>5</v>
      </c>
      <c r="C297" s="585">
        <v>117.4</v>
      </c>
      <c r="D297" s="597">
        <v>72.5</v>
      </c>
      <c r="E297" s="573">
        <v>2732</v>
      </c>
      <c r="F297" s="573">
        <v>14329</v>
      </c>
      <c r="G297" s="573">
        <v>16107</v>
      </c>
      <c r="H297" s="573">
        <v>47</v>
      </c>
      <c r="I297" s="587">
        <v>175.959</v>
      </c>
      <c r="K297" s="125">
        <v>117.4</v>
      </c>
      <c r="L297" s="27">
        <v>72.5</v>
      </c>
      <c r="M297" s="28">
        <v>2735</v>
      </c>
      <c r="N297" s="28">
        <v>14053</v>
      </c>
      <c r="O297" s="28">
        <v>10556</v>
      </c>
      <c r="P297" s="28">
        <v>45</v>
      </c>
      <c r="Q297" s="126">
        <v>101.6</v>
      </c>
    </row>
    <row r="298" spans="1:17">
      <c r="A298" s="113"/>
      <c r="B298" s="121" t="s">
        <v>6</v>
      </c>
      <c r="C298" s="585">
        <v>111.2</v>
      </c>
      <c r="D298" s="597">
        <v>69.2</v>
      </c>
      <c r="E298" s="573">
        <v>2443</v>
      </c>
      <c r="F298" s="573">
        <v>13829</v>
      </c>
      <c r="G298" s="573">
        <v>8565</v>
      </c>
      <c r="H298" s="573">
        <v>45</v>
      </c>
      <c r="I298" s="587">
        <v>176.05099999999999</v>
      </c>
      <c r="K298" s="125">
        <v>111.2</v>
      </c>
      <c r="L298" s="27">
        <v>69.2</v>
      </c>
      <c r="M298" s="28">
        <v>2650</v>
      </c>
      <c r="N298" s="28">
        <v>13613</v>
      </c>
      <c r="O298" s="28">
        <v>11018</v>
      </c>
      <c r="P298" s="28">
        <v>44</v>
      </c>
      <c r="Q298" s="126">
        <v>102</v>
      </c>
    </row>
    <row r="299" spans="1:17">
      <c r="A299" s="113"/>
      <c r="B299" s="121" t="s">
        <v>7</v>
      </c>
      <c r="C299" s="585">
        <v>114</v>
      </c>
      <c r="D299" s="597">
        <v>66.7</v>
      </c>
      <c r="E299" s="573">
        <v>2632</v>
      </c>
      <c r="F299" s="573">
        <v>13159</v>
      </c>
      <c r="G299" s="573">
        <v>8947</v>
      </c>
      <c r="H299" s="573">
        <v>48</v>
      </c>
      <c r="I299" s="587">
        <v>177.61799999999999</v>
      </c>
      <c r="K299" s="125">
        <v>114</v>
      </c>
      <c r="L299" s="27">
        <v>66.7</v>
      </c>
      <c r="M299" s="28">
        <v>2926</v>
      </c>
      <c r="N299" s="28">
        <v>13987</v>
      </c>
      <c r="O299" s="28">
        <v>10790</v>
      </c>
      <c r="P299" s="28">
        <v>51</v>
      </c>
      <c r="Q299" s="126">
        <v>106.4</v>
      </c>
    </row>
    <row r="300" spans="1:17">
      <c r="A300" s="113"/>
      <c r="B300" s="121" t="s">
        <v>8</v>
      </c>
      <c r="C300" s="585">
        <v>113</v>
      </c>
      <c r="D300" s="597">
        <v>70</v>
      </c>
      <c r="E300" s="573">
        <v>2939</v>
      </c>
      <c r="F300" s="573">
        <v>12689</v>
      </c>
      <c r="G300" s="573">
        <v>10650</v>
      </c>
      <c r="H300" s="573">
        <v>34</v>
      </c>
      <c r="I300" s="587">
        <v>175.42699999999999</v>
      </c>
      <c r="K300" s="125">
        <v>113</v>
      </c>
      <c r="L300" s="27">
        <v>70</v>
      </c>
      <c r="M300" s="28">
        <v>2749</v>
      </c>
      <c r="N300" s="28">
        <v>13611</v>
      </c>
      <c r="O300" s="28">
        <v>10487</v>
      </c>
      <c r="P300" s="28">
        <v>30</v>
      </c>
      <c r="Q300" s="126">
        <v>106.8</v>
      </c>
    </row>
    <row r="301" spans="1:17">
      <c r="A301" s="113"/>
      <c r="B301" s="121" t="s">
        <v>9</v>
      </c>
      <c r="C301" s="585">
        <v>114.6</v>
      </c>
      <c r="D301" s="597">
        <v>69.599999999999994</v>
      </c>
      <c r="E301" s="573">
        <v>3100</v>
      </c>
      <c r="F301" s="573">
        <v>14338</v>
      </c>
      <c r="G301" s="573">
        <v>10990</v>
      </c>
      <c r="H301" s="573">
        <v>38</v>
      </c>
      <c r="I301" s="587">
        <v>176.85400000000001</v>
      </c>
      <c r="K301" s="125">
        <v>114.6</v>
      </c>
      <c r="L301" s="27">
        <v>69.599999999999994</v>
      </c>
      <c r="M301" s="28">
        <v>2910</v>
      </c>
      <c r="N301" s="28">
        <v>13909</v>
      </c>
      <c r="O301" s="28">
        <v>10223</v>
      </c>
      <c r="P301" s="28">
        <v>38</v>
      </c>
      <c r="Q301" s="126">
        <v>108.2</v>
      </c>
    </row>
    <row r="302" spans="1:17">
      <c r="A302" s="113"/>
      <c r="B302" s="121" t="s">
        <v>10</v>
      </c>
      <c r="C302" s="585">
        <v>114.5</v>
      </c>
      <c r="D302" s="597">
        <v>66.900000000000006</v>
      </c>
      <c r="E302" s="573">
        <v>2735</v>
      </c>
      <c r="F302" s="573">
        <v>13563</v>
      </c>
      <c r="G302" s="573">
        <v>8577</v>
      </c>
      <c r="H302" s="573">
        <v>42</v>
      </c>
      <c r="I302" s="587">
        <v>180.02500000000001</v>
      </c>
      <c r="K302" s="125">
        <v>114.5</v>
      </c>
      <c r="L302" s="27">
        <v>66.900000000000006</v>
      </c>
      <c r="M302" s="28">
        <v>2576</v>
      </c>
      <c r="N302" s="28">
        <v>13800</v>
      </c>
      <c r="O302" s="28">
        <v>10665</v>
      </c>
      <c r="P302" s="28">
        <v>48</v>
      </c>
      <c r="Q302" s="126">
        <v>109.5</v>
      </c>
    </row>
    <row r="303" spans="1:17">
      <c r="A303" s="113"/>
      <c r="B303" s="121" t="s">
        <v>11</v>
      </c>
      <c r="C303" s="585">
        <v>113</v>
      </c>
      <c r="D303" s="597">
        <v>67.5</v>
      </c>
      <c r="E303" s="573">
        <v>2759</v>
      </c>
      <c r="F303" s="573">
        <v>13982</v>
      </c>
      <c r="G303" s="573">
        <v>12966</v>
      </c>
      <c r="H303" s="573">
        <v>54</v>
      </c>
      <c r="I303" s="587">
        <v>180.55500000000001</v>
      </c>
      <c r="K303" s="125">
        <v>113</v>
      </c>
      <c r="L303" s="27">
        <v>67.5</v>
      </c>
      <c r="M303" s="28">
        <v>2887</v>
      </c>
      <c r="N303" s="28">
        <v>14264</v>
      </c>
      <c r="O303" s="28">
        <v>11293</v>
      </c>
      <c r="P303" s="28">
        <v>51</v>
      </c>
      <c r="Q303" s="126">
        <v>108.6</v>
      </c>
    </row>
    <row r="304" spans="1:17">
      <c r="A304" s="113"/>
      <c r="B304" s="121" t="s">
        <v>12</v>
      </c>
      <c r="C304" s="585">
        <v>116</v>
      </c>
      <c r="D304" s="597">
        <v>67</v>
      </c>
      <c r="E304" s="573">
        <v>3719</v>
      </c>
      <c r="F304" s="573">
        <v>15837</v>
      </c>
      <c r="G304" s="573">
        <v>10515</v>
      </c>
      <c r="H304" s="573">
        <v>49</v>
      </c>
      <c r="I304" s="587">
        <v>181.60499999999999</v>
      </c>
      <c r="K304" s="125">
        <v>116</v>
      </c>
      <c r="L304" s="27">
        <v>67</v>
      </c>
      <c r="M304" s="28">
        <v>3462</v>
      </c>
      <c r="N304" s="28">
        <v>14153</v>
      </c>
      <c r="O304" s="28">
        <v>11551</v>
      </c>
      <c r="P304" s="28">
        <v>47</v>
      </c>
      <c r="Q304" s="126">
        <v>110.9</v>
      </c>
    </row>
    <row r="305" spans="1:17">
      <c r="A305" s="113"/>
      <c r="B305" s="121" t="s">
        <v>13</v>
      </c>
      <c r="C305" s="585">
        <v>117.5</v>
      </c>
      <c r="D305" s="597">
        <v>66</v>
      </c>
      <c r="E305" s="573">
        <v>4017</v>
      </c>
      <c r="F305" s="573">
        <v>13753</v>
      </c>
      <c r="G305" s="573">
        <v>11038</v>
      </c>
      <c r="H305" s="573">
        <v>48</v>
      </c>
      <c r="I305" s="587">
        <v>184.13200000000001</v>
      </c>
      <c r="K305" s="125">
        <v>117.5</v>
      </c>
      <c r="L305" s="27">
        <v>66</v>
      </c>
      <c r="M305" s="28">
        <v>3588</v>
      </c>
      <c r="N305" s="28">
        <v>14551</v>
      </c>
      <c r="O305" s="28">
        <v>11779</v>
      </c>
      <c r="P305" s="28">
        <v>48</v>
      </c>
      <c r="Q305" s="126">
        <v>110.7</v>
      </c>
    </row>
    <row r="306" spans="1:17">
      <c r="A306" s="113"/>
      <c r="B306" s="121" t="s">
        <v>14</v>
      </c>
      <c r="C306" s="585">
        <v>117.5</v>
      </c>
      <c r="D306" s="597">
        <v>67.599999999999994</v>
      </c>
      <c r="E306" s="573">
        <v>4238</v>
      </c>
      <c r="F306" s="573">
        <v>12664</v>
      </c>
      <c r="G306" s="573">
        <v>10462</v>
      </c>
      <c r="H306" s="573">
        <v>33</v>
      </c>
      <c r="I306" s="587">
        <v>188.334</v>
      </c>
      <c r="K306" s="125">
        <v>117.5</v>
      </c>
      <c r="L306" s="27">
        <v>67.599999999999994</v>
      </c>
      <c r="M306" s="28">
        <v>3747</v>
      </c>
      <c r="N306" s="28">
        <v>15055</v>
      </c>
      <c r="O306" s="28">
        <v>12109</v>
      </c>
      <c r="P306" s="28">
        <v>33</v>
      </c>
      <c r="Q306" s="126">
        <v>111</v>
      </c>
    </row>
    <row r="307" spans="1:17">
      <c r="A307" s="112" t="s">
        <v>62</v>
      </c>
      <c r="B307" s="120" t="s">
        <v>3</v>
      </c>
      <c r="C307" s="603">
        <v>119.7</v>
      </c>
      <c r="D307" s="599">
        <v>66.3</v>
      </c>
      <c r="E307" s="575">
        <v>2504</v>
      </c>
      <c r="F307" s="575">
        <v>17285</v>
      </c>
      <c r="G307" s="575">
        <v>11804</v>
      </c>
      <c r="H307" s="575">
        <v>36</v>
      </c>
      <c r="I307" s="607">
        <v>187.995</v>
      </c>
      <c r="K307" s="123">
        <v>119.7</v>
      </c>
      <c r="L307" s="25">
        <v>66.3</v>
      </c>
      <c r="M307" s="26">
        <v>3220</v>
      </c>
      <c r="N307" s="26">
        <v>15082</v>
      </c>
      <c r="O307" s="26">
        <v>12401</v>
      </c>
      <c r="P307" s="26">
        <v>41</v>
      </c>
      <c r="Q307" s="124">
        <v>108.4</v>
      </c>
    </row>
    <row r="308" spans="1:17">
      <c r="A308" s="113">
        <v>2014</v>
      </c>
      <c r="B308" s="121" t="s">
        <v>4</v>
      </c>
      <c r="C308" s="585">
        <v>115.2</v>
      </c>
      <c r="D308" s="597">
        <v>64.7</v>
      </c>
      <c r="E308" s="573">
        <v>2789</v>
      </c>
      <c r="F308" s="573">
        <v>15972</v>
      </c>
      <c r="G308" s="573">
        <v>14114</v>
      </c>
      <c r="H308" s="573">
        <v>43</v>
      </c>
      <c r="I308" s="587">
        <v>189.005</v>
      </c>
      <c r="K308" s="125">
        <v>115.2</v>
      </c>
      <c r="L308" s="27">
        <v>64.7</v>
      </c>
      <c r="M308" s="28">
        <v>3092</v>
      </c>
      <c r="N308" s="28">
        <v>14931</v>
      </c>
      <c r="O308" s="28">
        <v>12250</v>
      </c>
      <c r="P308" s="28">
        <v>44</v>
      </c>
      <c r="Q308" s="126">
        <v>108</v>
      </c>
    </row>
    <row r="309" spans="1:17">
      <c r="A309" s="113"/>
      <c r="B309" s="121" t="s">
        <v>5</v>
      </c>
      <c r="C309" s="585">
        <v>114.4</v>
      </c>
      <c r="D309" s="597">
        <v>67.2</v>
      </c>
      <c r="E309" s="573">
        <v>2545</v>
      </c>
      <c r="F309" s="573">
        <v>14548</v>
      </c>
      <c r="G309" s="573">
        <v>18931</v>
      </c>
      <c r="H309" s="573">
        <v>46</v>
      </c>
      <c r="I309" s="587">
        <v>187.69499999999999</v>
      </c>
      <c r="K309" s="125">
        <v>114.4</v>
      </c>
      <c r="L309" s="27">
        <v>67.2</v>
      </c>
      <c r="M309" s="28">
        <v>2545</v>
      </c>
      <c r="N309" s="28">
        <v>14661</v>
      </c>
      <c r="O309" s="28">
        <v>12488</v>
      </c>
      <c r="P309" s="28">
        <v>44</v>
      </c>
      <c r="Q309" s="126">
        <v>106.7</v>
      </c>
    </row>
    <row r="310" spans="1:17">
      <c r="A310" s="113"/>
      <c r="B310" s="121" t="s">
        <v>6</v>
      </c>
      <c r="C310" s="585">
        <v>115.5</v>
      </c>
      <c r="D310" s="597">
        <v>69.5</v>
      </c>
      <c r="E310" s="573">
        <v>2719</v>
      </c>
      <c r="F310" s="573">
        <v>15333</v>
      </c>
      <c r="G310" s="573">
        <v>7388</v>
      </c>
      <c r="H310" s="573">
        <v>49</v>
      </c>
      <c r="I310" s="587">
        <v>187.31299999999999</v>
      </c>
      <c r="K310" s="125">
        <v>115.5</v>
      </c>
      <c r="L310" s="27">
        <v>69.5</v>
      </c>
      <c r="M310" s="28">
        <v>2910</v>
      </c>
      <c r="N310" s="28">
        <v>14950</v>
      </c>
      <c r="O310" s="28">
        <v>9502</v>
      </c>
      <c r="P310" s="28">
        <v>48</v>
      </c>
      <c r="Q310" s="126">
        <v>106.4</v>
      </c>
    </row>
    <row r="311" spans="1:17">
      <c r="A311" s="113"/>
      <c r="B311" s="121" t="s">
        <v>7</v>
      </c>
      <c r="C311" s="585">
        <v>115.7</v>
      </c>
      <c r="D311" s="597">
        <v>72.2</v>
      </c>
      <c r="E311" s="573">
        <v>2491</v>
      </c>
      <c r="F311" s="573">
        <v>14075</v>
      </c>
      <c r="G311" s="573">
        <v>8065</v>
      </c>
      <c r="H311" s="573">
        <v>36</v>
      </c>
      <c r="I311" s="587">
        <v>186.10499999999999</v>
      </c>
      <c r="K311" s="125">
        <v>115.7</v>
      </c>
      <c r="L311" s="27">
        <v>72.2</v>
      </c>
      <c r="M311" s="28">
        <v>2694</v>
      </c>
      <c r="N311" s="28">
        <v>14941</v>
      </c>
      <c r="O311" s="28">
        <v>9666</v>
      </c>
      <c r="P311" s="28">
        <v>37</v>
      </c>
      <c r="Q311" s="126">
        <v>104.8</v>
      </c>
    </row>
    <row r="312" spans="1:17">
      <c r="A312" s="113"/>
      <c r="B312" s="121" t="s">
        <v>8</v>
      </c>
      <c r="C312" s="585">
        <v>114.9</v>
      </c>
      <c r="D312" s="597">
        <v>72.900000000000006</v>
      </c>
      <c r="E312" s="573">
        <v>2919</v>
      </c>
      <c r="F312" s="573">
        <v>14161</v>
      </c>
      <c r="G312" s="573">
        <v>9936</v>
      </c>
      <c r="H312" s="573">
        <v>52</v>
      </c>
      <c r="I312" s="587">
        <v>187.03100000000001</v>
      </c>
      <c r="K312" s="125">
        <v>114.9</v>
      </c>
      <c r="L312" s="27">
        <v>72.900000000000006</v>
      </c>
      <c r="M312" s="28">
        <v>2713</v>
      </c>
      <c r="N312" s="28">
        <v>15126</v>
      </c>
      <c r="O312" s="28">
        <v>9633</v>
      </c>
      <c r="P312" s="28">
        <v>45</v>
      </c>
      <c r="Q312" s="126">
        <v>106.6</v>
      </c>
    </row>
    <row r="313" spans="1:17">
      <c r="A313" s="113"/>
      <c r="B313" s="121" t="s">
        <v>9</v>
      </c>
      <c r="C313" s="585">
        <v>115.7</v>
      </c>
      <c r="D313" s="597">
        <v>73.3</v>
      </c>
      <c r="E313" s="573">
        <v>2067</v>
      </c>
      <c r="F313" s="573">
        <v>15338</v>
      </c>
      <c r="G313" s="573">
        <v>10855</v>
      </c>
      <c r="H313" s="573">
        <v>46</v>
      </c>
      <c r="I313" s="587">
        <v>187.98400000000001</v>
      </c>
      <c r="K313" s="125">
        <v>115.7</v>
      </c>
      <c r="L313" s="27">
        <v>73.3</v>
      </c>
      <c r="M313" s="28">
        <v>1991</v>
      </c>
      <c r="N313" s="28">
        <v>14886</v>
      </c>
      <c r="O313" s="28">
        <v>10372</v>
      </c>
      <c r="P313" s="28">
        <v>46</v>
      </c>
      <c r="Q313" s="126">
        <v>106.3</v>
      </c>
    </row>
    <row r="314" spans="1:17">
      <c r="A314" s="113"/>
      <c r="B314" s="121" t="s">
        <v>10</v>
      </c>
      <c r="C314" s="585">
        <v>114</v>
      </c>
      <c r="D314" s="597">
        <v>72.8</v>
      </c>
      <c r="E314" s="573">
        <v>4167</v>
      </c>
      <c r="F314" s="573">
        <v>14131</v>
      </c>
      <c r="G314" s="573">
        <v>7907</v>
      </c>
      <c r="H314" s="573">
        <v>33</v>
      </c>
      <c r="I314" s="587">
        <v>187.76</v>
      </c>
      <c r="K314" s="125">
        <v>114</v>
      </c>
      <c r="L314" s="27">
        <v>72.8</v>
      </c>
      <c r="M314" s="28">
        <v>3900</v>
      </c>
      <c r="N314" s="28">
        <v>14790</v>
      </c>
      <c r="O314" s="28">
        <v>10182</v>
      </c>
      <c r="P314" s="28">
        <v>37</v>
      </c>
      <c r="Q314" s="126">
        <v>104.3</v>
      </c>
    </row>
    <row r="315" spans="1:17">
      <c r="A315" s="113"/>
      <c r="B315" s="121" t="s">
        <v>11</v>
      </c>
      <c r="C315" s="585">
        <v>115.3</v>
      </c>
      <c r="D315" s="597">
        <v>73.7</v>
      </c>
      <c r="E315" s="573">
        <v>2948</v>
      </c>
      <c r="F315" s="573">
        <v>14941</v>
      </c>
      <c r="G315" s="573">
        <v>12717</v>
      </c>
      <c r="H315" s="573">
        <v>49</v>
      </c>
      <c r="I315" s="587">
        <v>186.67699999999999</v>
      </c>
      <c r="K315" s="125">
        <v>115.3</v>
      </c>
      <c r="L315" s="27">
        <v>73.7</v>
      </c>
      <c r="M315" s="28">
        <v>3075</v>
      </c>
      <c r="N315" s="28">
        <v>14761</v>
      </c>
      <c r="O315" s="28">
        <v>10785</v>
      </c>
      <c r="P315" s="28">
        <v>46</v>
      </c>
      <c r="Q315" s="126">
        <v>103.4</v>
      </c>
    </row>
    <row r="316" spans="1:17">
      <c r="A316" s="113"/>
      <c r="B316" s="121" t="s">
        <v>12</v>
      </c>
      <c r="C316" s="585">
        <v>117.1</v>
      </c>
      <c r="D316" s="597">
        <v>72</v>
      </c>
      <c r="E316" s="573">
        <v>3143</v>
      </c>
      <c r="F316" s="573">
        <v>16630</v>
      </c>
      <c r="G316" s="573">
        <v>9421</v>
      </c>
      <c r="H316" s="573">
        <v>42</v>
      </c>
      <c r="I316" s="587">
        <v>185.78</v>
      </c>
      <c r="K316" s="125">
        <v>117.1</v>
      </c>
      <c r="L316" s="27">
        <v>72</v>
      </c>
      <c r="M316" s="28">
        <v>2928</v>
      </c>
      <c r="N316" s="28">
        <v>14952</v>
      </c>
      <c r="O316" s="28">
        <v>10275</v>
      </c>
      <c r="P316" s="28">
        <v>41</v>
      </c>
      <c r="Q316" s="126">
        <v>102.3</v>
      </c>
    </row>
    <row r="317" spans="1:17">
      <c r="A317" s="113"/>
      <c r="B317" s="121" t="s">
        <v>13</v>
      </c>
      <c r="C317" s="585">
        <v>115.8</v>
      </c>
      <c r="D317" s="597">
        <v>71.8</v>
      </c>
      <c r="E317" s="573">
        <v>3265</v>
      </c>
      <c r="F317" s="573">
        <v>13466</v>
      </c>
      <c r="G317" s="573">
        <v>9306</v>
      </c>
      <c r="H317" s="573">
        <v>39</v>
      </c>
      <c r="I317" s="587">
        <v>186.98500000000001</v>
      </c>
      <c r="K317" s="125">
        <v>115.8</v>
      </c>
      <c r="L317" s="27">
        <v>71.8</v>
      </c>
      <c r="M317" s="28">
        <v>2872</v>
      </c>
      <c r="N317" s="28">
        <v>14631</v>
      </c>
      <c r="O317" s="28">
        <v>10355</v>
      </c>
      <c r="P317" s="28">
        <v>40</v>
      </c>
      <c r="Q317" s="126">
        <v>101.5</v>
      </c>
    </row>
    <row r="318" spans="1:17">
      <c r="A318" s="114"/>
      <c r="B318" s="122" t="s">
        <v>14</v>
      </c>
      <c r="C318" s="586">
        <v>116.7</v>
      </c>
      <c r="D318" s="598">
        <v>72.7</v>
      </c>
      <c r="E318" s="574">
        <v>2765</v>
      </c>
      <c r="F318" s="574">
        <v>12534</v>
      </c>
      <c r="G318" s="574">
        <v>9472</v>
      </c>
      <c r="H318" s="574">
        <v>46</v>
      </c>
      <c r="I318" s="588">
        <v>183.036</v>
      </c>
      <c r="K318" s="127">
        <v>116.7</v>
      </c>
      <c r="L318" s="29">
        <v>72.7</v>
      </c>
      <c r="M318" s="30">
        <v>2541</v>
      </c>
      <c r="N318" s="30">
        <v>14274</v>
      </c>
      <c r="O318" s="30">
        <v>10479</v>
      </c>
      <c r="P318" s="30">
        <v>46</v>
      </c>
      <c r="Q318" s="128">
        <v>97.2</v>
      </c>
    </row>
    <row r="319" spans="1:17">
      <c r="A319" s="112" t="s">
        <v>63</v>
      </c>
      <c r="B319" s="120" t="s">
        <v>3</v>
      </c>
      <c r="C319" s="603">
        <v>121.1</v>
      </c>
      <c r="D319" s="599">
        <v>69.7</v>
      </c>
      <c r="E319" s="575">
        <v>1830</v>
      </c>
      <c r="F319" s="575">
        <v>18311</v>
      </c>
      <c r="G319" s="575">
        <v>9963</v>
      </c>
      <c r="H319" s="575">
        <v>33</v>
      </c>
      <c r="I319" s="607">
        <v>176.00299999999999</v>
      </c>
      <c r="K319" s="125">
        <v>121.1</v>
      </c>
      <c r="L319" s="27">
        <v>69.7</v>
      </c>
      <c r="M319" s="28">
        <v>2359</v>
      </c>
      <c r="N319" s="28">
        <v>16238</v>
      </c>
      <c r="O319" s="28">
        <v>10493</v>
      </c>
      <c r="P319" s="28">
        <v>39</v>
      </c>
      <c r="Q319" s="126">
        <v>93.6</v>
      </c>
    </row>
    <row r="320" spans="1:17">
      <c r="A320" s="113">
        <v>2015</v>
      </c>
      <c r="B320" s="121" t="s">
        <v>4</v>
      </c>
      <c r="C320" s="585">
        <v>115.6</v>
      </c>
      <c r="D320" s="597">
        <v>72.2</v>
      </c>
      <c r="E320" s="573">
        <v>2308</v>
      </c>
      <c r="F320" s="573">
        <v>15787</v>
      </c>
      <c r="G320" s="573">
        <v>12419</v>
      </c>
      <c r="H320" s="573">
        <v>40</v>
      </c>
      <c r="I320" s="587">
        <v>177.43</v>
      </c>
      <c r="K320" s="125">
        <v>115.6</v>
      </c>
      <c r="L320" s="27">
        <v>72.2</v>
      </c>
      <c r="M320" s="28">
        <v>2537</v>
      </c>
      <c r="N320" s="28">
        <v>14686</v>
      </c>
      <c r="O320" s="28">
        <v>10837</v>
      </c>
      <c r="P320" s="28">
        <v>42</v>
      </c>
      <c r="Q320" s="126">
        <v>93.9</v>
      </c>
    </row>
    <row r="321" spans="1:17">
      <c r="A321" s="113"/>
      <c r="B321" s="121" t="s">
        <v>5</v>
      </c>
      <c r="C321" s="585">
        <v>116.7</v>
      </c>
      <c r="D321" s="597">
        <v>72</v>
      </c>
      <c r="E321" s="573">
        <v>2898</v>
      </c>
      <c r="F321" s="573">
        <v>14929</v>
      </c>
      <c r="G321" s="573">
        <v>16165</v>
      </c>
      <c r="H321" s="573">
        <v>53</v>
      </c>
      <c r="I321" s="587">
        <v>175.26</v>
      </c>
      <c r="K321" s="125">
        <v>116.7</v>
      </c>
      <c r="L321" s="27">
        <v>72</v>
      </c>
      <c r="M321" s="28">
        <v>2888</v>
      </c>
      <c r="N321" s="28">
        <v>15079</v>
      </c>
      <c r="O321" s="28">
        <v>10507</v>
      </c>
      <c r="P321" s="28">
        <v>50</v>
      </c>
      <c r="Q321" s="126">
        <v>93.4</v>
      </c>
    </row>
    <row r="322" spans="1:17">
      <c r="A322" s="113"/>
      <c r="B322" s="121" t="s">
        <v>6</v>
      </c>
      <c r="C322" s="585">
        <v>111.2</v>
      </c>
      <c r="D322" s="597">
        <v>70.8</v>
      </c>
      <c r="E322" s="573">
        <v>2364</v>
      </c>
      <c r="F322" s="573">
        <v>15686</v>
      </c>
      <c r="G322" s="573">
        <v>7527</v>
      </c>
      <c r="H322" s="573">
        <v>43</v>
      </c>
      <c r="I322" s="587">
        <v>177.10599999999999</v>
      </c>
      <c r="K322" s="125">
        <v>111.2</v>
      </c>
      <c r="L322" s="27">
        <v>70.8</v>
      </c>
      <c r="M322" s="28">
        <v>2476</v>
      </c>
      <c r="N322" s="28">
        <v>15366</v>
      </c>
      <c r="O322" s="28">
        <v>9548</v>
      </c>
      <c r="P322" s="28">
        <v>42</v>
      </c>
      <c r="Q322" s="126">
        <v>94.6</v>
      </c>
    </row>
    <row r="323" spans="1:17">
      <c r="A323" s="113"/>
      <c r="B323" s="121" t="s">
        <v>7</v>
      </c>
      <c r="C323" s="585">
        <v>114.2</v>
      </c>
      <c r="D323" s="597">
        <v>72.5</v>
      </c>
      <c r="E323" s="573">
        <v>2985</v>
      </c>
      <c r="F323" s="573">
        <v>13353</v>
      </c>
      <c r="G323" s="573">
        <v>8686</v>
      </c>
      <c r="H323" s="573">
        <v>45</v>
      </c>
      <c r="I323" s="587">
        <v>178.137</v>
      </c>
      <c r="K323" s="125">
        <v>114.2</v>
      </c>
      <c r="L323" s="27">
        <v>72.5</v>
      </c>
      <c r="M323" s="28">
        <v>3190</v>
      </c>
      <c r="N323" s="28">
        <v>14465</v>
      </c>
      <c r="O323" s="28">
        <v>10630</v>
      </c>
      <c r="P323" s="28">
        <v>45</v>
      </c>
      <c r="Q323" s="126">
        <v>95.7</v>
      </c>
    </row>
    <row r="324" spans="1:17">
      <c r="A324" s="113"/>
      <c r="B324" s="121" t="s">
        <v>8</v>
      </c>
      <c r="C324" s="585">
        <v>111.3</v>
      </c>
      <c r="D324" s="597">
        <v>73.7</v>
      </c>
      <c r="E324" s="573">
        <v>3667</v>
      </c>
      <c r="F324" s="573">
        <v>14634</v>
      </c>
      <c r="G324" s="573">
        <v>10964</v>
      </c>
      <c r="H324" s="573">
        <v>49</v>
      </c>
      <c r="I324" s="587">
        <v>176.76900000000001</v>
      </c>
      <c r="K324" s="125">
        <v>111.3</v>
      </c>
      <c r="L324" s="27">
        <v>73.7</v>
      </c>
      <c r="M324" s="28">
        <v>3415</v>
      </c>
      <c r="N324" s="28">
        <v>15048</v>
      </c>
      <c r="O324" s="28">
        <v>10404</v>
      </c>
      <c r="P324" s="28">
        <v>42</v>
      </c>
      <c r="Q324" s="126">
        <v>94.5</v>
      </c>
    </row>
    <row r="325" spans="1:17">
      <c r="A325" s="113"/>
      <c r="B325" s="121" t="s">
        <v>9</v>
      </c>
      <c r="C325" s="585">
        <v>114.6</v>
      </c>
      <c r="D325" s="597">
        <v>69</v>
      </c>
      <c r="E325" s="573">
        <v>2450</v>
      </c>
      <c r="F325" s="573">
        <v>15508</v>
      </c>
      <c r="G325" s="573">
        <v>10814</v>
      </c>
      <c r="H325" s="573">
        <v>40</v>
      </c>
      <c r="I325" s="587">
        <v>174.46100000000001</v>
      </c>
      <c r="K325" s="125">
        <v>114.6</v>
      </c>
      <c r="L325" s="27">
        <v>69</v>
      </c>
      <c r="M325" s="28">
        <v>2371</v>
      </c>
      <c r="N325" s="28">
        <v>15149</v>
      </c>
      <c r="O325" s="28">
        <v>10365</v>
      </c>
      <c r="P325" s="28">
        <v>41</v>
      </c>
      <c r="Q325" s="126">
        <v>92.8</v>
      </c>
    </row>
    <row r="326" spans="1:17">
      <c r="A326" s="113"/>
      <c r="B326" s="121" t="s">
        <v>10</v>
      </c>
      <c r="C326" s="585">
        <v>112.3</v>
      </c>
      <c r="D326" s="597">
        <v>73.7</v>
      </c>
      <c r="E326" s="573">
        <v>3540</v>
      </c>
      <c r="F326" s="573">
        <v>14322</v>
      </c>
      <c r="G326" s="573">
        <v>8444</v>
      </c>
      <c r="H326" s="573">
        <v>38</v>
      </c>
      <c r="I326" s="587">
        <v>169.46600000000001</v>
      </c>
      <c r="K326" s="125">
        <v>112.3</v>
      </c>
      <c r="L326" s="27">
        <v>73.7</v>
      </c>
      <c r="M326" s="28">
        <v>3319</v>
      </c>
      <c r="N326" s="28">
        <v>14990</v>
      </c>
      <c r="O326" s="28">
        <v>10982</v>
      </c>
      <c r="P326" s="28">
        <v>42</v>
      </c>
      <c r="Q326" s="126">
        <v>90.3</v>
      </c>
    </row>
    <row r="327" spans="1:17">
      <c r="A327" s="113"/>
      <c r="B327" s="121" t="s">
        <v>11</v>
      </c>
      <c r="C327" s="585">
        <v>113.6</v>
      </c>
      <c r="D327" s="597">
        <v>72.7</v>
      </c>
      <c r="E327" s="573">
        <v>2292</v>
      </c>
      <c r="F327" s="573">
        <v>15131</v>
      </c>
      <c r="G327" s="573">
        <v>12112</v>
      </c>
      <c r="H327" s="573">
        <v>40</v>
      </c>
      <c r="I327" s="587">
        <v>166.02</v>
      </c>
      <c r="K327" s="125">
        <v>113.6</v>
      </c>
      <c r="L327" s="27">
        <v>72.7</v>
      </c>
      <c r="M327" s="28">
        <v>2360</v>
      </c>
      <c r="N327" s="28">
        <v>15094</v>
      </c>
      <c r="O327" s="28">
        <v>10502</v>
      </c>
      <c r="P327" s="28">
        <v>37</v>
      </c>
      <c r="Q327" s="126">
        <v>88.9</v>
      </c>
    </row>
    <row r="328" spans="1:17">
      <c r="A328" s="113"/>
      <c r="B328" s="121" t="s">
        <v>12</v>
      </c>
      <c r="C328" s="585">
        <v>112.3</v>
      </c>
      <c r="D328" s="597">
        <v>71.599999999999994</v>
      </c>
      <c r="E328" s="573">
        <v>2713</v>
      </c>
      <c r="F328" s="573">
        <v>17125</v>
      </c>
      <c r="G328" s="573">
        <v>9551</v>
      </c>
      <c r="H328" s="573">
        <v>38</v>
      </c>
      <c r="I328" s="587">
        <v>165.09800000000001</v>
      </c>
      <c r="K328" s="125">
        <v>112.3</v>
      </c>
      <c r="L328" s="27">
        <v>71.599999999999994</v>
      </c>
      <c r="M328" s="28">
        <v>2565</v>
      </c>
      <c r="N328" s="28">
        <v>15577</v>
      </c>
      <c r="O328" s="28">
        <v>10453</v>
      </c>
      <c r="P328" s="28">
        <v>38</v>
      </c>
      <c r="Q328" s="126">
        <v>88.9</v>
      </c>
    </row>
    <row r="329" spans="1:17">
      <c r="A329" s="113"/>
      <c r="B329" s="121" t="s">
        <v>13</v>
      </c>
      <c r="C329" s="585">
        <v>113.6</v>
      </c>
      <c r="D329" s="597">
        <v>76.599999999999994</v>
      </c>
      <c r="E329" s="573">
        <v>3191</v>
      </c>
      <c r="F329" s="573">
        <v>14269</v>
      </c>
      <c r="G329" s="573">
        <v>9612</v>
      </c>
      <c r="H329" s="573">
        <v>46</v>
      </c>
      <c r="I329" s="587">
        <v>163.27199999999999</v>
      </c>
      <c r="K329" s="125">
        <v>113.6</v>
      </c>
      <c r="L329" s="27">
        <v>76.599999999999994</v>
      </c>
      <c r="M329" s="28">
        <v>2844</v>
      </c>
      <c r="N329" s="28">
        <v>15169</v>
      </c>
      <c r="O329" s="28">
        <v>10405</v>
      </c>
      <c r="P329" s="28">
        <v>47</v>
      </c>
      <c r="Q329" s="126">
        <v>87.3</v>
      </c>
    </row>
    <row r="330" spans="1:17">
      <c r="A330" s="114"/>
      <c r="B330" s="122" t="s">
        <v>14</v>
      </c>
      <c r="C330" s="586">
        <v>111.2</v>
      </c>
      <c r="D330" s="598">
        <v>73.7</v>
      </c>
      <c r="E330" s="574">
        <v>2458</v>
      </c>
      <c r="F330" s="574">
        <v>12689</v>
      </c>
      <c r="G330" s="574">
        <v>9492</v>
      </c>
      <c r="H330" s="574">
        <v>34</v>
      </c>
      <c r="I330" s="588">
        <v>160.852</v>
      </c>
      <c r="K330" s="127">
        <v>111.2</v>
      </c>
      <c r="L330" s="29">
        <v>73.7</v>
      </c>
      <c r="M330" s="30">
        <v>2347</v>
      </c>
      <c r="N330" s="30">
        <v>14274</v>
      </c>
      <c r="O330" s="30">
        <v>10360</v>
      </c>
      <c r="P330" s="30">
        <v>33</v>
      </c>
      <c r="Q330" s="128">
        <v>87.9</v>
      </c>
    </row>
    <row r="331" spans="1:17">
      <c r="A331" s="112" t="s">
        <v>280</v>
      </c>
      <c r="B331" s="120" t="s">
        <v>3</v>
      </c>
      <c r="C331" s="604">
        <v>112.6</v>
      </c>
      <c r="D331" s="604">
        <v>75.3</v>
      </c>
      <c r="E331" s="576">
        <v>3110</v>
      </c>
      <c r="F331" s="576">
        <v>18120</v>
      </c>
      <c r="G331" s="576">
        <v>9781</v>
      </c>
      <c r="H331" s="576">
        <v>31</v>
      </c>
      <c r="I331" s="608">
        <v>155.94800000000001</v>
      </c>
      <c r="K331" s="123">
        <v>112.6</v>
      </c>
      <c r="L331" s="25">
        <v>75.3</v>
      </c>
      <c r="M331" s="26">
        <v>3994</v>
      </c>
      <c r="N331" s="26">
        <v>16704</v>
      </c>
      <c r="O331" s="26">
        <v>10612</v>
      </c>
      <c r="P331" s="26">
        <v>38</v>
      </c>
      <c r="Q331" s="124">
        <v>88.6</v>
      </c>
    </row>
    <row r="332" spans="1:17">
      <c r="A332" s="113">
        <v>2016</v>
      </c>
      <c r="B332" s="121" t="s">
        <v>4</v>
      </c>
      <c r="C332" s="605">
        <v>113.3</v>
      </c>
      <c r="D332" s="605">
        <v>79.599999999999994</v>
      </c>
      <c r="E332" s="577">
        <v>2158</v>
      </c>
      <c r="F332" s="577">
        <v>16467</v>
      </c>
      <c r="G332" s="577">
        <v>11789</v>
      </c>
      <c r="H332" s="577">
        <v>38</v>
      </c>
      <c r="I332" s="609">
        <v>154.94200000000001</v>
      </c>
      <c r="K332" s="125">
        <v>113.3</v>
      </c>
      <c r="L332" s="27">
        <v>79.599999999999994</v>
      </c>
      <c r="M332" s="28">
        <v>2300</v>
      </c>
      <c r="N332" s="28">
        <v>15166</v>
      </c>
      <c r="O332" s="28">
        <v>9955</v>
      </c>
      <c r="P332" s="28">
        <v>41</v>
      </c>
      <c r="Q332" s="126">
        <v>87.3</v>
      </c>
    </row>
    <row r="333" spans="1:17">
      <c r="A333" s="113"/>
      <c r="B333" s="121" t="s">
        <v>5</v>
      </c>
      <c r="C333" s="605">
        <v>114.5</v>
      </c>
      <c r="D333" s="605">
        <v>77.900000000000006</v>
      </c>
      <c r="E333" s="577">
        <v>3053</v>
      </c>
      <c r="F333" s="577">
        <v>14874</v>
      </c>
      <c r="G333" s="577">
        <v>15674</v>
      </c>
      <c r="H333" s="577">
        <v>39</v>
      </c>
      <c r="I333" s="609">
        <v>156.095</v>
      </c>
      <c r="K333" s="125">
        <v>114.5</v>
      </c>
      <c r="L333" s="27">
        <v>77.900000000000006</v>
      </c>
      <c r="M333" s="28">
        <v>3027</v>
      </c>
      <c r="N333" s="28">
        <v>14870</v>
      </c>
      <c r="O333" s="28">
        <v>10070</v>
      </c>
      <c r="P333" s="28">
        <v>36</v>
      </c>
      <c r="Q333" s="126">
        <v>89.1</v>
      </c>
    </row>
    <row r="334" spans="1:17">
      <c r="A334" s="113"/>
      <c r="B334" s="121" t="s">
        <v>6</v>
      </c>
      <c r="C334" s="605">
        <v>112.3</v>
      </c>
      <c r="D334" s="605">
        <v>80.099999999999994</v>
      </c>
      <c r="E334" s="577">
        <v>3019</v>
      </c>
      <c r="F334" s="577">
        <v>15727</v>
      </c>
      <c r="G334" s="577">
        <v>8690</v>
      </c>
      <c r="H334" s="577">
        <v>45</v>
      </c>
      <c r="I334" s="609">
        <v>158.19399999999999</v>
      </c>
      <c r="K334" s="125">
        <v>112.3</v>
      </c>
      <c r="L334" s="27">
        <v>80.099999999999994</v>
      </c>
      <c r="M334" s="28">
        <v>3061</v>
      </c>
      <c r="N334" s="28">
        <v>15457</v>
      </c>
      <c r="O334" s="28">
        <v>10874</v>
      </c>
      <c r="P334" s="28">
        <v>44</v>
      </c>
      <c r="Q334" s="126">
        <v>89.3</v>
      </c>
    </row>
    <row r="335" spans="1:17">
      <c r="A335" s="113"/>
      <c r="B335" s="121" t="s">
        <v>7</v>
      </c>
      <c r="C335" s="605">
        <v>112.9</v>
      </c>
      <c r="D335" s="605">
        <v>81.8</v>
      </c>
      <c r="E335" s="577">
        <v>2218</v>
      </c>
      <c r="F335" s="577">
        <v>14549</v>
      </c>
      <c r="G335" s="577">
        <v>9081</v>
      </c>
      <c r="H335" s="577">
        <v>25</v>
      </c>
      <c r="I335" s="609">
        <v>158.66499999999999</v>
      </c>
      <c r="K335" s="125">
        <v>112.9</v>
      </c>
      <c r="L335" s="27">
        <v>81.8</v>
      </c>
      <c r="M335" s="28">
        <v>2337</v>
      </c>
      <c r="N335" s="28">
        <v>15422</v>
      </c>
      <c r="O335" s="28">
        <v>10894</v>
      </c>
      <c r="P335" s="28">
        <v>24</v>
      </c>
      <c r="Q335" s="126">
        <v>89.1</v>
      </c>
    </row>
    <row r="336" spans="1:17">
      <c r="A336" s="113"/>
      <c r="B336" s="121" t="s">
        <v>8</v>
      </c>
      <c r="C336" s="605">
        <v>114.4</v>
      </c>
      <c r="D336" s="605">
        <v>76.8</v>
      </c>
      <c r="E336" s="577">
        <v>2885</v>
      </c>
      <c r="F336" s="577">
        <v>14944</v>
      </c>
      <c r="G336" s="577">
        <v>11421</v>
      </c>
      <c r="H336" s="577">
        <v>55</v>
      </c>
      <c r="I336" s="609">
        <v>156.70400000000001</v>
      </c>
      <c r="K336" s="125">
        <v>114.4</v>
      </c>
      <c r="L336" s="27">
        <v>76.8</v>
      </c>
      <c r="M336" s="28">
        <v>2680</v>
      </c>
      <c r="N336" s="28">
        <v>15557</v>
      </c>
      <c r="O336" s="28">
        <v>11102</v>
      </c>
      <c r="P336" s="28">
        <v>47</v>
      </c>
      <c r="Q336" s="126">
        <v>88.6</v>
      </c>
    </row>
    <row r="337" spans="1:17">
      <c r="A337" s="113"/>
      <c r="B337" s="121" t="s">
        <v>9</v>
      </c>
      <c r="C337" s="605">
        <v>112.3</v>
      </c>
      <c r="D337" s="605">
        <v>79.2</v>
      </c>
      <c r="E337" s="577">
        <v>3032</v>
      </c>
      <c r="F337" s="577">
        <v>15580</v>
      </c>
      <c r="G337" s="577">
        <v>11109</v>
      </c>
      <c r="H337" s="577">
        <v>30</v>
      </c>
      <c r="I337" s="609">
        <v>157.572</v>
      </c>
      <c r="K337" s="125">
        <v>112.3</v>
      </c>
      <c r="L337" s="27">
        <v>79.2</v>
      </c>
      <c r="M337" s="28">
        <v>2947</v>
      </c>
      <c r="N337" s="28">
        <v>15873</v>
      </c>
      <c r="O337" s="28">
        <v>11268</v>
      </c>
      <c r="P337" s="28">
        <v>31</v>
      </c>
      <c r="Q337" s="126">
        <v>90.3</v>
      </c>
    </row>
    <row r="338" spans="1:17">
      <c r="A338" s="113"/>
      <c r="B338" s="121" t="s">
        <v>10</v>
      </c>
      <c r="C338" s="605">
        <v>114.4</v>
      </c>
      <c r="D338" s="605">
        <v>75.599999999999994</v>
      </c>
      <c r="E338" s="577">
        <v>2828</v>
      </c>
      <c r="F338" s="577">
        <v>16090</v>
      </c>
      <c r="G338" s="577">
        <v>8526</v>
      </c>
      <c r="H338" s="577">
        <v>31</v>
      </c>
      <c r="I338" s="609">
        <v>156.636</v>
      </c>
      <c r="K338" s="125">
        <v>114.4</v>
      </c>
      <c r="L338" s="27">
        <v>75.599999999999994</v>
      </c>
      <c r="M338" s="28">
        <v>2662</v>
      </c>
      <c r="N338" s="28">
        <v>15927</v>
      </c>
      <c r="O338" s="28">
        <v>10706</v>
      </c>
      <c r="P338" s="28">
        <v>34</v>
      </c>
      <c r="Q338" s="126">
        <v>92.4</v>
      </c>
    </row>
    <row r="339" spans="1:17">
      <c r="A339" s="113"/>
      <c r="B339" s="121" t="s">
        <v>11</v>
      </c>
      <c r="C339" s="605">
        <v>118.5</v>
      </c>
      <c r="D339" s="605">
        <v>79.3</v>
      </c>
      <c r="E339" s="577">
        <v>3237</v>
      </c>
      <c r="F339" s="577">
        <v>15753</v>
      </c>
      <c r="G339" s="577">
        <v>12531</v>
      </c>
      <c r="H339" s="577">
        <v>34</v>
      </c>
      <c r="I339" s="609">
        <v>156.71299999999999</v>
      </c>
      <c r="K339" s="125">
        <v>118.5</v>
      </c>
      <c r="L339" s="27">
        <v>79.3</v>
      </c>
      <c r="M339" s="28">
        <v>3355</v>
      </c>
      <c r="N339" s="28">
        <v>15869</v>
      </c>
      <c r="O339" s="28">
        <v>10701</v>
      </c>
      <c r="P339" s="28">
        <v>32</v>
      </c>
      <c r="Q339" s="126">
        <v>94.4</v>
      </c>
    </row>
    <row r="340" spans="1:17">
      <c r="A340" s="113"/>
      <c r="B340" s="121" t="s">
        <v>12</v>
      </c>
      <c r="C340" s="605">
        <v>114.9</v>
      </c>
      <c r="D340" s="605">
        <v>81.5</v>
      </c>
      <c r="E340" s="577">
        <v>2810</v>
      </c>
      <c r="F340" s="577">
        <v>16931</v>
      </c>
      <c r="G340" s="577">
        <v>9913</v>
      </c>
      <c r="H340" s="577">
        <v>39</v>
      </c>
      <c r="I340" s="609">
        <v>158.58600000000001</v>
      </c>
      <c r="K340" s="125">
        <v>114.9</v>
      </c>
      <c r="L340" s="27">
        <v>81.5</v>
      </c>
      <c r="M340" s="28">
        <v>2743</v>
      </c>
      <c r="N340" s="28">
        <v>16059</v>
      </c>
      <c r="O340" s="28">
        <v>11172</v>
      </c>
      <c r="P340" s="28">
        <v>39</v>
      </c>
      <c r="Q340" s="126">
        <v>96.1</v>
      </c>
    </row>
    <row r="341" spans="1:17">
      <c r="A341" s="113"/>
      <c r="B341" s="121" t="s">
        <v>13</v>
      </c>
      <c r="C341" s="605">
        <v>114.9</v>
      </c>
      <c r="D341" s="605">
        <v>75.900000000000006</v>
      </c>
      <c r="E341" s="577">
        <v>3004</v>
      </c>
      <c r="F341" s="577">
        <v>15775</v>
      </c>
      <c r="G341" s="577">
        <v>10855</v>
      </c>
      <c r="H341" s="577">
        <v>29</v>
      </c>
      <c r="I341" s="609">
        <v>164.41300000000001</v>
      </c>
      <c r="K341" s="125">
        <v>114.9</v>
      </c>
      <c r="L341" s="27">
        <v>75.900000000000006</v>
      </c>
      <c r="M341" s="28">
        <v>2759</v>
      </c>
      <c r="N341" s="28">
        <v>15864</v>
      </c>
      <c r="O341" s="28">
        <v>11475</v>
      </c>
      <c r="P341" s="28">
        <v>30</v>
      </c>
      <c r="Q341" s="126">
        <v>100.7</v>
      </c>
    </row>
    <row r="342" spans="1:17">
      <c r="A342" s="114"/>
      <c r="B342" s="122" t="s">
        <v>14</v>
      </c>
      <c r="C342" s="606">
        <v>118.1</v>
      </c>
      <c r="D342" s="606">
        <v>74.400000000000006</v>
      </c>
      <c r="E342" s="578">
        <v>2870</v>
      </c>
      <c r="F342" s="578">
        <v>13658</v>
      </c>
      <c r="G342" s="578">
        <v>11018</v>
      </c>
      <c r="H342" s="578">
        <v>38</v>
      </c>
      <c r="I342" s="610">
        <v>168.833</v>
      </c>
      <c r="K342" s="127">
        <v>118.1</v>
      </c>
      <c r="L342" s="29">
        <v>74.400000000000006</v>
      </c>
      <c r="M342" s="30">
        <v>2779</v>
      </c>
      <c r="N342" s="30">
        <v>15331</v>
      </c>
      <c r="O342" s="30">
        <v>11760</v>
      </c>
      <c r="P342" s="30">
        <v>37</v>
      </c>
      <c r="Q342" s="128">
        <v>105</v>
      </c>
    </row>
    <row r="343" spans="1:17">
      <c r="A343" s="113" t="s">
        <v>466</v>
      </c>
      <c r="B343" s="121" t="s">
        <v>3</v>
      </c>
      <c r="C343" s="605">
        <v>113.3</v>
      </c>
      <c r="D343" s="605">
        <v>80.8</v>
      </c>
      <c r="E343" s="577">
        <v>3297</v>
      </c>
      <c r="F343" s="577">
        <v>19414</v>
      </c>
      <c r="G343" s="577">
        <v>10504</v>
      </c>
      <c r="H343" s="577">
        <v>28</v>
      </c>
      <c r="I343" s="609">
        <v>171.74299999999999</v>
      </c>
      <c r="K343" s="125">
        <v>113.3</v>
      </c>
      <c r="L343" s="27">
        <v>80.8</v>
      </c>
      <c r="M343" s="28">
        <v>4121</v>
      </c>
      <c r="N343" s="28">
        <v>17835</v>
      </c>
      <c r="O343" s="28">
        <v>11224</v>
      </c>
      <c r="P343" s="28">
        <v>34</v>
      </c>
      <c r="Q343" s="126">
        <v>110.1</v>
      </c>
    </row>
    <row r="344" spans="1:17">
      <c r="A344" s="113">
        <v>2017</v>
      </c>
      <c r="B344" s="121" t="s">
        <v>4</v>
      </c>
      <c r="C344" s="605">
        <v>118.6</v>
      </c>
      <c r="D344" s="605">
        <v>75.400000000000006</v>
      </c>
      <c r="E344" s="577">
        <v>3190</v>
      </c>
      <c r="F344" s="577">
        <v>18179</v>
      </c>
      <c r="G344" s="577">
        <v>12849</v>
      </c>
      <c r="H344" s="577">
        <v>30</v>
      </c>
      <c r="I344" s="609">
        <v>172.28399999999999</v>
      </c>
      <c r="K344" s="125">
        <v>118.6</v>
      </c>
      <c r="L344" s="27">
        <v>75.400000000000006</v>
      </c>
      <c r="M344" s="28">
        <v>3314</v>
      </c>
      <c r="N344" s="28">
        <v>16717</v>
      </c>
      <c r="O344" s="28">
        <v>11272</v>
      </c>
      <c r="P344" s="28">
        <v>33</v>
      </c>
      <c r="Q344" s="126">
        <v>111.2</v>
      </c>
    </row>
    <row r="345" spans="1:17">
      <c r="A345" s="113"/>
      <c r="B345" s="121" t="s">
        <v>5</v>
      </c>
      <c r="C345" s="605">
        <v>117.1</v>
      </c>
      <c r="D345" s="605">
        <v>77.099999999999994</v>
      </c>
      <c r="E345" s="577">
        <v>2403</v>
      </c>
      <c r="F345" s="577">
        <v>16225</v>
      </c>
      <c r="G345" s="577">
        <v>18114</v>
      </c>
      <c r="H345" s="577">
        <v>33</v>
      </c>
      <c r="I345" s="609">
        <v>173.696</v>
      </c>
      <c r="K345" s="125">
        <v>117.1</v>
      </c>
      <c r="L345" s="27">
        <v>77.099999999999994</v>
      </c>
      <c r="M345" s="28">
        <v>2347</v>
      </c>
      <c r="N345" s="28">
        <v>16480</v>
      </c>
      <c r="O345" s="28">
        <v>11533</v>
      </c>
      <c r="P345" s="28">
        <v>30</v>
      </c>
      <c r="Q345" s="126">
        <v>111.3</v>
      </c>
    </row>
    <row r="346" spans="1:17">
      <c r="A346" s="113"/>
      <c r="B346" s="121" t="s">
        <v>6</v>
      </c>
      <c r="C346" s="605">
        <v>120.1</v>
      </c>
      <c r="D346" s="605">
        <v>77.2</v>
      </c>
      <c r="E346" s="577">
        <v>2976</v>
      </c>
      <c r="F346" s="577">
        <v>16815</v>
      </c>
      <c r="G346" s="577">
        <v>8693</v>
      </c>
      <c r="H346" s="577">
        <v>34</v>
      </c>
      <c r="I346" s="609">
        <v>171.60900000000001</v>
      </c>
      <c r="K346" s="125">
        <v>120.1</v>
      </c>
      <c r="L346" s="27">
        <v>77.2</v>
      </c>
      <c r="M346" s="28">
        <v>2874</v>
      </c>
      <c r="N346" s="28">
        <v>17328</v>
      </c>
      <c r="O346" s="28">
        <v>11302</v>
      </c>
      <c r="P346" s="28">
        <v>33</v>
      </c>
      <c r="Q346" s="126">
        <v>108.5</v>
      </c>
    </row>
    <row r="347" spans="1:17">
      <c r="A347" s="113"/>
      <c r="B347" s="121" t="s">
        <v>7</v>
      </c>
      <c r="C347" s="605">
        <v>119.3</v>
      </c>
      <c r="D347" s="605">
        <v>75</v>
      </c>
      <c r="E347" s="577">
        <v>3028</v>
      </c>
      <c r="F347" s="577">
        <v>16802</v>
      </c>
      <c r="G347" s="577">
        <v>9492</v>
      </c>
      <c r="H347" s="577">
        <v>43</v>
      </c>
      <c r="I347" s="609">
        <v>172.23400000000001</v>
      </c>
      <c r="K347" s="125">
        <v>119.3</v>
      </c>
      <c r="L347" s="27">
        <v>75</v>
      </c>
      <c r="M347" s="28">
        <v>3226</v>
      </c>
      <c r="N347" s="28">
        <v>17197</v>
      </c>
      <c r="O347" s="28">
        <v>11167</v>
      </c>
      <c r="P347" s="28">
        <v>42</v>
      </c>
      <c r="Q347" s="126">
        <v>108.6</v>
      </c>
    </row>
    <row r="348" spans="1:17">
      <c r="A348" s="113"/>
      <c r="B348" s="121" t="s">
        <v>8</v>
      </c>
      <c r="C348" s="605">
        <v>119.5</v>
      </c>
      <c r="D348" s="605">
        <v>74.900000000000006</v>
      </c>
      <c r="E348" s="577">
        <v>2848</v>
      </c>
      <c r="F348" s="577">
        <v>16358</v>
      </c>
      <c r="G348" s="577">
        <v>12395</v>
      </c>
      <c r="H348" s="577">
        <v>50</v>
      </c>
      <c r="I348" s="609">
        <v>172.11799999999999</v>
      </c>
      <c r="K348" s="125">
        <v>119.5</v>
      </c>
      <c r="L348" s="27">
        <v>74.900000000000006</v>
      </c>
      <c r="M348" s="28">
        <v>2659</v>
      </c>
      <c r="N348" s="28">
        <v>16842</v>
      </c>
      <c r="O348" s="28">
        <v>11900</v>
      </c>
      <c r="P348" s="28">
        <v>43</v>
      </c>
      <c r="Q348" s="126">
        <v>109.8</v>
      </c>
    </row>
    <row r="349" spans="1:17">
      <c r="A349" s="113"/>
      <c r="B349" s="121" t="s">
        <v>9</v>
      </c>
      <c r="C349" s="605">
        <v>120.3</v>
      </c>
      <c r="D349" s="605">
        <v>82.6</v>
      </c>
      <c r="E349" s="577">
        <v>2918</v>
      </c>
      <c r="F349" s="577">
        <v>16745</v>
      </c>
      <c r="G349" s="577">
        <v>10591</v>
      </c>
      <c r="H349" s="577">
        <v>43</v>
      </c>
      <c r="I349" s="609">
        <v>174.14099999999999</v>
      </c>
      <c r="K349" s="125">
        <v>120.3</v>
      </c>
      <c r="L349" s="27">
        <v>82.6</v>
      </c>
      <c r="M349" s="28">
        <v>2812</v>
      </c>
      <c r="N349" s="28">
        <v>17264</v>
      </c>
      <c r="O349" s="28">
        <v>10951</v>
      </c>
      <c r="P349" s="28">
        <v>44</v>
      </c>
      <c r="Q349" s="126">
        <v>110.5</v>
      </c>
    </row>
    <row r="350" spans="1:17">
      <c r="A350" s="113"/>
      <c r="B350" s="121" t="s">
        <v>10</v>
      </c>
      <c r="C350" s="605">
        <v>123</v>
      </c>
      <c r="D350" s="605">
        <v>82.3</v>
      </c>
      <c r="E350" s="577">
        <v>3017</v>
      </c>
      <c r="F350" s="577">
        <v>17805</v>
      </c>
      <c r="G350" s="577">
        <v>8929</v>
      </c>
      <c r="H350" s="577">
        <v>39</v>
      </c>
      <c r="I350" s="609">
        <v>176.71799999999999</v>
      </c>
      <c r="K350" s="125">
        <v>123</v>
      </c>
      <c r="L350" s="27">
        <v>82.3</v>
      </c>
      <c r="M350" s="28">
        <v>2943</v>
      </c>
      <c r="N350" s="28">
        <v>17552</v>
      </c>
      <c r="O350" s="28">
        <v>11345</v>
      </c>
      <c r="P350" s="28">
        <v>41</v>
      </c>
      <c r="Q350" s="126">
        <v>112.8</v>
      </c>
    </row>
    <row r="351" spans="1:17">
      <c r="A351" s="113"/>
      <c r="B351" s="121" t="s">
        <v>11</v>
      </c>
      <c r="C351" s="605">
        <v>118.1</v>
      </c>
      <c r="D351" s="605">
        <v>76.099999999999994</v>
      </c>
      <c r="E351" s="577">
        <v>2696</v>
      </c>
      <c r="F351" s="577">
        <v>16876</v>
      </c>
      <c r="G351" s="577">
        <v>12610</v>
      </c>
      <c r="H351" s="577">
        <v>43</v>
      </c>
      <c r="I351" s="609">
        <v>179.875</v>
      </c>
      <c r="K351" s="125">
        <v>118.1</v>
      </c>
      <c r="L351" s="27">
        <v>76.099999999999994</v>
      </c>
      <c r="M351" s="28">
        <v>2795</v>
      </c>
      <c r="N351" s="28">
        <v>17157</v>
      </c>
      <c r="O351" s="28">
        <v>11000</v>
      </c>
      <c r="P351" s="28">
        <v>42</v>
      </c>
      <c r="Q351" s="126">
        <v>114.8</v>
      </c>
    </row>
    <row r="352" spans="1:17">
      <c r="A352" s="113"/>
      <c r="B352" s="121" t="s">
        <v>12</v>
      </c>
      <c r="C352" s="605">
        <v>122.8</v>
      </c>
      <c r="D352" s="605">
        <v>79.099999999999994</v>
      </c>
      <c r="E352" s="577">
        <v>2771</v>
      </c>
      <c r="F352" s="577">
        <v>17965</v>
      </c>
      <c r="G352" s="577">
        <v>9196</v>
      </c>
      <c r="H352" s="577">
        <v>32</v>
      </c>
      <c r="I352" s="609">
        <v>180.69499999999999</v>
      </c>
      <c r="K352" s="125">
        <v>122.8</v>
      </c>
      <c r="L352" s="27">
        <v>79.099999999999994</v>
      </c>
      <c r="M352" s="28">
        <v>2775</v>
      </c>
      <c r="N352" s="28">
        <v>16809</v>
      </c>
      <c r="O352" s="28">
        <v>10086</v>
      </c>
      <c r="P352" s="28">
        <v>32</v>
      </c>
      <c r="Q352" s="126">
        <v>113.9</v>
      </c>
    </row>
    <row r="353" spans="1:17">
      <c r="A353" s="113"/>
      <c r="B353" s="121" t="s">
        <v>13</v>
      </c>
      <c r="C353" s="605">
        <v>122.7</v>
      </c>
      <c r="D353" s="605">
        <v>75.7</v>
      </c>
      <c r="E353" s="577">
        <v>2766</v>
      </c>
      <c r="F353" s="577">
        <v>17553</v>
      </c>
      <c r="G353" s="577">
        <v>10093</v>
      </c>
      <c r="H353" s="577">
        <v>35</v>
      </c>
      <c r="I353" s="609">
        <v>181.86199999999999</v>
      </c>
      <c r="K353" s="125">
        <v>122.7</v>
      </c>
      <c r="L353" s="27">
        <v>75.7</v>
      </c>
      <c r="M353" s="28">
        <v>2623</v>
      </c>
      <c r="N353" s="28">
        <v>17600</v>
      </c>
      <c r="O353" s="28">
        <v>10530</v>
      </c>
      <c r="P353" s="28">
        <v>35</v>
      </c>
      <c r="Q353" s="126">
        <v>110.6</v>
      </c>
    </row>
    <row r="354" spans="1:17">
      <c r="A354" s="113"/>
      <c r="B354" s="121" t="s">
        <v>14</v>
      </c>
      <c r="C354" s="605">
        <v>121.9</v>
      </c>
      <c r="D354" s="605">
        <v>78.7</v>
      </c>
      <c r="E354" s="577">
        <v>2993</v>
      </c>
      <c r="F354" s="577">
        <v>15909</v>
      </c>
      <c r="G354" s="577">
        <v>11174</v>
      </c>
      <c r="H354" s="577">
        <v>39</v>
      </c>
      <c r="I354" s="609">
        <v>184.488</v>
      </c>
      <c r="K354" s="125">
        <v>121.9</v>
      </c>
      <c r="L354" s="27">
        <v>78.7</v>
      </c>
      <c r="M354" s="28">
        <v>2902</v>
      </c>
      <c r="N354" s="28">
        <v>18112</v>
      </c>
      <c r="O354" s="28">
        <v>12148</v>
      </c>
      <c r="P354" s="28">
        <v>37</v>
      </c>
      <c r="Q354" s="126">
        <v>109.3</v>
      </c>
    </row>
    <row r="355" spans="1:17">
      <c r="A355" s="112" t="s">
        <v>598</v>
      </c>
      <c r="B355" s="120" t="s">
        <v>3</v>
      </c>
      <c r="C355" s="604">
        <v>121</v>
      </c>
      <c r="D355" s="604">
        <v>86.8</v>
      </c>
      <c r="E355" s="576">
        <v>2052</v>
      </c>
      <c r="F355" s="576">
        <v>19203</v>
      </c>
      <c r="G355" s="576">
        <v>10059</v>
      </c>
      <c r="H355" s="576">
        <v>30</v>
      </c>
      <c r="I355" s="608">
        <v>185.46299999999999</v>
      </c>
      <c r="K355" s="123">
        <v>121</v>
      </c>
      <c r="L355" s="25">
        <v>86.8</v>
      </c>
      <c r="M355" s="26">
        <v>2474</v>
      </c>
      <c r="N355" s="26">
        <v>17286</v>
      </c>
      <c r="O355" s="26">
        <v>10467</v>
      </c>
      <c r="P355" s="26">
        <v>35</v>
      </c>
      <c r="Q355" s="124">
        <v>108</v>
      </c>
    </row>
    <row r="356" spans="1:17">
      <c r="A356" s="113">
        <v>2018</v>
      </c>
      <c r="B356" s="121" t="s">
        <v>4</v>
      </c>
      <c r="C356" s="605">
        <v>120.1</v>
      </c>
      <c r="D356" s="605">
        <v>86.7</v>
      </c>
      <c r="E356" s="577">
        <v>2629</v>
      </c>
      <c r="F356" s="577">
        <v>19800</v>
      </c>
      <c r="G356" s="577">
        <v>12862</v>
      </c>
      <c r="H356" s="577">
        <v>36</v>
      </c>
      <c r="I356" s="609">
        <v>186.434</v>
      </c>
      <c r="K356" s="125">
        <v>120.1</v>
      </c>
      <c r="L356" s="27">
        <v>86.7</v>
      </c>
      <c r="M356" s="28">
        <v>2637</v>
      </c>
      <c r="N356" s="28">
        <v>18236</v>
      </c>
      <c r="O356" s="28">
        <v>11308</v>
      </c>
      <c r="P356" s="28">
        <v>42</v>
      </c>
      <c r="Q356" s="126">
        <v>108.2</v>
      </c>
    </row>
    <row r="357" spans="1:17">
      <c r="A357" s="113"/>
      <c r="B357" s="121" t="s">
        <v>5</v>
      </c>
      <c r="C357" s="605">
        <v>121.9</v>
      </c>
      <c r="D357" s="605">
        <v>84.8</v>
      </c>
      <c r="E357" s="577">
        <v>2750</v>
      </c>
      <c r="F357" s="577">
        <v>17656</v>
      </c>
      <c r="G357" s="577">
        <v>17721</v>
      </c>
      <c r="H357" s="577">
        <v>43</v>
      </c>
      <c r="I357" s="609">
        <v>184.31399999999999</v>
      </c>
      <c r="K357" s="125">
        <v>121.9</v>
      </c>
      <c r="L357" s="27">
        <v>84.8</v>
      </c>
      <c r="M357" s="28">
        <v>2684</v>
      </c>
      <c r="N357" s="28">
        <v>18117</v>
      </c>
      <c r="O357" s="28">
        <v>11376</v>
      </c>
      <c r="P357" s="28">
        <v>40</v>
      </c>
      <c r="Q357" s="126">
        <v>106.1</v>
      </c>
    </row>
    <row r="358" spans="1:17">
      <c r="A358" s="113"/>
      <c r="B358" s="121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6">
        <v>186.501</v>
      </c>
      <c r="K358" s="125">
        <v>121.4</v>
      </c>
      <c r="L358" s="27">
        <v>83.5</v>
      </c>
      <c r="M358" s="28">
        <v>2368</v>
      </c>
      <c r="N358" s="28">
        <v>17882</v>
      </c>
      <c r="O358" s="28">
        <v>11305</v>
      </c>
      <c r="P358" s="28">
        <v>34</v>
      </c>
      <c r="Q358" s="126">
        <v>108.7</v>
      </c>
    </row>
    <row r="359" spans="1:17">
      <c r="A359" s="113"/>
      <c r="B359" s="121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6">
        <v>186.685</v>
      </c>
      <c r="K359" s="125">
        <v>122.4</v>
      </c>
      <c r="L359" s="27">
        <v>80.5</v>
      </c>
      <c r="M359" s="28">
        <v>2617</v>
      </c>
      <c r="N359" s="28">
        <v>18511</v>
      </c>
      <c r="O359" s="28">
        <v>11480</v>
      </c>
      <c r="P359" s="28">
        <v>39</v>
      </c>
      <c r="Q359" s="126">
        <v>108.4</v>
      </c>
    </row>
    <row r="360" spans="1:17">
      <c r="A360" s="113"/>
      <c r="B360" s="121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8">
        <v>185.39500000000001</v>
      </c>
      <c r="K360" s="125">
        <v>125.4</v>
      </c>
      <c r="L360" s="27">
        <v>79.2</v>
      </c>
      <c r="M360" s="28">
        <v>2636</v>
      </c>
      <c r="N360" s="28">
        <v>18096</v>
      </c>
      <c r="O360" s="28">
        <v>11038</v>
      </c>
      <c r="P360" s="28">
        <v>28</v>
      </c>
      <c r="Q360" s="126">
        <v>107.7</v>
      </c>
    </row>
    <row r="361" spans="1:17">
      <c r="A361" s="113"/>
      <c r="B361" s="121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8">
        <v>184.27</v>
      </c>
      <c r="K361" s="125">
        <v>121.7</v>
      </c>
      <c r="L361" s="27">
        <v>83.1</v>
      </c>
      <c r="M361" s="28">
        <v>2812</v>
      </c>
      <c r="N361" s="28">
        <v>18046</v>
      </c>
      <c r="O361" s="28">
        <v>11189</v>
      </c>
      <c r="P361" s="28">
        <v>33</v>
      </c>
      <c r="Q361" s="126">
        <v>105.8</v>
      </c>
    </row>
    <row r="362" spans="1:17">
      <c r="A362" s="113"/>
      <c r="B362" s="121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8">
        <v>183.405</v>
      </c>
      <c r="K362" s="125">
        <v>123.2</v>
      </c>
      <c r="L362" s="27">
        <v>80.099999999999994</v>
      </c>
      <c r="M362" s="28">
        <v>2538</v>
      </c>
      <c r="N362" s="28">
        <v>18662</v>
      </c>
      <c r="O362" s="28">
        <v>11239</v>
      </c>
      <c r="P362" s="28">
        <v>31</v>
      </c>
      <c r="Q362" s="126">
        <v>103.8</v>
      </c>
    </row>
    <row r="363" spans="1:17">
      <c r="A363" s="113"/>
      <c r="B363" s="121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8">
        <v>184.78100000000001</v>
      </c>
      <c r="K363" s="125">
        <v>122.3</v>
      </c>
      <c r="L363" s="27">
        <v>88.3</v>
      </c>
      <c r="M363" s="28">
        <v>2333</v>
      </c>
      <c r="N363" s="28">
        <v>17657</v>
      </c>
      <c r="O363" s="28">
        <v>11323</v>
      </c>
      <c r="P363" s="28">
        <v>22</v>
      </c>
      <c r="Q363" s="126">
        <v>102.7</v>
      </c>
    </row>
    <row r="364" spans="1:17">
      <c r="A364" s="113"/>
      <c r="B364" s="121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8">
        <v>184.792</v>
      </c>
      <c r="K364" s="125">
        <v>122.4</v>
      </c>
      <c r="L364" s="27">
        <v>82.8</v>
      </c>
      <c r="M364" s="28">
        <v>2764</v>
      </c>
      <c r="N364" s="28">
        <v>18427</v>
      </c>
      <c r="O364" s="28">
        <v>11350</v>
      </c>
      <c r="P364" s="28">
        <v>48</v>
      </c>
      <c r="Q364" s="126">
        <v>102.3</v>
      </c>
    </row>
    <row r="365" spans="1:17">
      <c r="A365" s="113"/>
      <c r="B365" s="121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8">
        <v>182.523</v>
      </c>
      <c r="K365" s="125">
        <v>120.7</v>
      </c>
      <c r="L365" s="27">
        <v>86.2</v>
      </c>
      <c r="M365" s="28">
        <v>2710</v>
      </c>
      <c r="N365" s="28">
        <v>18678</v>
      </c>
      <c r="O365" s="28">
        <v>11075</v>
      </c>
      <c r="P365" s="28">
        <v>36</v>
      </c>
      <c r="Q365" s="126">
        <v>100.4</v>
      </c>
    </row>
    <row r="366" spans="1:17" ht="13.5" thickBot="1">
      <c r="A366" s="117"/>
      <c r="B366" s="569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8">
        <v>180.684</v>
      </c>
      <c r="K366" s="125">
        <v>122.4</v>
      </c>
      <c r="L366" s="27">
        <v>88.2</v>
      </c>
      <c r="M366" s="28">
        <v>2697</v>
      </c>
      <c r="N366" s="28">
        <v>17707</v>
      </c>
      <c r="O366" s="28">
        <v>10772</v>
      </c>
      <c r="P366" s="28">
        <v>26</v>
      </c>
      <c r="Q366" s="126">
        <v>97.9</v>
      </c>
    </row>
    <row r="367" spans="1:17">
      <c r="A367" s="112" t="s">
        <v>756</v>
      </c>
      <c r="B367" s="120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58">
        <v>180.56700000000001</v>
      </c>
      <c r="K367" s="123">
        <v>118.2</v>
      </c>
      <c r="L367" s="25">
        <v>91.7</v>
      </c>
      <c r="M367" s="26">
        <v>2753</v>
      </c>
      <c r="N367" s="26">
        <v>18086</v>
      </c>
      <c r="O367" s="26">
        <v>11111</v>
      </c>
      <c r="P367" s="26">
        <v>58</v>
      </c>
      <c r="Q367" s="124">
        <v>97.4</v>
      </c>
    </row>
    <row r="368" spans="1:17">
      <c r="A368" s="113">
        <v>2019</v>
      </c>
      <c r="B368" s="121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8">
        <v>183.09100000000001</v>
      </c>
      <c r="K368" s="125">
        <v>119.3</v>
      </c>
      <c r="L368" s="27">
        <v>90.3</v>
      </c>
      <c r="M368" s="28">
        <v>2901</v>
      </c>
      <c r="N368" s="28">
        <v>18546</v>
      </c>
      <c r="O368" s="28">
        <v>10969</v>
      </c>
      <c r="P368" s="28">
        <v>31</v>
      </c>
      <c r="Q368" s="126">
        <v>98.2</v>
      </c>
    </row>
    <row r="369" spans="1:17">
      <c r="A369" s="113"/>
      <c r="B369" s="121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8">
        <v>183.63200000000001</v>
      </c>
      <c r="K369" s="125">
        <v>113.9</v>
      </c>
      <c r="L369" s="27">
        <v>96.4</v>
      </c>
      <c r="M369" s="28">
        <v>2613</v>
      </c>
      <c r="N369" s="28">
        <v>17404</v>
      </c>
      <c r="O369" s="28">
        <v>11047</v>
      </c>
      <c r="P369" s="28">
        <v>45</v>
      </c>
      <c r="Q369" s="126">
        <v>99.6</v>
      </c>
    </row>
    <row r="370" spans="1:17">
      <c r="A370" s="113"/>
      <c r="B370" s="121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8">
        <v>183.52699999999999</v>
      </c>
      <c r="K370" s="125">
        <v>116.7</v>
      </c>
      <c r="L370" s="27">
        <v>90.4</v>
      </c>
      <c r="M370" s="28">
        <v>2930</v>
      </c>
      <c r="N370" s="28">
        <v>17766</v>
      </c>
      <c r="O370" s="28">
        <v>11149</v>
      </c>
      <c r="P370" s="28">
        <v>39</v>
      </c>
      <c r="Q370" s="126">
        <v>98.4</v>
      </c>
    </row>
    <row r="371" spans="1:17">
      <c r="A371" s="113" t="s">
        <v>791</v>
      </c>
      <c r="B371" s="121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8">
        <v>182.03299999999999</v>
      </c>
      <c r="K371" s="125">
        <v>115.6</v>
      </c>
      <c r="L371" s="27">
        <v>90.9</v>
      </c>
      <c r="M371" s="28">
        <v>2071</v>
      </c>
      <c r="N371" s="28">
        <v>18529</v>
      </c>
      <c r="O371" s="28">
        <v>12340</v>
      </c>
      <c r="P371" s="28">
        <v>35</v>
      </c>
      <c r="Q371" s="126">
        <v>97.5</v>
      </c>
    </row>
    <row r="372" spans="1:17">
      <c r="A372" s="113"/>
      <c r="B372" s="121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8">
        <v>181.001</v>
      </c>
      <c r="K372" s="125">
        <v>116.6</v>
      </c>
      <c r="L372" s="27">
        <v>99.4</v>
      </c>
      <c r="M372" s="28">
        <v>2788</v>
      </c>
      <c r="N372" s="28">
        <v>17818</v>
      </c>
      <c r="O372" s="28">
        <v>12350</v>
      </c>
      <c r="P372" s="28">
        <v>41</v>
      </c>
      <c r="Q372" s="126">
        <v>97.6</v>
      </c>
    </row>
    <row r="373" spans="1:17">
      <c r="A373" s="113"/>
      <c r="B373" s="121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8">
        <v>179.303</v>
      </c>
      <c r="K373" s="125">
        <v>120.5</v>
      </c>
      <c r="L373" s="27">
        <v>106.7</v>
      </c>
      <c r="M373" s="28">
        <v>2685</v>
      </c>
      <c r="N373" s="28">
        <v>17969</v>
      </c>
      <c r="O373" s="28">
        <v>12070</v>
      </c>
      <c r="P373" s="28">
        <v>36</v>
      </c>
      <c r="Q373" s="126">
        <v>97.3</v>
      </c>
    </row>
    <row r="374" spans="1:17">
      <c r="A374" s="113"/>
      <c r="B374" s="121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8">
        <v>176.13900000000001</v>
      </c>
      <c r="K374" s="125">
        <v>111.8</v>
      </c>
      <c r="L374" s="27">
        <v>126.5</v>
      </c>
      <c r="M374" s="28">
        <v>2489</v>
      </c>
      <c r="N374" s="28">
        <v>17940</v>
      </c>
      <c r="O374" s="28">
        <v>12138</v>
      </c>
      <c r="P374" s="28">
        <v>39</v>
      </c>
      <c r="Q374" s="126">
        <v>96</v>
      </c>
    </row>
    <row r="375" spans="1:17">
      <c r="A375" s="113"/>
      <c r="B375" s="121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8">
        <v>176.79599999999999</v>
      </c>
      <c r="K375" s="125">
        <v>112</v>
      </c>
      <c r="L375" s="27">
        <v>98</v>
      </c>
      <c r="M375" s="28">
        <v>3368</v>
      </c>
      <c r="N375" s="28">
        <v>17984</v>
      </c>
      <c r="O375" s="28">
        <v>12963</v>
      </c>
      <c r="P375" s="28">
        <v>40</v>
      </c>
      <c r="Q375" s="126">
        <v>95.7</v>
      </c>
    </row>
    <row r="376" spans="1:17">
      <c r="A376" s="113"/>
      <c r="B376" s="121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8">
        <v>178.41399999999999</v>
      </c>
      <c r="K376" s="125">
        <v>111.5</v>
      </c>
      <c r="L376" s="27">
        <v>100.8</v>
      </c>
      <c r="M376" s="28">
        <v>2265</v>
      </c>
      <c r="N376" s="28">
        <v>17328</v>
      </c>
      <c r="O376" s="28">
        <v>7838</v>
      </c>
      <c r="P376" s="28">
        <v>42</v>
      </c>
      <c r="Q376" s="126">
        <v>96.5</v>
      </c>
    </row>
    <row r="377" spans="1:17">
      <c r="A377" s="113"/>
      <c r="B377" s="121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8">
        <v>177.232</v>
      </c>
      <c r="K377" s="125">
        <v>110.8</v>
      </c>
      <c r="L377" s="27">
        <v>99.6</v>
      </c>
      <c r="M377" s="28">
        <v>2389</v>
      </c>
      <c r="N377" s="28">
        <v>17966</v>
      </c>
      <c r="O377" s="28">
        <v>9646</v>
      </c>
      <c r="P377" s="28">
        <v>40</v>
      </c>
      <c r="Q377" s="126">
        <v>97.1</v>
      </c>
    </row>
    <row r="378" spans="1:17">
      <c r="A378" s="113"/>
      <c r="B378" s="121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8">
        <v>178.84700000000001</v>
      </c>
      <c r="K378" s="127">
        <v>110.6</v>
      </c>
      <c r="L378" s="29">
        <v>97.6</v>
      </c>
      <c r="M378" s="30">
        <v>2806</v>
      </c>
      <c r="N378" s="30">
        <v>17758</v>
      </c>
      <c r="O378" s="30">
        <v>9544</v>
      </c>
      <c r="P378" s="30">
        <v>45</v>
      </c>
      <c r="Q378" s="128">
        <v>99</v>
      </c>
    </row>
    <row r="379" spans="1:17">
      <c r="A379" s="112" t="s">
        <v>790</v>
      </c>
      <c r="B379" s="120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58">
        <v>177.631</v>
      </c>
      <c r="K379" s="123">
        <v>114.6</v>
      </c>
      <c r="L379" s="25">
        <v>95.3</v>
      </c>
      <c r="M379" s="26">
        <v>2941</v>
      </c>
      <c r="N379" s="26">
        <v>14687</v>
      </c>
      <c r="O379" s="26">
        <v>9313</v>
      </c>
      <c r="P379" s="26">
        <v>39</v>
      </c>
      <c r="Q379" s="124">
        <v>98.4</v>
      </c>
    </row>
    <row r="380" spans="1:17">
      <c r="A380" s="113">
        <v>2020</v>
      </c>
      <c r="B380" s="121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8">
        <v>175.80500000000001</v>
      </c>
      <c r="K380" s="125">
        <v>112</v>
      </c>
      <c r="L380" s="27">
        <v>98.4</v>
      </c>
      <c r="M380" s="28">
        <v>1962</v>
      </c>
      <c r="N380" s="28">
        <v>15811</v>
      </c>
      <c r="O380" s="28">
        <v>9692</v>
      </c>
      <c r="P380" s="28">
        <v>41</v>
      </c>
      <c r="Q380" s="126">
        <v>96</v>
      </c>
    </row>
    <row r="381" spans="1:17">
      <c r="A381" s="113"/>
      <c r="B381" s="121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8">
        <v>166.19499999999999</v>
      </c>
      <c r="K381" s="125">
        <v>119.4</v>
      </c>
      <c r="L381" s="27">
        <v>99.2</v>
      </c>
      <c r="M381" s="28">
        <v>2837</v>
      </c>
      <c r="N381" s="28">
        <v>15363</v>
      </c>
      <c r="O381" s="28">
        <v>9503</v>
      </c>
      <c r="P381" s="28">
        <v>34</v>
      </c>
      <c r="Q381" s="126">
        <v>90.5</v>
      </c>
    </row>
    <row r="382" spans="1:17">
      <c r="A382" s="113"/>
      <c r="B382" s="121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8">
        <v>160.965</v>
      </c>
      <c r="K382" s="125">
        <v>92.3</v>
      </c>
      <c r="L382" s="27">
        <v>106.1</v>
      </c>
      <c r="M382" s="28">
        <v>2946</v>
      </c>
      <c r="N382" s="28">
        <v>12209</v>
      </c>
      <c r="O382" s="28">
        <v>8317</v>
      </c>
      <c r="P382" s="28">
        <v>47</v>
      </c>
      <c r="Q382" s="126">
        <v>87.7</v>
      </c>
    </row>
    <row r="383" spans="1:17">
      <c r="A383" s="113"/>
      <c r="B383" s="121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8">
        <v>162.21</v>
      </c>
      <c r="K383" s="125">
        <v>84.7</v>
      </c>
      <c r="L383" s="27">
        <v>113.5</v>
      </c>
      <c r="M383" s="28">
        <v>2547</v>
      </c>
      <c r="N383" s="28">
        <v>13066</v>
      </c>
      <c r="O383" s="28">
        <v>7046</v>
      </c>
      <c r="P383" s="28">
        <v>11</v>
      </c>
      <c r="Q383" s="126">
        <v>89.1</v>
      </c>
    </row>
    <row r="384" spans="1:17">
      <c r="A384" s="113"/>
      <c r="B384" s="121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8">
        <v>165.899</v>
      </c>
      <c r="K384" s="125">
        <v>85.6</v>
      </c>
      <c r="L384" s="27">
        <v>107.8</v>
      </c>
      <c r="M384" s="28">
        <v>2611</v>
      </c>
      <c r="N384" s="28">
        <v>14456</v>
      </c>
      <c r="O384" s="28">
        <v>8406</v>
      </c>
      <c r="P384" s="28">
        <v>40</v>
      </c>
      <c r="Q384" s="126">
        <v>91.7</v>
      </c>
    </row>
    <row r="385" spans="1:18">
      <c r="A385" s="113"/>
      <c r="B385" s="121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8">
        <v>168.482</v>
      </c>
      <c r="K385" s="125">
        <v>88.8</v>
      </c>
      <c r="L385" s="27">
        <v>103.3</v>
      </c>
      <c r="M385" s="28">
        <v>2550</v>
      </c>
      <c r="N385" s="28">
        <v>13012</v>
      </c>
      <c r="O385" s="28">
        <v>9528</v>
      </c>
      <c r="P385" s="28">
        <v>39</v>
      </c>
      <c r="Q385" s="126">
        <v>94</v>
      </c>
    </row>
    <row r="386" spans="1:18">
      <c r="A386" s="113"/>
      <c r="B386" s="121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8">
        <v>170.86199999999999</v>
      </c>
      <c r="K386" s="125">
        <v>95.3</v>
      </c>
      <c r="L386" s="27">
        <v>101.9</v>
      </c>
      <c r="M386" s="28">
        <v>2294</v>
      </c>
      <c r="N386" s="28">
        <v>13604</v>
      </c>
      <c r="O386" s="28">
        <v>9825</v>
      </c>
      <c r="P386" s="28">
        <v>45</v>
      </c>
      <c r="Q386" s="126">
        <v>97</v>
      </c>
    </row>
    <row r="387" spans="1:18">
      <c r="A387" s="113"/>
      <c r="B387" s="121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8">
        <v>171.16399999999999</v>
      </c>
      <c r="K387" s="125">
        <v>95.4</v>
      </c>
      <c r="L387" s="27">
        <v>92.7</v>
      </c>
      <c r="M387" s="28">
        <v>2614</v>
      </c>
      <c r="N387" s="28">
        <v>14737</v>
      </c>
      <c r="O387" s="28">
        <v>10561</v>
      </c>
      <c r="P387" s="28">
        <v>27</v>
      </c>
      <c r="Q387" s="126">
        <v>96.8</v>
      </c>
    </row>
    <row r="388" spans="1:18">
      <c r="A388" s="113"/>
      <c r="B388" s="121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8">
        <v>173.08699999999999</v>
      </c>
      <c r="K388" s="125">
        <v>100.6</v>
      </c>
      <c r="L388" s="27">
        <v>91.2</v>
      </c>
      <c r="M388" s="28">
        <v>2408</v>
      </c>
      <c r="N388" s="28">
        <v>13458</v>
      </c>
      <c r="O388" s="28">
        <v>10856</v>
      </c>
      <c r="P388" s="28">
        <v>35</v>
      </c>
      <c r="Q388" s="126">
        <v>97</v>
      </c>
    </row>
    <row r="389" spans="1:18">
      <c r="A389" s="113"/>
      <c r="B389" s="121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8">
        <v>174.929</v>
      </c>
      <c r="K389" s="125">
        <v>101.3</v>
      </c>
      <c r="L389" s="27">
        <v>95.1</v>
      </c>
      <c r="M389" s="28">
        <v>2680</v>
      </c>
      <c r="N389" s="28">
        <v>13620</v>
      </c>
      <c r="O389" s="28">
        <v>10737</v>
      </c>
      <c r="P389" s="28">
        <v>37</v>
      </c>
      <c r="Q389" s="126">
        <v>98.7</v>
      </c>
    </row>
    <row r="390" spans="1:18">
      <c r="A390" s="114"/>
      <c r="B390" s="122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8">
        <v>178.50399999999999</v>
      </c>
      <c r="K390" s="127">
        <v>106.1</v>
      </c>
      <c r="L390" s="29">
        <v>92.1</v>
      </c>
      <c r="M390" s="30">
        <v>2472</v>
      </c>
      <c r="N390" s="30">
        <v>13966</v>
      </c>
      <c r="O390" s="30">
        <v>10479</v>
      </c>
      <c r="P390" s="30">
        <v>28</v>
      </c>
      <c r="Q390" s="128">
        <v>99.8</v>
      </c>
    </row>
    <row r="391" spans="1:18">
      <c r="A391" s="112" t="s">
        <v>819</v>
      </c>
      <c r="B391" s="120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58">
        <v>182.32499999999999</v>
      </c>
      <c r="K391" s="123">
        <v>103.6</v>
      </c>
      <c r="L391" s="25">
        <v>94</v>
      </c>
      <c r="M391" s="26">
        <v>2480</v>
      </c>
      <c r="N391" s="26">
        <v>14163</v>
      </c>
      <c r="O391" s="26">
        <v>10467</v>
      </c>
      <c r="P391" s="26">
        <v>31</v>
      </c>
      <c r="Q391" s="124">
        <v>102.6</v>
      </c>
    </row>
    <row r="392" spans="1:18">
      <c r="A392" s="113">
        <v>2021</v>
      </c>
      <c r="B392" s="121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8">
        <v>188.43299999999999</v>
      </c>
      <c r="K392" s="125">
        <v>107</v>
      </c>
      <c r="L392" s="27">
        <v>94.2</v>
      </c>
      <c r="M392" s="28">
        <v>2521</v>
      </c>
      <c r="N392" s="28">
        <v>13873</v>
      </c>
      <c r="O392" s="28">
        <v>10110</v>
      </c>
      <c r="P392" s="28">
        <v>25</v>
      </c>
      <c r="Q392" s="126">
        <v>107.2</v>
      </c>
    </row>
    <row r="393" spans="1:18">
      <c r="A393" s="113"/>
      <c r="B393" s="121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8">
        <v>191.70699999999999</v>
      </c>
      <c r="K393" s="125">
        <v>107.7</v>
      </c>
      <c r="L393" s="27">
        <v>92.4</v>
      </c>
      <c r="M393" s="28">
        <v>2367</v>
      </c>
      <c r="N393" s="28">
        <v>14687</v>
      </c>
      <c r="O393" s="28">
        <v>10111</v>
      </c>
      <c r="P393" s="28">
        <v>27</v>
      </c>
      <c r="Q393" s="126">
        <v>115.4</v>
      </c>
    </row>
    <row r="394" spans="1:18">
      <c r="A394" s="113"/>
      <c r="B394" s="121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8">
        <v>196.625</v>
      </c>
      <c r="K394" s="125">
        <v>106.5</v>
      </c>
      <c r="L394" s="27">
        <v>89.8</v>
      </c>
      <c r="M394" s="28">
        <v>2378</v>
      </c>
      <c r="N394" s="28">
        <v>14220</v>
      </c>
      <c r="O394" s="28">
        <v>10638</v>
      </c>
      <c r="P394" s="28">
        <v>23</v>
      </c>
      <c r="Q394" s="126">
        <v>122.2</v>
      </c>
    </row>
    <row r="395" spans="1:18">
      <c r="A395" s="113"/>
      <c r="B395" s="121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8">
        <v>201.42400000000001</v>
      </c>
      <c r="K395" s="125">
        <v>104.4</v>
      </c>
      <c r="L395" s="27">
        <v>89.8</v>
      </c>
      <c r="M395" s="28">
        <v>2544</v>
      </c>
      <c r="N395" s="28">
        <v>14088</v>
      </c>
      <c r="O395" s="28">
        <v>10040</v>
      </c>
      <c r="P395" s="28">
        <v>24</v>
      </c>
      <c r="Q395" s="126">
        <v>124.2</v>
      </c>
    </row>
    <row r="396" spans="1:18">
      <c r="A396" s="113"/>
      <c r="B396" s="121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8">
        <v>204.39099999999999</v>
      </c>
      <c r="K396" s="125">
        <v>103.7</v>
      </c>
      <c r="L396" s="27">
        <v>87.3</v>
      </c>
      <c r="M396" s="28">
        <v>2505</v>
      </c>
      <c r="N396" s="28">
        <v>14943</v>
      </c>
      <c r="O396" s="28">
        <v>10037</v>
      </c>
      <c r="P396" s="28">
        <v>34</v>
      </c>
      <c r="Q396" s="126">
        <v>123.2</v>
      </c>
    </row>
    <row r="397" spans="1:18">
      <c r="A397" s="113"/>
      <c r="B397" s="121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8">
        <v>209.95500000000001</v>
      </c>
      <c r="K397" s="125">
        <v>105.6</v>
      </c>
      <c r="L397" s="27">
        <v>88</v>
      </c>
      <c r="M397" s="28">
        <v>2456</v>
      </c>
      <c r="N397" s="28">
        <v>14563</v>
      </c>
      <c r="O397" s="28">
        <v>9838</v>
      </c>
      <c r="P397" s="28">
        <v>29</v>
      </c>
      <c r="Q397" s="126">
        <v>124.6</v>
      </c>
      <c r="R397" s="24" t="s">
        <v>833</v>
      </c>
    </row>
    <row r="398" spans="1:18">
      <c r="A398" s="113"/>
      <c r="B398" s="121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8">
        <v>211.43</v>
      </c>
      <c r="K398" s="125">
        <v>103.3</v>
      </c>
      <c r="L398" s="27">
        <v>92</v>
      </c>
      <c r="M398" s="28">
        <v>2635</v>
      </c>
      <c r="N398" s="28">
        <v>14434</v>
      </c>
      <c r="O398" s="28">
        <v>9779</v>
      </c>
      <c r="P398" s="28">
        <v>27</v>
      </c>
      <c r="Q398" s="126">
        <v>123.7</v>
      </c>
    </row>
    <row r="399" spans="1:18">
      <c r="A399" s="113"/>
      <c r="B399" s="121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8">
        <v>214.34399999999999</v>
      </c>
      <c r="K399" s="125">
        <v>101.4</v>
      </c>
      <c r="L399" s="27">
        <v>94</v>
      </c>
      <c r="M399" s="28">
        <v>2668</v>
      </c>
      <c r="N399" s="28">
        <v>15259</v>
      </c>
      <c r="O399" s="28">
        <v>8069</v>
      </c>
      <c r="P399" s="28">
        <v>38</v>
      </c>
      <c r="Q399" s="126">
        <v>125.2</v>
      </c>
    </row>
    <row r="400" spans="1:18">
      <c r="A400" s="113"/>
      <c r="B400" s="121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8">
        <v>220.42599999999999</v>
      </c>
      <c r="K400" s="125">
        <v>101.3</v>
      </c>
      <c r="L400" s="27">
        <v>94.5</v>
      </c>
      <c r="M400" s="28">
        <v>2583</v>
      </c>
      <c r="N400" s="28">
        <v>15249</v>
      </c>
      <c r="O400" s="28">
        <v>7868</v>
      </c>
      <c r="P400" s="28">
        <v>23</v>
      </c>
      <c r="Q400" s="126">
        <v>127.3</v>
      </c>
    </row>
    <row r="401" spans="1:18">
      <c r="A401" s="113"/>
      <c r="B401" s="121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8">
        <v>220.68799999999999</v>
      </c>
      <c r="K401" s="125">
        <v>103.3</v>
      </c>
      <c r="L401" s="27">
        <v>92.5</v>
      </c>
      <c r="M401" s="28">
        <v>2607</v>
      </c>
      <c r="N401" s="28">
        <v>14561</v>
      </c>
      <c r="O401" s="28">
        <v>9049</v>
      </c>
      <c r="P401" s="28">
        <v>27</v>
      </c>
      <c r="Q401" s="126">
        <v>126.2</v>
      </c>
    </row>
    <row r="402" spans="1:18">
      <c r="A402" s="114"/>
      <c r="B402" s="122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59">
        <v>222.07599999999999</v>
      </c>
      <c r="K402" s="125">
        <v>99.7</v>
      </c>
      <c r="L402" s="27">
        <v>94.2</v>
      </c>
      <c r="M402" s="28">
        <v>2508</v>
      </c>
      <c r="N402" s="28">
        <v>15564</v>
      </c>
      <c r="O402" s="28">
        <v>9776</v>
      </c>
      <c r="P402" s="28">
        <v>29</v>
      </c>
      <c r="Q402" s="126">
        <v>124.4</v>
      </c>
      <c r="R402" s="24" t="s">
        <v>271</v>
      </c>
    </row>
    <row r="403" spans="1:18">
      <c r="A403" s="112" t="s">
        <v>904</v>
      </c>
      <c r="B403" s="120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58">
        <v>226.399</v>
      </c>
      <c r="K403" s="123">
        <v>102.1</v>
      </c>
      <c r="L403" s="25">
        <v>93.5</v>
      </c>
      <c r="M403" s="26">
        <v>1957</v>
      </c>
      <c r="N403" s="26">
        <v>16771</v>
      </c>
      <c r="O403" s="26">
        <v>9290</v>
      </c>
      <c r="P403" s="26">
        <v>25</v>
      </c>
      <c r="Q403" s="124">
        <v>124.2</v>
      </c>
    </row>
    <row r="404" spans="1:18">
      <c r="A404" s="113">
        <v>2022</v>
      </c>
      <c r="B404" s="121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8">
        <v>233.511</v>
      </c>
      <c r="K404" s="125">
        <v>101.7</v>
      </c>
      <c r="L404" s="27">
        <v>92.9</v>
      </c>
      <c r="M404" s="28">
        <v>2395</v>
      </c>
      <c r="N404" s="28">
        <v>14951</v>
      </c>
      <c r="O404" s="28">
        <v>7846</v>
      </c>
      <c r="P404" s="28">
        <v>25</v>
      </c>
      <c r="Q404" s="126">
        <v>123.9</v>
      </c>
    </row>
    <row r="405" spans="1:18">
      <c r="A405" s="113"/>
      <c r="B405" s="121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8">
        <v>241.59800000000001</v>
      </c>
      <c r="K405" s="125">
        <v>100.1</v>
      </c>
      <c r="L405" s="27">
        <v>92.9</v>
      </c>
      <c r="M405" s="28">
        <v>2563</v>
      </c>
      <c r="N405" s="28">
        <v>16010</v>
      </c>
      <c r="O405" s="28">
        <v>8765</v>
      </c>
      <c r="P405" s="28">
        <v>22</v>
      </c>
      <c r="Q405" s="126">
        <v>126</v>
      </c>
    </row>
    <row r="406" spans="1:18">
      <c r="A406" s="113"/>
      <c r="B406" s="121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8">
        <v>247.53399999999999</v>
      </c>
      <c r="K406" s="125">
        <v>104.7</v>
      </c>
      <c r="L406" s="27">
        <v>91.4</v>
      </c>
      <c r="M406" s="28">
        <v>3042</v>
      </c>
      <c r="N406" s="28">
        <v>16481</v>
      </c>
      <c r="O406" s="28">
        <v>8435</v>
      </c>
      <c r="P406" s="28">
        <v>32</v>
      </c>
      <c r="Q406" s="126">
        <v>125.9</v>
      </c>
    </row>
    <row r="407" spans="1:18">
      <c r="A407" s="113"/>
      <c r="B407" s="121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8">
        <v>247.87200000000001</v>
      </c>
      <c r="K407" s="125">
        <v>98.2</v>
      </c>
      <c r="L407" s="27">
        <v>99.6</v>
      </c>
      <c r="M407" s="28">
        <v>2384</v>
      </c>
      <c r="N407" s="28">
        <v>16063</v>
      </c>
      <c r="O407" s="28">
        <v>8349</v>
      </c>
      <c r="P407" s="28">
        <v>22</v>
      </c>
      <c r="Q407" s="126">
        <v>123.1</v>
      </c>
    </row>
    <row r="408" spans="1:18">
      <c r="A408" s="113"/>
      <c r="B408" s="121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8">
        <v>250.63</v>
      </c>
      <c r="K408" s="125">
        <v>102.1</v>
      </c>
      <c r="L408" s="27">
        <v>83.8</v>
      </c>
      <c r="M408" s="28">
        <v>2505</v>
      </c>
      <c r="N408" s="28">
        <v>16492</v>
      </c>
      <c r="O408" s="28">
        <v>8209</v>
      </c>
      <c r="P408" s="28">
        <v>22</v>
      </c>
      <c r="Q408" s="126">
        <v>122.6</v>
      </c>
    </row>
    <row r="409" spans="1:18">
      <c r="A409" s="113"/>
      <c r="B409" s="121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8">
        <v>248.184</v>
      </c>
      <c r="K409" s="125">
        <v>101.5</v>
      </c>
      <c r="L409" s="27">
        <v>92.9</v>
      </c>
      <c r="M409" s="28">
        <v>2566</v>
      </c>
      <c r="N409" s="28">
        <v>16657</v>
      </c>
      <c r="O409" s="28">
        <v>8946</v>
      </c>
      <c r="P409" s="28">
        <v>27</v>
      </c>
      <c r="Q409" s="126">
        <v>118.2</v>
      </c>
    </row>
    <row r="410" spans="1:18">
      <c r="A410" s="113"/>
      <c r="B410" s="121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8">
        <v>248.93199999999999</v>
      </c>
      <c r="K410" s="125">
        <v>100.2</v>
      </c>
      <c r="L410" s="27">
        <v>94.6</v>
      </c>
      <c r="M410" s="28">
        <v>2705</v>
      </c>
      <c r="N410" s="28">
        <v>16000</v>
      </c>
      <c r="O410" s="28">
        <v>9094</v>
      </c>
      <c r="P410" s="28">
        <v>23</v>
      </c>
      <c r="Q410" s="126">
        <v>117.7</v>
      </c>
    </row>
    <row r="411" spans="1:18">
      <c r="A411" s="113"/>
      <c r="B411" s="121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8">
        <v>247.19300000000001</v>
      </c>
      <c r="K411" s="125">
        <v>102.4</v>
      </c>
      <c r="L411" s="27">
        <v>93.6</v>
      </c>
      <c r="M411" s="28">
        <v>2327</v>
      </c>
      <c r="N411" s="28">
        <v>15688</v>
      </c>
      <c r="O411" s="28">
        <v>9048</v>
      </c>
      <c r="P411" s="28">
        <v>29</v>
      </c>
      <c r="Q411" s="126">
        <v>115.3</v>
      </c>
    </row>
    <row r="412" spans="1:18">
      <c r="A412" s="113"/>
      <c r="B412" s="121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8">
        <v>248.71600000000001</v>
      </c>
      <c r="K412" s="125">
        <v>101</v>
      </c>
      <c r="L412" s="27">
        <v>97.3</v>
      </c>
      <c r="M412" s="28">
        <v>3082</v>
      </c>
      <c r="N412" s="28">
        <v>16175</v>
      </c>
      <c r="O412" s="28">
        <v>9355</v>
      </c>
      <c r="P412" s="28">
        <v>33</v>
      </c>
      <c r="Q412" s="126">
        <v>112.8</v>
      </c>
    </row>
    <row r="413" spans="1:18">
      <c r="A413" s="113"/>
      <c r="B413" s="121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8">
        <v>250.6</v>
      </c>
      <c r="K413" s="125">
        <v>101.1</v>
      </c>
      <c r="L413" s="27">
        <v>97.1</v>
      </c>
      <c r="M413" s="28">
        <v>2716</v>
      </c>
      <c r="N413" s="28">
        <v>16439</v>
      </c>
      <c r="O413" s="28">
        <v>9306</v>
      </c>
      <c r="P413" s="28">
        <v>26</v>
      </c>
      <c r="Q413" s="126">
        <v>113.6</v>
      </c>
    </row>
    <row r="414" spans="1:18">
      <c r="A414" s="113"/>
      <c r="B414" s="121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8">
        <v>249.80699999999999</v>
      </c>
      <c r="K414" s="125">
        <v>99</v>
      </c>
      <c r="L414" s="27">
        <v>100.4</v>
      </c>
      <c r="M414" s="28">
        <v>2584</v>
      </c>
      <c r="N414" s="28">
        <v>15754</v>
      </c>
      <c r="O414" s="28">
        <v>9552</v>
      </c>
      <c r="P414" s="28">
        <v>32</v>
      </c>
      <c r="Q414" s="126">
        <v>112.5</v>
      </c>
    </row>
    <row r="415" spans="1:18">
      <c r="A415" s="767" t="s">
        <v>1221</v>
      </c>
      <c r="B415" s="197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67">
        <v>251.60499999999999</v>
      </c>
      <c r="K415" s="1670">
        <v>98.1</v>
      </c>
      <c r="L415" s="25">
        <v>107.3</v>
      </c>
      <c r="M415" s="26">
        <v>3138</v>
      </c>
      <c r="N415" s="26">
        <v>15164</v>
      </c>
      <c r="O415" s="26">
        <v>9965</v>
      </c>
      <c r="P415" s="26">
        <v>37</v>
      </c>
      <c r="Q415" s="1671">
        <v>111.1</v>
      </c>
    </row>
    <row r="416" spans="1:18">
      <c r="A416" s="768">
        <v>2023</v>
      </c>
      <c r="B416" s="196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68">
        <v>253.17500000000001</v>
      </c>
      <c r="K416" s="1672">
        <v>100.2</v>
      </c>
      <c r="L416" s="27">
        <v>100.2</v>
      </c>
      <c r="M416" s="28">
        <v>2191</v>
      </c>
      <c r="N416" s="28">
        <v>15271</v>
      </c>
      <c r="O416" s="28">
        <v>10251</v>
      </c>
      <c r="P416" s="28">
        <v>42</v>
      </c>
      <c r="Q416" s="1673">
        <v>108.4</v>
      </c>
    </row>
    <row r="417" spans="1:17">
      <c r="A417" s="768"/>
      <c r="B417" s="196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68">
        <v>253.19900000000001</v>
      </c>
      <c r="K417" s="1672">
        <v>101</v>
      </c>
      <c r="L417" s="27">
        <v>102.9</v>
      </c>
      <c r="M417" s="28">
        <v>2618</v>
      </c>
      <c r="N417" s="28">
        <v>15316</v>
      </c>
      <c r="O417" s="28">
        <v>10124</v>
      </c>
      <c r="P417" s="28">
        <v>48</v>
      </c>
      <c r="Q417" s="1673">
        <v>104.8</v>
      </c>
    </row>
    <row r="418" spans="1:17">
      <c r="A418" s="768"/>
      <c r="B418" s="196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68">
        <v>252.465</v>
      </c>
      <c r="K418" s="1672">
        <v>98.9</v>
      </c>
      <c r="L418" s="27">
        <v>101.6</v>
      </c>
      <c r="M418" s="28">
        <v>2524</v>
      </c>
      <c r="N418" s="28">
        <v>15759</v>
      </c>
      <c r="O418" s="28">
        <v>11230</v>
      </c>
      <c r="P418" s="28">
        <v>40</v>
      </c>
      <c r="Q418" s="1673">
        <v>102</v>
      </c>
    </row>
    <row r="419" spans="1:17">
      <c r="A419" s="768"/>
      <c r="B419" s="196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68">
        <v>251.55699999999999</v>
      </c>
      <c r="K419" s="1672">
        <v>100</v>
      </c>
      <c r="L419" s="27">
        <v>101.5</v>
      </c>
      <c r="M419" s="28">
        <v>2671</v>
      </c>
      <c r="N419" s="28">
        <v>15548</v>
      </c>
      <c r="O419" s="28">
        <v>11020</v>
      </c>
      <c r="P419" s="28">
        <v>51</v>
      </c>
      <c r="Q419" s="1673">
        <v>101.5</v>
      </c>
    </row>
    <row r="420" spans="1:17">
      <c r="A420" s="768"/>
      <c r="B420" s="196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68">
        <v>253.798</v>
      </c>
      <c r="K420" s="1672">
        <v>100.9</v>
      </c>
      <c r="L420" s="27">
        <v>103.7</v>
      </c>
      <c r="M420" s="28">
        <v>2107</v>
      </c>
      <c r="N420" s="28">
        <v>15316</v>
      </c>
      <c r="O420" s="28">
        <v>11092</v>
      </c>
      <c r="P420" s="28">
        <v>40</v>
      </c>
      <c r="Q420" s="1673">
        <v>101.3</v>
      </c>
    </row>
    <row r="421" spans="1:17">
      <c r="A421" s="768"/>
      <c r="B421" s="196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68">
        <v>255.96899999999999</v>
      </c>
      <c r="K421" s="1672">
        <v>100.7</v>
      </c>
      <c r="L421" s="27">
        <v>102.5</v>
      </c>
      <c r="M421" s="28">
        <v>2406</v>
      </c>
      <c r="N421" s="28">
        <v>15819</v>
      </c>
      <c r="O421" s="28">
        <v>10728</v>
      </c>
      <c r="P421" s="28">
        <v>27</v>
      </c>
      <c r="Q421" s="1673">
        <v>103.1</v>
      </c>
    </row>
    <row r="422" spans="1:17">
      <c r="A422" s="768"/>
      <c r="B422" s="196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68">
        <v>257.947</v>
      </c>
      <c r="K422" s="1672">
        <v>98.5</v>
      </c>
      <c r="L422" s="27">
        <v>105.2</v>
      </c>
      <c r="M422" s="28">
        <v>2653</v>
      </c>
      <c r="N422" s="28">
        <v>15388</v>
      </c>
      <c r="O422" s="28">
        <v>10759</v>
      </c>
      <c r="P422" s="28">
        <v>46</v>
      </c>
      <c r="Q422" s="1673">
        <v>103.6</v>
      </c>
    </row>
    <row r="423" spans="1:17">
      <c r="A423" s="768"/>
      <c r="B423" s="196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68">
        <v>257.26100000000002</v>
      </c>
      <c r="K423" s="1672">
        <v>100</v>
      </c>
      <c r="L423" s="27">
        <v>104.3</v>
      </c>
      <c r="M423" s="28">
        <v>2477</v>
      </c>
      <c r="N423" s="28">
        <v>15742</v>
      </c>
      <c r="O423" s="28">
        <v>10583</v>
      </c>
      <c r="P423" s="28">
        <v>46</v>
      </c>
      <c r="Q423" s="1673">
        <v>104.1</v>
      </c>
    </row>
    <row r="424" spans="1:17">
      <c r="A424" s="768"/>
      <c r="B424" s="196" t="s">
        <v>12</v>
      </c>
      <c r="C424" s="27">
        <v>100.5</v>
      </c>
      <c r="D424" s="27">
        <v>106.7</v>
      </c>
      <c r="E424" s="28">
        <v>3240</v>
      </c>
      <c r="F424" s="28">
        <v>16766</v>
      </c>
      <c r="G424" s="28">
        <v>10166</v>
      </c>
      <c r="H424" s="28">
        <v>48</v>
      </c>
      <c r="I424" s="1668">
        <v>257.33600000000001</v>
      </c>
      <c r="K424" s="1672">
        <v>100.5</v>
      </c>
      <c r="L424" s="27">
        <v>106.7</v>
      </c>
      <c r="M424" s="28">
        <v>3016</v>
      </c>
      <c r="N424" s="28">
        <v>15600</v>
      </c>
      <c r="O424" s="28">
        <v>10843</v>
      </c>
      <c r="P424" s="28">
        <v>49</v>
      </c>
      <c r="Q424" s="1673">
        <v>103.5</v>
      </c>
    </row>
    <row r="425" spans="1:17">
      <c r="A425" s="768"/>
      <c r="B425" s="196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68">
        <v>258.46699999999998</v>
      </c>
      <c r="K425" s="1672">
        <v>98.5</v>
      </c>
      <c r="L425" s="27">
        <v>108.4</v>
      </c>
      <c r="M425" s="28">
        <v>2113</v>
      </c>
      <c r="N425" s="28">
        <v>15297</v>
      </c>
      <c r="O425" s="28">
        <v>10657</v>
      </c>
      <c r="P425" s="28">
        <v>55</v>
      </c>
      <c r="Q425" s="1673">
        <v>103.1</v>
      </c>
    </row>
    <row r="426" spans="1:17">
      <c r="A426" s="782"/>
      <c r="B426" s="198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69">
        <v>257.07100000000003</v>
      </c>
      <c r="K426" s="1674">
        <v>97.8</v>
      </c>
      <c r="L426" s="29">
        <v>112.8</v>
      </c>
      <c r="M426" s="30">
        <v>2260</v>
      </c>
      <c r="N426" s="30">
        <v>16380</v>
      </c>
      <c r="O426" s="30">
        <v>10710</v>
      </c>
      <c r="P426" s="30">
        <v>48</v>
      </c>
      <c r="Q426" s="1675">
        <v>102.9</v>
      </c>
    </row>
    <row r="427" spans="1:17">
      <c r="A427" s="767" t="s">
        <v>1424</v>
      </c>
      <c r="B427" s="197" t="s">
        <v>3</v>
      </c>
      <c r="C427" s="25">
        <v>96.8</v>
      </c>
      <c r="D427" s="25">
        <v>106.2</v>
      </c>
      <c r="E427" s="26">
        <v>1537</v>
      </c>
      <c r="F427" s="26">
        <v>16471</v>
      </c>
      <c r="G427" s="26">
        <v>9638</v>
      </c>
      <c r="H427" s="26">
        <v>51</v>
      </c>
      <c r="I427" s="1667">
        <v>259.14</v>
      </c>
      <c r="K427" s="1670">
        <v>96.8</v>
      </c>
      <c r="L427" s="25">
        <v>106.2</v>
      </c>
      <c r="M427" s="26">
        <v>1753</v>
      </c>
      <c r="N427" s="26">
        <v>15132</v>
      </c>
      <c r="O427" s="26">
        <v>9469</v>
      </c>
      <c r="P427" s="26">
        <v>54</v>
      </c>
      <c r="Q427" s="1671">
        <v>103</v>
      </c>
    </row>
    <row r="428" spans="1:17">
      <c r="A428" s="768">
        <v>2024</v>
      </c>
      <c r="B428" s="196" t="s">
        <v>4</v>
      </c>
      <c r="C428" s="27">
        <v>98.7</v>
      </c>
      <c r="D428" s="27">
        <v>113.3</v>
      </c>
      <c r="E428" s="28">
        <v>2267</v>
      </c>
      <c r="F428" s="28">
        <v>15821</v>
      </c>
      <c r="G428" s="28">
        <v>9894</v>
      </c>
      <c r="H428" s="28">
        <v>46</v>
      </c>
      <c r="I428" s="1668">
        <v>259.59100000000001</v>
      </c>
      <c r="K428" s="1672">
        <v>98.7</v>
      </c>
      <c r="L428" s="27">
        <v>113.3</v>
      </c>
      <c r="M428" s="28">
        <v>2409</v>
      </c>
      <c r="N428" s="28">
        <v>15706</v>
      </c>
      <c r="O428" s="28">
        <v>8786</v>
      </c>
      <c r="P428" s="28">
        <v>60</v>
      </c>
      <c r="Q428" s="1673">
        <v>102.5</v>
      </c>
    </row>
    <row r="429" spans="1:17">
      <c r="A429" s="768"/>
      <c r="B429" s="196" t="s">
        <v>5</v>
      </c>
      <c r="C429" s="27">
        <v>97.9</v>
      </c>
      <c r="D429" s="27">
        <v>110.5</v>
      </c>
      <c r="E429" s="28">
        <v>2215</v>
      </c>
      <c r="F429" s="28">
        <v>15247</v>
      </c>
      <c r="G429" s="28">
        <v>13075</v>
      </c>
      <c r="H429" s="28">
        <v>60</v>
      </c>
      <c r="I429" s="1668">
        <v>263.80099999999999</v>
      </c>
      <c r="K429" s="1672">
        <v>97.9</v>
      </c>
      <c r="L429" s="27">
        <v>110.5</v>
      </c>
      <c r="M429" s="28">
        <v>2213</v>
      </c>
      <c r="N429" s="28">
        <v>15511</v>
      </c>
      <c r="O429" s="28">
        <v>8878</v>
      </c>
      <c r="P429" s="28">
        <v>60</v>
      </c>
      <c r="Q429" s="1673">
        <v>104.2</v>
      </c>
    </row>
    <row r="430" spans="1:17">
      <c r="A430" s="768"/>
      <c r="B430" s="196" t="s">
        <v>6</v>
      </c>
      <c r="C430" s="27">
        <v>94.3</v>
      </c>
      <c r="D430" s="27">
        <v>106.1</v>
      </c>
      <c r="E430" s="28">
        <v>2422</v>
      </c>
      <c r="F430" s="28">
        <v>14972</v>
      </c>
      <c r="G430" s="28">
        <v>8511</v>
      </c>
      <c r="H430" s="28">
        <v>46</v>
      </c>
      <c r="I430" s="1668">
        <v>269.16899999999998</v>
      </c>
      <c r="K430" s="1672">
        <v>94.3</v>
      </c>
      <c r="L430" s="27">
        <v>106.1</v>
      </c>
      <c r="M430" s="28">
        <v>2311</v>
      </c>
      <c r="N430" s="28">
        <v>14759</v>
      </c>
      <c r="O430" s="28">
        <v>9601</v>
      </c>
      <c r="P430" s="28">
        <v>54</v>
      </c>
      <c r="Q430" s="1673">
        <v>106.6</v>
      </c>
    </row>
    <row r="431" spans="1:17">
      <c r="A431" s="768"/>
      <c r="B431" s="196" t="s">
        <v>7</v>
      </c>
      <c r="C431" s="27">
        <v>99.2</v>
      </c>
      <c r="D431" s="27">
        <v>98.3</v>
      </c>
      <c r="E431" s="28">
        <v>1906</v>
      </c>
      <c r="F431" s="28">
        <v>14234</v>
      </c>
      <c r="G431" s="28">
        <v>8149</v>
      </c>
      <c r="H431" s="28">
        <v>48</v>
      </c>
      <c r="I431" s="1668">
        <v>272.81299999999999</v>
      </c>
      <c r="K431" s="1672">
        <v>99.2</v>
      </c>
      <c r="L431" s="27">
        <v>98.3</v>
      </c>
      <c r="M431" s="28">
        <v>2122</v>
      </c>
      <c r="N431" s="28">
        <v>15357</v>
      </c>
      <c r="O431" s="28">
        <v>9796</v>
      </c>
      <c r="P431" s="28">
        <v>55</v>
      </c>
      <c r="Q431" s="1673">
        <v>108.4</v>
      </c>
    </row>
    <row r="432" spans="1:17">
      <c r="A432" s="768"/>
      <c r="B432" s="196" t="s">
        <v>8</v>
      </c>
      <c r="C432" s="27">
        <v>96.5</v>
      </c>
      <c r="D432" s="27">
        <v>110.1</v>
      </c>
      <c r="E432" s="28">
        <v>2438</v>
      </c>
      <c r="F432" s="28">
        <v>14788</v>
      </c>
      <c r="G432" s="28">
        <v>9990</v>
      </c>
      <c r="H432" s="28">
        <v>51</v>
      </c>
      <c r="I432" s="1668">
        <v>272.62799999999999</v>
      </c>
      <c r="K432" s="1672">
        <v>96.5</v>
      </c>
      <c r="L432" s="27">
        <v>110.1</v>
      </c>
      <c r="M432" s="28">
        <v>2342</v>
      </c>
      <c r="N432" s="28">
        <v>15030</v>
      </c>
      <c r="O432" s="28">
        <v>10738</v>
      </c>
      <c r="P432" s="28">
        <v>42</v>
      </c>
      <c r="Q432" s="1673">
        <v>107.4</v>
      </c>
    </row>
    <row r="433" spans="1:17">
      <c r="A433" s="768"/>
      <c r="B433" s="196" t="s">
        <v>9</v>
      </c>
      <c r="C433" s="27">
        <v>102.5</v>
      </c>
      <c r="D433" s="27">
        <v>102.4</v>
      </c>
      <c r="E433" s="28">
        <v>2389</v>
      </c>
      <c r="F433" s="28">
        <v>15723</v>
      </c>
      <c r="G433" s="28">
        <v>11050</v>
      </c>
      <c r="H433" s="28">
        <v>51</v>
      </c>
      <c r="I433" s="1668">
        <v>266.85000000000002</v>
      </c>
      <c r="K433" s="1672">
        <v>102.5</v>
      </c>
      <c r="L433" s="27">
        <v>102.4</v>
      </c>
      <c r="M433" s="28">
        <v>2405</v>
      </c>
      <c r="N433" s="28">
        <v>14927</v>
      </c>
      <c r="O433" s="28">
        <v>10988</v>
      </c>
      <c r="P433" s="28">
        <v>43</v>
      </c>
      <c r="Q433" s="1673">
        <v>104.3</v>
      </c>
    </row>
    <row r="434" spans="1:17">
      <c r="A434" s="768"/>
      <c r="B434" s="196" t="s">
        <v>10</v>
      </c>
      <c r="C434" s="27">
        <v>97.5</v>
      </c>
      <c r="D434" s="27">
        <v>123.3</v>
      </c>
      <c r="E434" s="28">
        <v>1782</v>
      </c>
      <c r="F434" s="28">
        <v>14315</v>
      </c>
      <c r="G434" s="28">
        <v>9289</v>
      </c>
      <c r="H434" s="28">
        <v>40</v>
      </c>
      <c r="I434" s="1668">
        <v>266.21899999999999</v>
      </c>
      <c r="K434" s="1672">
        <v>97.5</v>
      </c>
      <c r="L434" s="27">
        <v>123.3</v>
      </c>
      <c r="M434" s="28">
        <v>1678</v>
      </c>
      <c r="N434" s="28">
        <v>15330</v>
      </c>
      <c r="O434" s="28">
        <v>11186</v>
      </c>
      <c r="P434" s="28">
        <v>41</v>
      </c>
      <c r="Q434" s="1673">
        <v>103.2</v>
      </c>
    </row>
    <row r="435" spans="1:17">
      <c r="A435" s="768"/>
      <c r="B435" s="196" t="s">
        <v>11</v>
      </c>
      <c r="C435" s="27">
        <v>100</v>
      </c>
      <c r="D435" s="27">
        <v>122.8</v>
      </c>
      <c r="E435" s="28">
        <v>3790</v>
      </c>
      <c r="F435" s="28">
        <v>15116</v>
      </c>
      <c r="G435" s="28">
        <v>11929</v>
      </c>
      <c r="H435" s="28">
        <v>34</v>
      </c>
      <c r="I435" s="1668">
        <v>267.46300000000002</v>
      </c>
      <c r="K435" s="1672">
        <v>100</v>
      </c>
      <c r="L435" s="27">
        <v>122.8</v>
      </c>
      <c r="M435" s="28">
        <v>3872</v>
      </c>
      <c r="N435" s="28">
        <v>15163</v>
      </c>
      <c r="O435" s="28">
        <v>11255</v>
      </c>
      <c r="P435" s="28">
        <v>33</v>
      </c>
      <c r="Q435" s="1673">
        <v>104</v>
      </c>
    </row>
    <row r="436" spans="1:17">
      <c r="A436" s="768"/>
      <c r="B436" s="196" t="s">
        <v>12</v>
      </c>
      <c r="C436" s="27">
        <v>99.7</v>
      </c>
      <c r="D436" s="27">
        <v>128.4</v>
      </c>
      <c r="E436" s="28">
        <v>1957</v>
      </c>
      <c r="F436" s="28">
        <v>16680</v>
      </c>
      <c r="G436" s="28">
        <v>11006</v>
      </c>
      <c r="H436" s="28">
        <v>49</v>
      </c>
      <c r="I436" s="1668">
        <v>267.86599999999999</v>
      </c>
      <c r="K436" s="1672">
        <v>99.7</v>
      </c>
      <c r="L436" s="27">
        <v>128.4</v>
      </c>
      <c r="M436" s="28">
        <v>1825</v>
      </c>
      <c r="N436" s="28">
        <v>15085</v>
      </c>
      <c r="O436" s="28">
        <v>11645</v>
      </c>
      <c r="P436" s="28">
        <v>50</v>
      </c>
      <c r="Q436" s="1673">
        <v>104.1</v>
      </c>
    </row>
    <row r="437" spans="1:17">
      <c r="A437" s="768"/>
      <c r="B437" s="196" t="s">
        <v>13</v>
      </c>
      <c r="C437" s="27"/>
      <c r="D437" s="27"/>
      <c r="E437" s="28"/>
      <c r="F437" s="28"/>
      <c r="G437" s="28"/>
      <c r="H437" s="28"/>
      <c r="I437" s="1668"/>
      <c r="K437" s="1672"/>
      <c r="L437" s="27"/>
      <c r="M437" s="28"/>
      <c r="N437" s="28"/>
      <c r="O437" s="28"/>
      <c r="P437" s="28"/>
      <c r="Q437" s="1673"/>
    </row>
    <row r="438" spans="1:17">
      <c r="A438" s="782"/>
      <c r="B438" s="198" t="s">
        <v>14</v>
      </c>
      <c r="C438" s="29"/>
      <c r="D438" s="29"/>
      <c r="E438" s="30"/>
      <c r="F438" s="30"/>
      <c r="G438" s="30"/>
      <c r="H438" s="30"/>
      <c r="I438" s="1669"/>
      <c r="K438" s="1674"/>
      <c r="L438" s="29"/>
      <c r="M438" s="30"/>
      <c r="N438" s="30"/>
      <c r="O438" s="30"/>
      <c r="P438" s="30"/>
      <c r="Q438" s="1675"/>
    </row>
    <row r="440" spans="1:17">
      <c r="A440" s="44" t="s">
        <v>411</v>
      </c>
      <c r="B440" s="45"/>
      <c r="C440" s="45"/>
      <c r="D440" s="45"/>
      <c r="E440" s="45" t="s">
        <v>718</v>
      </c>
      <c r="F440" s="45" t="s">
        <v>718</v>
      </c>
      <c r="G440" s="45" t="s">
        <v>718</v>
      </c>
      <c r="H440" s="45" t="s">
        <v>718</v>
      </c>
      <c r="I440" s="45"/>
    </row>
    <row r="441" spans="1:17">
      <c r="A441" s="786" t="s">
        <v>377</v>
      </c>
      <c r="B441" s="787"/>
      <c r="C441" s="790" t="s">
        <v>27</v>
      </c>
      <c r="D441" s="791" t="s">
        <v>28</v>
      </c>
      <c r="E441" s="790" t="s">
        <v>29</v>
      </c>
      <c r="F441" s="790" t="s">
        <v>30</v>
      </c>
      <c r="G441" s="790" t="s">
        <v>31</v>
      </c>
      <c r="H441" s="790" t="s">
        <v>32</v>
      </c>
      <c r="I441" s="787" t="s">
        <v>33</v>
      </c>
    </row>
    <row r="442" spans="1:17">
      <c r="A442" s="770" t="s">
        <v>354</v>
      </c>
      <c r="B442" s="788"/>
      <c r="C442" s="48" t="s">
        <v>34</v>
      </c>
      <c r="D442" s="48" t="s">
        <v>35</v>
      </c>
      <c r="E442" s="48" t="s">
        <v>36</v>
      </c>
      <c r="F442" s="47" t="s">
        <v>37</v>
      </c>
      <c r="G442" s="48" t="s">
        <v>38</v>
      </c>
      <c r="H442" s="49" t="s">
        <v>378</v>
      </c>
      <c r="I442" s="788" t="s">
        <v>468</v>
      </c>
      <c r="O442" s="24" t="s">
        <v>748</v>
      </c>
    </row>
    <row r="443" spans="1:17">
      <c r="A443" s="789"/>
      <c r="B443" s="788"/>
      <c r="C443" s="89" t="s">
        <v>405</v>
      </c>
      <c r="D443" s="89" t="s">
        <v>405</v>
      </c>
      <c r="E443" s="48"/>
      <c r="F443" s="48"/>
      <c r="G443" s="90" t="s">
        <v>40</v>
      </c>
      <c r="H443" s="48"/>
      <c r="I443" s="788"/>
    </row>
    <row r="444" spans="1:17">
      <c r="A444" s="792"/>
      <c r="B444" s="793"/>
      <c r="C444" s="794" t="s">
        <v>0</v>
      </c>
      <c r="D444" s="794" t="s">
        <v>1</v>
      </c>
      <c r="E444" s="795" t="s">
        <v>406</v>
      </c>
      <c r="F444" s="795" t="s">
        <v>407</v>
      </c>
      <c r="G444" s="795" t="s">
        <v>408</v>
      </c>
      <c r="H444" s="795" t="s">
        <v>409</v>
      </c>
      <c r="I444" s="796" t="s">
        <v>410</v>
      </c>
    </row>
    <row r="445" spans="1:17">
      <c r="A445" s="768" t="s">
        <v>379</v>
      </c>
      <c r="B445" s="567"/>
      <c r="C445" s="100">
        <f t="shared" ref="C445:D445" si="0">AVERAGE(C19:C30)</f>
        <v>113.125</v>
      </c>
      <c r="D445" s="100">
        <f t="shared" si="0"/>
        <v>44.508333333333333</v>
      </c>
      <c r="E445" s="33">
        <f>SUM(E19:E30)</f>
        <v>64530</v>
      </c>
      <c r="F445" s="33">
        <f t="shared" ref="F445:H445" si="1">SUM(F19:F30)</f>
        <v>205331</v>
      </c>
      <c r="G445" s="33">
        <f t="shared" si="1"/>
        <v>227607</v>
      </c>
      <c r="H445" s="33">
        <f t="shared" si="1"/>
        <v>178</v>
      </c>
      <c r="I445" s="797"/>
    </row>
    <row r="446" spans="1:17">
      <c r="A446" s="768" t="s">
        <v>380</v>
      </c>
      <c r="B446" s="567" t="s">
        <v>424</v>
      </c>
      <c r="C446" s="98">
        <f t="shared" ref="C446:D446" si="2">AVERAGE(C31:C42)</f>
        <v>115.27499999999999</v>
      </c>
      <c r="D446" s="98">
        <f t="shared" si="2"/>
        <v>48.666666666666664</v>
      </c>
      <c r="E446" s="31">
        <f>SUM(E31:E42)</f>
        <v>51811</v>
      </c>
      <c r="F446" s="31">
        <f t="shared" ref="F446:H446" si="3">SUM(F31:F42)</f>
        <v>198331</v>
      </c>
      <c r="G446" s="31">
        <f t="shared" si="3"/>
        <v>217272</v>
      </c>
      <c r="H446" s="31">
        <f t="shared" si="3"/>
        <v>357</v>
      </c>
      <c r="I446" s="798"/>
    </row>
    <row r="447" spans="1:17">
      <c r="A447" s="768" t="s">
        <v>381</v>
      </c>
      <c r="B447" s="567"/>
      <c r="C447" s="98">
        <f t="shared" ref="C447:D447" si="4">AVERAGE(C43:C54)</f>
        <v>108.68333333333334</v>
      </c>
      <c r="D447" s="98">
        <f t="shared" si="4"/>
        <v>53.708333333333336</v>
      </c>
      <c r="E447" s="31">
        <f>SUM(E43:E54)</f>
        <v>52220</v>
      </c>
      <c r="F447" s="31">
        <f t="shared" ref="F447:H447" si="5">SUM(F43:F54)</f>
        <v>162214</v>
      </c>
      <c r="G447" s="31">
        <f t="shared" si="5"/>
        <v>201856</v>
      </c>
      <c r="H447" s="31">
        <f t="shared" si="5"/>
        <v>511</v>
      </c>
      <c r="I447" s="798"/>
    </row>
    <row r="448" spans="1:17">
      <c r="A448" s="768" t="s">
        <v>382</v>
      </c>
      <c r="B448" s="567" t="s">
        <v>425</v>
      </c>
      <c r="C448" s="98">
        <f t="shared" ref="C448:D448" si="6">AVERAGE(C55:C66)</f>
        <v>103.76666666666665</v>
      </c>
      <c r="D448" s="98">
        <f t="shared" si="6"/>
        <v>54.775000000000006</v>
      </c>
      <c r="E448" s="31">
        <f>SUM(E55:E66)</f>
        <v>59165</v>
      </c>
      <c r="F448" s="31">
        <f t="shared" ref="F448:H448" si="7">SUM(F55:F66)</f>
        <v>135903</v>
      </c>
      <c r="G448" s="31">
        <f t="shared" si="7"/>
        <v>187866</v>
      </c>
      <c r="H448" s="31">
        <f t="shared" si="7"/>
        <v>631</v>
      </c>
      <c r="I448" s="798"/>
    </row>
    <row r="449" spans="1:9">
      <c r="A449" s="768" t="s">
        <v>383</v>
      </c>
      <c r="B449" s="567"/>
      <c r="C449" s="98">
        <f t="shared" ref="C449:D449" si="8">AVERAGE(C67:C78)</f>
        <v>105.41666666666664</v>
      </c>
      <c r="D449" s="98">
        <f t="shared" si="8"/>
        <v>52.800000000000011</v>
      </c>
      <c r="E449" s="31">
        <f>SUM(E67:E78)</f>
        <v>69514</v>
      </c>
      <c r="F449" s="31">
        <f t="shared" ref="F449:H449" si="9">SUM(F67:F78)</f>
        <v>129118</v>
      </c>
      <c r="G449" s="31">
        <f t="shared" si="9"/>
        <v>191418</v>
      </c>
      <c r="H449" s="31">
        <f t="shared" si="9"/>
        <v>663</v>
      </c>
      <c r="I449" s="798"/>
    </row>
    <row r="450" spans="1:9">
      <c r="A450" s="768" t="s">
        <v>384</v>
      </c>
      <c r="B450" s="567"/>
      <c r="C450" s="98">
        <f t="shared" ref="C450:D450" si="10">AVERAGE(C79:C90)</f>
        <v>106.17500000000001</v>
      </c>
      <c r="D450" s="98">
        <f t="shared" si="10"/>
        <v>51.099999999999994</v>
      </c>
      <c r="E450" s="31">
        <f>SUM(E79:E90)</f>
        <v>99295</v>
      </c>
      <c r="F450" s="31">
        <f t="shared" ref="F450:H450" si="11">SUM(F79:F90)</f>
        <v>159211</v>
      </c>
      <c r="G450" s="31">
        <f t="shared" si="11"/>
        <v>198449</v>
      </c>
      <c r="H450" s="31">
        <f t="shared" si="11"/>
        <v>478</v>
      </c>
      <c r="I450" s="798"/>
    </row>
    <row r="451" spans="1:9">
      <c r="A451" s="768" t="s">
        <v>385</v>
      </c>
      <c r="B451" s="567"/>
      <c r="C451" s="98">
        <f t="shared" ref="C451:D451" si="12">AVERAGE(C91:C102)</f>
        <v>107.05</v>
      </c>
      <c r="D451" s="98">
        <f t="shared" si="12"/>
        <v>45.608333333333327</v>
      </c>
      <c r="E451" s="31">
        <f>SUM(E91:E102)</f>
        <v>131465</v>
      </c>
      <c r="F451" s="31">
        <f t="shared" ref="F451:H451" si="13">SUM(F91:F102)</f>
        <v>167387</v>
      </c>
      <c r="G451" s="31">
        <f t="shared" si="13"/>
        <v>214978</v>
      </c>
      <c r="H451" s="31">
        <f t="shared" si="13"/>
        <v>482</v>
      </c>
      <c r="I451" s="798"/>
    </row>
    <row r="452" spans="1:9">
      <c r="A452" s="768" t="s">
        <v>386</v>
      </c>
      <c r="B452" s="567" t="s">
        <v>424</v>
      </c>
      <c r="C452" s="98">
        <f t="shared" ref="C452:D452" si="14">AVERAGE(C103:C114)</f>
        <v>113.84166666666665</v>
      </c>
      <c r="D452" s="98">
        <f t="shared" si="14"/>
        <v>45.658333333333324</v>
      </c>
      <c r="E452" s="31">
        <f>SUM(E103:E114)</f>
        <v>87843</v>
      </c>
      <c r="F452" s="31">
        <f t="shared" ref="F452:H452" si="15">SUM(F103:F114)</f>
        <v>161524</v>
      </c>
      <c r="G452" s="31">
        <f t="shared" si="15"/>
        <v>200163</v>
      </c>
      <c r="H452" s="31">
        <f t="shared" si="15"/>
        <v>619</v>
      </c>
      <c r="I452" s="798"/>
    </row>
    <row r="453" spans="1:9">
      <c r="A453" s="768" t="s">
        <v>387</v>
      </c>
      <c r="B453" s="567"/>
      <c r="C453" s="98">
        <f t="shared" ref="C453:D453" si="16">AVERAGE(C115:C126)</f>
        <v>105.35833333333333</v>
      </c>
      <c r="D453" s="98">
        <f t="shared" si="16"/>
        <v>49.816666666666663</v>
      </c>
      <c r="E453" s="31">
        <f>SUM(E115:E126)</f>
        <v>57572</v>
      </c>
      <c r="F453" s="31">
        <f t="shared" ref="F453:H453" si="17">SUM(F115:F126)</f>
        <v>132322</v>
      </c>
      <c r="G453" s="31">
        <f t="shared" si="17"/>
        <v>169428</v>
      </c>
      <c r="H453" s="31">
        <f t="shared" si="17"/>
        <v>785</v>
      </c>
      <c r="I453" s="798"/>
    </row>
    <row r="454" spans="1:9">
      <c r="A454" s="768" t="s">
        <v>388</v>
      </c>
      <c r="B454" s="567" t="s">
        <v>425</v>
      </c>
      <c r="C454" s="98">
        <f t="shared" ref="C454:D454" si="18">AVERAGE(C127:C138)</f>
        <v>105.45833333333333</v>
      </c>
      <c r="D454" s="98">
        <f t="shared" si="18"/>
        <v>48.55833333333333</v>
      </c>
      <c r="E454" s="31">
        <f>SUM(E127:E138)</f>
        <v>53665</v>
      </c>
      <c r="F454" s="31">
        <f t="shared" ref="F454:H454" si="19">SUM(F127:F138)</f>
        <v>124575</v>
      </c>
      <c r="G454" s="31">
        <f t="shared" si="19"/>
        <v>154416</v>
      </c>
      <c r="H454" s="31">
        <f t="shared" si="19"/>
        <v>632</v>
      </c>
      <c r="I454" s="798"/>
    </row>
    <row r="455" spans="1:9">
      <c r="A455" s="768" t="s">
        <v>389</v>
      </c>
      <c r="B455" s="567" t="s">
        <v>424</v>
      </c>
      <c r="C455" s="98">
        <f t="shared" ref="C455:D455" si="20">AVERAGE(C139:C150)</f>
        <v>112.38333333333333</v>
      </c>
      <c r="D455" s="98">
        <f t="shared" si="20"/>
        <v>46.275000000000006</v>
      </c>
      <c r="E455" s="31">
        <f>SUM(E139:E150)</f>
        <v>51635</v>
      </c>
      <c r="F455" s="31">
        <f t="shared" ref="F455:H455" si="21">SUM(F139:F150)</f>
        <v>146275</v>
      </c>
      <c r="G455" s="31">
        <f t="shared" si="21"/>
        <v>157514</v>
      </c>
      <c r="H455" s="31">
        <f t="shared" si="21"/>
        <v>755</v>
      </c>
      <c r="I455" s="798"/>
    </row>
    <row r="456" spans="1:9">
      <c r="A456" s="767" t="s">
        <v>390</v>
      </c>
      <c r="B456" s="769" t="s">
        <v>425</v>
      </c>
      <c r="C456" s="100">
        <f t="shared" ref="C456:D456" si="22">AVERAGE(C151:C162)</f>
        <v>105.77499999999999</v>
      </c>
      <c r="D456" s="100">
        <f t="shared" si="22"/>
        <v>53.625</v>
      </c>
      <c r="E456" s="33">
        <f>SUM(E151:E162)</f>
        <v>47987</v>
      </c>
      <c r="F456" s="33">
        <f t="shared" ref="F456:H456" si="23">SUM(F151:F162)</f>
        <v>149739</v>
      </c>
      <c r="G456" s="33">
        <f t="shared" si="23"/>
        <v>158333</v>
      </c>
      <c r="H456" s="33">
        <f t="shared" si="23"/>
        <v>815</v>
      </c>
      <c r="I456" s="797"/>
    </row>
    <row r="457" spans="1:9">
      <c r="A457" s="768" t="s">
        <v>391</v>
      </c>
      <c r="B457" s="567"/>
      <c r="C457" s="98">
        <f t="shared" ref="C457:D457" si="24">AVERAGE(C163:C174)</f>
        <v>111.90833333333332</v>
      </c>
      <c r="D457" s="98">
        <f t="shared" si="24"/>
        <v>50.32500000000001</v>
      </c>
      <c r="E457" s="31">
        <f>SUM(E163:E174)</f>
        <v>43525</v>
      </c>
      <c r="F457" s="31">
        <f t="shared" ref="F457:H457" si="25">SUM(F163:F174)</f>
        <v>143415</v>
      </c>
      <c r="G457" s="31">
        <f t="shared" si="25"/>
        <v>153359</v>
      </c>
      <c r="H457" s="31">
        <f t="shared" si="25"/>
        <v>747</v>
      </c>
      <c r="I457" s="798"/>
    </row>
    <row r="458" spans="1:9">
      <c r="A458" s="768" t="s">
        <v>392</v>
      </c>
      <c r="B458" s="567"/>
      <c r="C458" s="98">
        <f t="shared" ref="C458:D458" si="26">AVERAGE(C175:C186)</f>
        <v>111.64999999999999</v>
      </c>
      <c r="D458" s="98">
        <f t="shared" si="26"/>
        <v>46.091666666666669</v>
      </c>
      <c r="E458" s="31">
        <f>SUM(E175:E186)</f>
        <v>42260</v>
      </c>
      <c r="F458" s="31">
        <f t="shared" ref="F458:H458" si="27">SUM(F175:F186)</f>
        <v>168372</v>
      </c>
      <c r="G458" s="31">
        <f t="shared" si="27"/>
        <v>153788</v>
      </c>
      <c r="H458" s="31">
        <f t="shared" si="27"/>
        <v>678</v>
      </c>
      <c r="I458" s="798"/>
    </row>
    <row r="459" spans="1:9">
      <c r="A459" s="768" t="s">
        <v>393</v>
      </c>
      <c r="B459" s="567"/>
      <c r="C459" s="98">
        <f>AVERAGE(C187:C198)</f>
        <v>117.38333333333334</v>
      </c>
      <c r="D459" s="98">
        <f t="shared" ref="D459:I459" si="28">AVERAGE(D187:D198)</f>
        <v>42.500000000000007</v>
      </c>
      <c r="E459" s="31">
        <f>SUM(E187:E198)</f>
        <v>45787</v>
      </c>
      <c r="F459" s="31">
        <f t="shared" ref="F459:H459" si="29">SUM(F187:F198)</f>
        <v>199103</v>
      </c>
      <c r="G459" s="31">
        <f t="shared" si="29"/>
        <v>162223</v>
      </c>
      <c r="H459" s="31">
        <f t="shared" si="29"/>
        <v>664</v>
      </c>
      <c r="I459" s="799">
        <f t="shared" si="28"/>
        <v>122.54925000000001</v>
      </c>
    </row>
    <row r="460" spans="1:9">
      <c r="A460" s="768" t="s">
        <v>394</v>
      </c>
      <c r="B460" s="567"/>
      <c r="C460" s="98">
        <f>AVERAGE(C199:C210)</f>
        <v>121.14166666666667</v>
      </c>
      <c r="D460" s="98">
        <f t="shared" ref="D460:I460" si="30">AVERAGE(D199:D210)</f>
        <v>44.050000000000004</v>
      </c>
      <c r="E460" s="31">
        <f>SUM(E199:E210)</f>
        <v>44428</v>
      </c>
      <c r="F460" s="31">
        <f t="shared" ref="F460:H460" si="31">SUM(F199:F210)</f>
        <v>223917</v>
      </c>
      <c r="G460" s="31">
        <f t="shared" si="31"/>
        <v>161462</v>
      </c>
      <c r="H460" s="31">
        <f t="shared" si="31"/>
        <v>649</v>
      </c>
      <c r="I460" s="799">
        <f t="shared" si="30"/>
        <v>131.14791666666665</v>
      </c>
    </row>
    <row r="461" spans="1:9">
      <c r="A461" s="768" t="s">
        <v>395</v>
      </c>
      <c r="B461" s="567"/>
      <c r="C461" s="98">
        <f>AVERAGE(C211:C222)</f>
        <v>127.74166666666666</v>
      </c>
      <c r="D461" s="98">
        <f t="shared" ref="D461:I461" si="32">AVERAGE(D211:D222)</f>
        <v>43.466666666666669</v>
      </c>
      <c r="E461" s="31">
        <f>SUM(E211:E222)</f>
        <v>52646</v>
      </c>
      <c r="F461" s="31">
        <f t="shared" ref="F461:H461" si="33">SUM(F211:F222)</f>
        <v>239944</v>
      </c>
      <c r="G461" s="31">
        <f t="shared" si="33"/>
        <v>153391</v>
      </c>
      <c r="H461" s="31">
        <f t="shared" si="33"/>
        <v>604</v>
      </c>
      <c r="I461" s="799">
        <f t="shared" si="32"/>
        <v>150.38991666666669</v>
      </c>
    </row>
    <row r="462" spans="1:9">
      <c r="A462" s="768" t="s">
        <v>396</v>
      </c>
      <c r="B462" s="567" t="s">
        <v>424</v>
      </c>
      <c r="C462" s="98">
        <f>AVERAGE(C223:C234)</f>
        <v>131.69166666666669</v>
      </c>
      <c r="D462" s="98">
        <f t="shared" ref="D462:I462" si="34">AVERAGE(D223:D234)</f>
        <v>44.341666666666669</v>
      </c>
      <c r="E462" s="31">
        <f>SUM(E223:E234)</f>
        <v>40486</v>
      </c>
      <c r="F462" s="31">
        <f t="shared" ref="F462:H462" si="35">SUM(F223:F234)</f>
        <v>224783</v>
      </c>
      <c r="G462" s="31">
        <f t="shared" si="35"/>
        <v>137842</v>
      </c>
      <c r="H462" s="31">
        <f t="shared" si="35"/>
        <v>711</v>
      </c>
      <c r="I462" s="799">
        <f t="shared" si="34"/>
        <v>169.33550000000002</v>
      </c>
    </row>
    <row r="463" spans="1:9">
      <c r="A463" s="768" t="s">
        <v>397</v>
      </c>
      <c r="B463" s="567"/>
      <c r="C463" s="98">
        <f>AVERAGE(C235:C246)</f>
        <v>128.91666666666666</v>
      </c>
      <c r="D463" s="98">
        <f t="shared" ref="D463:I463" si="36">AVERAGE(D235:D246)</f>
        <v>47.466666666666669</v>
      </c>
      <c r="E463" s="31">
        <f>SUM(E235:E246)</f>
        <v>41450</v>
      </c>
      <c r="F463" s="31">
        <f t="shared" ref="F463:H463" si="37">SUM(F235:F246)</f>
        <v>176803</v>
      </c>
      <c r="G463" s="31">
        <f t="shared" si="37"/>
        <v>128572</v>
      </c>
      <c r="H463" s="31">
        <f t="shared" si="37"/>
        <v>747</v>
      </c>
      <c r="I463" s="799">
        <f t="shared" si="36"/>
        <v>182.2895</v>
      </c>
    </row>
    <row r="464" spans="1:9">
      <c r="A464" s="768" t="s">
        <v>398</v>
      </c>
      <c r="B464" s="567" t="s">
        <v>425</v>
      </c>
      <c r="C464" s="98">
        <f>AVERAGE(C247:C258)</f>
        <v>100.05000000000001</v>
      </c>
      <c r="D464" s="98">
        <f t="shared" ref="D464:I464" si="38">AVERAGE(D247:D258)</f>
        <v>65.666666666666671</v>
      </c>
      <c r="E464" s="31">
        <f>SUM(E247:E258)</f>
        <v>31290</v>
      </c>
      <c r="F464" s="31">
        <f t="shared" ref="F464:H464" si="39">SUM(F247:F258)</f>
        <v>134003</v>
      </c>
      <c r="G464" s="31">
        <f t="shared" si="39"/>
        <v>120704</v>
      </c>
      <c r="H464" s="31">
        <f t="shared" si="39"/>
        <v>751</v>
      </c>
      <c r="I464" s="799">
        <f t="shared" si="38"/>
        <v>146.20408333333333</v>
      </c>
    </row>
    <row r="465" spans="1:9">
      <c r="A465" s="768" t="s">
        <v>399</v>
      </c>
      <c r="B465" s="567"/>
      <c r="C465" s="98">
        <f>AVERAGE(C259:C270)</f>
        <v>120.00833333333331</v>
      </c>
      <c r="D465" s="98">
        <f t="shared" ref="D465:I465" si="40">AVERAGE(D259:D270)</f>
        <v>47.741666666666667</v>
      </c>
      <c r="E465" s="31">
        <f>SUM(E259:E270)</f>
        <v>34756</v>
      </c>
      <c r="F465" s="31">
        <f t="shared" ref="F465:H465" si="41">SUM(F259:F270)</f>
        <v>140239</v>
      </c>
      <c r="G465" s="31">
        <f t="shared" si="41"/>
        <v>131431</v>
      </c>
      <c r="H465" s="31">
        <f t="shared" si="41"/>
        <v>730</v>
      </c>
      <c r="I465" s="799">
        <f t="shared" si="40"/>
        <v>161.21266666666665</v>
      </c>
    </row>
    <row r="466" spans="1:9">
      <c r="A466" s="767" t="s">
        <v>400</v>
      </c>
      <c r="B466" s="769" t="s">
        <v>424</v>
      </c>
      <c r="C466" s="100">
        <f>AVERAGE(C271:C282)</f>
        <v>123.89166666666669</v>
      </c>
      <c r="D466" s="100">
        <f t="shared" ref="D466:I466" si="42">AVERAGE(D271:D282)</f>
        <v>49.400000000000006</v>
      </c>
      <c r="E466" s="33">
        <f>SUM(E271:E282)</f>
        <v>32485</v>
      </c>
      <c r="F466" s="33">
        <f t="shared" ref="F466:H466" si="43">SUM(F271:F282)</f>
        <v>151463</v>
      </c>
      <c r="G466" s="33">
        <f t="shared" si="43"/>
        <v>107771</v>
      </c>
      <c r="H466" s="33">
        <f t="shared" si="43"/>
        <v>626</v>
      </c>
      <c r="I466" s="784">
        <f t="shared" si="42"/>
        <v>173.96308333333332</v>
      </c>
    </row>
    <row r="467" spans="1:9">
      <c r="A467" s="768" t="s">
        <v>401</v>
      </c>
      <c r="B467" s="567"/>
      <c r="C467" s="98">
        <f>AVERAGE(C283:C294)</f>
        <v>115.36666666666663</v>
      </c>
      <c r="D467" s="98">
        <f t="shared" ref="D467:I467" si="44">AVERAGE(D283:D294)</f>
        <v>176.1583333333333</v>
      </c>
      <c r="E467" s="31">
        <f>SUM(E283:E294)</f>
        <v>33695</v>
      </c>
      <c r="F467" s="31">
        <f t="shared" ref="F467:H467" si="45">SUM(F283:F294)</f>
        <v>161906</v>
      </c>
      <c r="G467" s="31">
        <f t="shared" si="45"/>
        <v>133581</v>
      </c>
      <c r="H467" s="31">
        <f t="shared" si="45"/>
        <v>623</v>
      </c>
      <c r="I467" s="799">
        <f t="shared" si="44"/>
        <v>167.59933333333333</v>
      </c>
    </row>
    <row r="468" spans="1:9">
      <c r="A468" s="768" t="s">
        <v>402</v>
      </c>
      <c r="B468" s="567" t="s">
        <v>425</v>
      </c>
      <c r="C468" s="98">
        <f>AVERAGE(C295:C306)</f>
        <v>114.43333333333332</v>
      </c>
      <c r="D468" s="98">
        <f t="shared" ref="D468:I468" si="46">AVERAGE(D295:D306)</f>
        <v>69.25833333333334</v>
      </c>
      <c r="E468" s="31">
        <f>SUM(E295:E306)</f>
        <v>36076</v>
      </c>
      <c r="F468" s="31">
        <f t="shared" ref="F468:H468" si="47">SUM(F295:F306)</f>
        <v>167845</v>
      </c>
      <c r="G468" s="31">
        <f t="shared" si="47"/>
        <v>130385</v>
      </c>
      <c r="H468" s="31">
        <f t="shared" si="47"/>
        <v>536</v>
      </c>
      <c r="I468" s="799">
        <f t="shared" si="46"/>
        <v>178.75491666666667</v>
      </c>
    </row>
    <row r="469" spans="1:9">
      <c r="A469" s="768" t="s">
        <v>403</v>
      </c>
      <c r="B469" s="567"/>
      <c r="C469" s="98">
        <f>AVERAGE(C307:C318)</f>
        <v>115.83333333333333</v>
      </c>
      <c r="D469" s="98">
        <f t="shared" ref="D469:I469" si="48">AVERAGE(D307:D318)</f>
        <v>70.75833333333334</v>
      </c>
      <c r="E469" s="31">
        <f>SUM(E307:E318)</f>
        <v>34322</v>
      </c>
      <c r="F469" s="31">
        <f t="shared" ref="F469:H469" si="49">SUM(F307:F318)</f>
        <v>178414</v>
      </c>
      <c r="G469" s="31">
        <f t="shared" si="49"/>
        <v>129916</v>
      </c>
      <c r="H469" s="31">
        <f t="shared" si="49"/>
        <v>517</v>
      </c>
      <c r="I469" s="799">
        <f t="shared" si="48"/>
        <v>186.94716666666667</v>
      </c>
    </row>
    <row r="470" spans="1:9">
      <c r="A470" s="768" t="s">
        <v>404</v>
      </c>
      <c r="B470" s="567"/>
      <c r="C470" s="98">
        <f>AVERAGE(C319:C330)</f>
        <v>113.97499999999998</v>
      </c>
      <c r="D470" s="98">
        <f t="shared" ref="D470:I470" si="50">AVERAGE(D319:D330)</f>
        <v>72.350000000000009</v>
      </c>
      <c r="E470" s="31">
        <f>SUM(E319:E330)</f>
        <v>32696</v>
      </c>
      <c r="F470" s="31">
        <f t="shared" ref="F470:H470" si="51">SUM(F319:F330)</f>
        <v>181744</v>
      </c>
      <c r="G470" s="31">
        <f t="shared" si="51"/>
        <v>125749</v>
      </c>
      <c r="H470" s="31">
        <f t="shared" si="51"/>
        <v>499</v>
      </c>
      <c r="I470" s="799">
        <f t="shared" si="50"/>
        <v>171.65616666666665</v>
      </c>
    </row>
    <row r="471" spans="1:9">
      <c r="A471" s="768" t="s">
        <v>465</v>
      </c>
      <c r="B471" s="567"/>
      <c r="C471" s="32">
        <f>AVERAGE(C331:C342)</f>
        <v>114.425</v>
      </c>
      <c r="D471" s="32">
        <f t="shared" ref="D471:I471" si="52">AVERAGE(D331:D342)</f>
        <v>78.11666666666666</v>
      </c>
      <c r="E471" s="31">
        <f>SUM(E331:E342)</f>
        <v>34224</v>
      </c>
      <c r="F471" s="31">
        <f t="shared" ref="F471:H471" si="53">SUM(F331:F342)</f>
        <v>188468</v>
      </c>
      <c r="G471" s="31">
        <f t="shared" si="53"/>
        <v>130388</v>
      </c>
      <c r="H471" s="31">
        <f t="shared" si="53"/>
        <v>434</v>
      </c>
      <c r="I471" s="785">
        <f t="shared" si="52"/>
        <v>158.60841666666667</v>
      </c>
    </row>
    <row r="472" spans="1:9">
      <c r="A472" s="768" t="s">
        <v>467</v>
      </c>
      <c r="B472" s="706" t="s">
        <v>271</v>
      </c>
      <c r="C472" s="108">
        <f>AVERAGE(C343:C354)</f>
        <v>119.72500000000001</v>
      </c>
      <c r="D472" s="108">
        <f t="shared" ref="D472:I472" si="54">AVERAGE(D343:D354)</f>
        <v>77.908333333333346</v>
      </c>
      <c r="E472" s="31">
        <f>SUM(E343:E354)</f>
        <v>34903</v>
      </c>
      <c r="F472" s="31">
        <f t="shared" ref="F472:H472" si="55">SUM(F343:F354)</f>
        <v>206646</v>
      </c>
      <c r="G472" s="31">
        <f t="shared" si="55"/>
        <v>134640</v>
      </c>
      <c r="H472" s="31">
        <f t="shared" si="55"/>
        <v>449</v>
      </c>
      <c r="I472" s="777">
        <f t="shared" si="54"/>
        <v>175.95525000000001</v>
      </c>
    </row>
    <row r="473" spans="1:9">
      <c r="A473" s="768" t="s">
        <v>747</v>
      </c>
      <c r="B473" s="706"/>
      <c r="C473" s="108">
        <f>AVERAGE(C355:C366)</f>
        <v>122.07500000000003</v>
      </c>
      <c r="D473" s="108">
        <f>AVERAGE(D355:D366)</f>
        <v>84.183333333333337</v>
      </c>
      <c r="E473" s="31">
        <f>SUM(E355:E366)</f>
        <v>31245</v>
      </c>
      <c r="F473" s="31">
        <f t="shared" ref="F473:H473" si="56">SUM(F355:F366)</f>
        <v>217835</v>
      </c>
      <c r="G473" s="31">
        <f t="shared" si="56"/>
        <v>134169</v>
      </c>
      <c r="H473" s="31">
        <f t="shared" si="56"/>
        <v>413</v>
      </c>
      <c r="I473" s="777">
        <f>AVERAGE(I355:I366)</f>
        <v>184.60391666666666</v>
      </c>
    </row>
    <row r="474" spans="1:9">
      <c r="A474" s="783" t="s">
        <v>782</v>
      </c>
      <c r="B474" s="1910" t="s">
        <v>269</v>
      </c>
      <c r="C474" s="98">
        <f>AVERAGE(C366:C378)</f>
        <v>115.37692307692308</v>
      </c>
      <c r="D474" s="98">
        <f>AVERAGE(D366:D378)</f>
        <v>98.192307692307679</v>
      </c>
      <c r="E474" s="987">
        <f>SUM(E366:E378)</f>
        <v>34945</v>
      </c>
      <c r="F474" s="987">
        <f>SUM(F366:F378)</f>
        <v>231495</v>
      </c>
      <c r="G474" s="987">
        <f>SUM(G366:G378)</f>
        <v>142880</v>
      </c>
      <c r="H474" s="987">
        <f>SUM(H366:H378)</f>
        <v>520</v>
      </c>
      <c r="I474" s="799">
        <f>AVERAGE(I366:I378)</f>
        <v>180.09738461538461</v>
      </c>
    </row>
    <row r="475" spans="1:9">
      <c r="A475" s="1911" t="s">
        <v>794</v>
      </c>
      <c r="B475" s="1912" t="s">
        <v>270</v>
      </c>
      <c r="C475" s="100">
        <f>AVERAGE(C379:C390)</f>
        <v>99.674999999999997</v>
      </c>
      <c r="D475" s="100">
        <f t="shared" ref="D475:I475" si="57">AVERAGE(D379:D390)</f>
        <v>99.716666666666654</v>
      </c>
      <c r="E475" s="33">
        <f>SUM(E379:E390)</f>
        <v>30884</v>
      </c>
      <c r="F475" s="33">
        <f>SUM(F379:F390)</f>
        <v>168545</v>
      </c>
      <c r="G475" s="33">
        <f>SUM(G379:G390)</f>
        <v>115135</v>
      </c>
      <c r="H475" s="33">
        <f>SUM(H379:H390)</f>
        <v>423</v>
      </c>
      <c r="I475" s="784">
        <f t="shared" si="57"/>
        <v>170.47775000000001</v>
      </c>
    </row>
    <row r="476" spans="1:9">
      <c r="A476" s="783" t="s">
        <v>859</v>
      </c>
      <c r="B476" s="1910"/>
      <c r="C476" s="98">
        <f>AVERAGE(C391:C402)</f>
        <v>103.95833333333333</v>
      </c>
      <c r="D476" s="98">
        <f>AVERAGE(D391:D402)</f>
        <v>91.891666666666666</v>
      </c>
      <c r="E476" s="31">
        <f>SUM(E391:E402)</f>
        <v>30284</v>
      </c>
      <c r="F476" s="31">
        <f t="shared" ref="F476:H476" si="58">SUM(F391:F402)</f>
        <v>175897</v>
      </c>
      <c r="G476" s="31">
        <f t="shared" si="58"/>
        <v>115896</v>
      </c>
      <c r="H476" s="31">
        <f t="shared" si="58"/>
        <v>339</v>
      </c>
      <c r="I476" s="799">
        <f>AVERAGE(I391:I402)</f>
        <v>205.31866666666667</v>
      </c>
    </row>
    <row r="477" spans="1:9">
      <c r="A477" s="783" t="s">
        <v>1227</v>
      </c>
      <c r="B477" s="1910"/>
      <c r="C477" s="98">
        <f>AVERAGE(C403:C414)</f>
        <v>101.175</v>
      </c>
      <c r="D477" s="98">
        <f>AVERAGE(D403:D414)</f>
        <v>94.166666666666671</v>
      </c>
      <c r="E477" s="31">
        <f>SUM(E403:E414)</f>
        <v>31064</v>
      </c>
      <c r="F477" s="31">
        <f>SUM(F403:F414)</f>
        <v>193376</v>
      </c>
      <c r="G477" s="31">
        <f>SUM(G403:G414)</f>
        <v>105947</v>
      </c>
      <c r="H477" s="31">
        <f>SUM(H403:H414)</f>
        <v>318</v>
      </c>
      <c r="I477" s="799">
        <f>AVERAGE(I403:I414)</f>
        <v>245.0813333333333</v>
      </c>
    </row>
    <row r="478" spans="1:9">
      <c r="A478" s="815" t="s">
        <v>1226</v>
      </c>
      <c r="B478" s="796"/>
      <c r="C478" s="821">
        <f>AVERAGE(C416:C439)</f>
        <v>99.052380952380943</v>
      </c>
      <c r="D478" s="821">
        <f>AVERAGE(D416:D439)</f>
        <v>108.15238095238097</v>
      </c>
      <c r="E478" s="1180">
        <f>SUM(E416:E439)</f>
        <v>50062</v>
      </c>
      <c r="F478" s="1180">
        <f>SUM(F416:F439)</f>
        <v>323428</v>
      </c>
      <c r="G478" s="1180">
        <f>SUM(G416:G439)</f>
        <v>219791</v>
      </c>
      <c r="H478" s="1180">
        <f>SUM(H416:H439)</f>
        <v>967</v>
      </c>
      <c r="I478" s="822">
        <f>AVERAGE(I416:I439)</f>
        <v>260.65642857142859</v>
      </c>
    </row>
    <row r="479" spans="1:9">
      <c r="A479" s="823"/>
      <c r="B479" s="47"/>
      <c r="C479" s="98"/>
      <c r="D479" s="98"/>
      <c r="E479" s="925"/>
      <c r="F479" s="925"/>
      <c r="G479" s="925"/>
      <c r="H479" s="925"/>
      <c r="I479" s="98"/>
    </row>
    <row r="480" spans="1:9">
      <c r="E480" s="568" t="s">
        <v>720</v>
      </c>
      <c r="F480" s="568" t="s">
        <v>720</v>
      </c>
      <c r="G480" s="568" t="s">
        <v>720</v>
      </c>
      <c r="H480" s="568" t="s">
        <v>720</v>
      </c>
    </row>
    <row r="481" spans="1:9">
      <c r="A481" s="767" t="s">
        <v>715</v>
      </c>
      <c r="B481" s="769"/>
      <c r="C481" s="100" t="s">
        <v>719</v>
      </c>
      <c r="D481" s="100" t="s">
        <v>719</v>
      </c>
      <c r="E481" s="33">
        <f>SUM(E322:E333)</f>
        <v>33981</v>
      </c>
      <c r="F481" s="33">
        <f>SUM(F322:F333)</f>
        <v>182178</v>
      </c>
      <c r="G481" s="33">
        <f>SUM(G322:G333)</f>
        <v>124446</v>
      </c>
      <c r="H481" s="33">
        <f>SUM(H322:H333)</f>
        <v>481</v>
      </c>
      <c r="I481" s="784" t="s">
        <v>719</v>
      </c>
    </row>
    <row r="482" spans="1:9">
      <c r="A482" s="768" t="s">
        <v>716</v>
      </c>
      <c r="B482" s="567"/>
      <c r="C482" s="32" t="s">
        <v>719</v>
      </c>
      <c r="D482" s="32" t="s">
        <v>719</v>
      </c>
      <c r="E482" s="31">
        <f>SUM(E334:E345)</f>
        <v>34793</v>
      </c>
      <c r="F482" s="31">
        <f>SUM(F334:F345)</f>
        <v>192825</v>
      </c>
      <c r="G482" s="31">
        <f>SUM(G334:G345)</f>
        <v>134611</v>
      </c>
      <c r="H482" s="31">
        <f>SUM(H334:H345)</f>
        <v>417</v>
      </c>
      <c r="I482" s="785" t="s">
        <v>719</v>
      </c>
    </row>
    <row r="483" spans="1:9">
      <c r="A483" s="768" t="s">
        <v>717</v>
      </c>
      <c r="B483" s="706" t="s">
        <v>271</v>
      </c>
      <c r="C483" s="108" t="s">
        <v>719</v>
      </c>
      <c r="D483" s="108" t="s">
        <v>719</v>
      </c>
      <c r="E483" s="28">
        <f>SUM(E346:E357)</f>
        <v>33444</v>
      </c>
      <c r="F483" s="28">
        <f>SUM(F346:F357)</f>
        <v>209487</v>
      </c>
      <c r="G483" s="28">
        <f>SUM(G346:G357)</f>
        <v>133815</v>
      </c>
      <c r="H483" s="28">
        <f>SUM(H346:H357)</f>
        <v>467</v>
      </c>
      <c r="I483" s="777" t="s">
        <v>719</v>
      </c>
    </row>
    <row r="484" spans="1:9">
      <c r="A484" s="768" t="s">
        <v>757</v>
      </c>
      <c r="B484" s="1918"/>
      <c r="E484" s="1917">
        <f>SUM(E358:E369)</f>
        <v>31774</v>
      </c>
      <c r="F484" s="1917">
        <f>SUM(F358:F369)</f>
        <v>217650</v>
      </c>
      <c r="G484" s="1917">
        <f>SUM(G358:G369)</f>
        <v>133367</v>
      </c>
      <c r="H484" s="1917">
        <f>SUM(H358:H369)</f>
        <v>427</v>
      </c>
      <c r="I484" s="1918"/>
    </row>
    <row r="485" spans="1:9">
      <c r="A485" s="1053" t="s">
        <v>795</v>
      </c>
      <c r="B485" s="1918"/>
      <c r="E485" s="1917">
        <f>SUM(E370:E381)</f>
        <v>31567</v>
      </c>
      <c r="F485" s="1917">
        <f>SUM(F370:F381)</f>
        <v>206924</v>
      </c>
      <c r="G485" s="1917">
        <f>SUM(G370:G381)</f>
        <v>127825</v>
      </c>
      <c r="H485" s="1917">
        <f>SUM(H370:H381)</f>
        <v>471</v>
      </c>
      <c r="I485" s="1918"/>
    </row>
    <row r="486" spans="1:9">
      <c r="A486" s="1053" t="s">
        <v>825</v>
      </c>
      <c r="B486" s="1918"/>
      <c r="E486" s="1917">
        <f>SUM(E382:E393)</f>
        <v>30551</v>
      </c>
      <c r="F486" s="1917">
        <f t="shared" ref="F486:H486" si="59">SUM(F382:F393)</f>
        <v>165010</v>
      </c>
      <c r="G486" s="1917">
        <f t="shared" si="59"/>
        <v>117436</v>
      </c>
      <c r="H486" s="1917">
        <f t="shared" si="59"/>
        <v>396</v>
      </c>
      <c r="I486" s="1918"/>
    </row>
    <row r="487" spans="1:9">
      <c r="A487" s="1053" t="s">
        <v>1197</v>
      </c>
      <c r="B487" s="1918"/>
      <c r="E487" s="1917">
        <f>SUM(E394:E405)</f>
        <v>29844</v>
      </c>
      <c r="F487" s="1917">
        <f t="shared" ref="F487:H487" si="60">SUM(F394:F405)</f>
        <v>180786</v>
      </c>
      <c r="G487" s="1917">
        <f t="shared" si="60"/>
        <v>109913</v>
      </c>
      <c r="H487" s="1917">
        <f t="shared" si="60"/>
        <v>329</v>
      </c>
      <c r="I487" s="1918"/>
    </row>
    <row r="488" spans="1:9">
      <c r="A488" s="1178" t="s">
        <v>1228</v>
      </c>
      <c r="B488" s="811"/>
      <c r="C488" s="810"/>
      <c r="D488" s="810"/>
      <c r="E488" s="923">
        <f>SUM(E406:E417)</f>
        <v>31911</v>
      </c>
      <c r="F488" s="923">
        <f>SUM(F406:F417)</f>
        <v>191447</v>
      </c>
      <c r="G488" s="923">
        <f>SUM(G406:G417)</f>
        <v>111596</v>
      </c>
      <c r="H488" s="923">
        <f>SUM(H406:H417)</f>
        <v>368</v>
      </c>
      <c r="I488" s="811"/>
    </row>
  </sheetData>
  <phoneticPr fontId="2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490"/>
  <sheetViews>
    <sheetView workbookViewId="0">
      <pane xSplit="2" ySplit="7" topLeftCell="K427" activePane="bottomRight" state="frozen"/>
      <selection pane="topRight" activeCell="C1" sqref="C1"/>
      <selection pane="bottomLeft" activeCell="A7" sqref="A7"/>
      <selection pane="bottomRight" activeCell="T432" sqref="T432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8" customWidth="1"/>
    <col min="7" max="7" width="10.6328125" customWidth="1"/>
    <col min="8" max="8" width="10.6328125" style="328" customWidth="1"/>
    <col min="9" max="9" width="10.6328125" customWidth="1"/>
    <col min="10" max="10" width="10.6328125" style="328" customWidth="1"/>
    <col min="11" max="11" width="10.6328125" customWidth="1"/>
    <col min="12" max="16" width="10.6328125" style="328" customWidth="1"/>
    <col min="17" max="17" width="10.6328125" customWidth="1"/>
    <col min="18" max="18" width="10.6328125" style="328" customWidth="1"/>
    <col min="19" max="19" width="10.6328125" customWidth="1"/>
    <col min="20" max="20" width="10.6328125" style="328" customWidth="1"/>
    <col min="21" max="21" width="10.6328125" customWidth="1"/>
    <col min="22" max="23" width="9" style="328"/>
    <col min="24" max="26" width="10.6328125" style="328" customWidth="1"/>
    <col min="27" max="27" width="4" style="328" customWidth="1"/>
    <col min="28" max="30" width="10.6328125" style="328" customWidth="1"/>
    <col min="31" max="16384" width="9" style="328"/>
  </cols>
  <sheetData>
    <row r="1" spans="1:30">
      <c r="A1" s="44" t="s">
        <v>1506</v>
      </c>
      <c r="B1" s="45"/>
      <c r="C1" s="824"/>
      <c r="D1" s="824"/>
      <c r="E1" s="830" t="s">
        <v>917</v>
      </c>
      <c r="F1" s="830"/>
      <c r="H1" s="824"/>
      <c r="J1" s="824"/>
      <c r="M1" s="824"/>
      <c r="N1" s="824"/>
      <c r="O1" s="830" t="s">
        <v>917</v>
      </c>
      <c r="P1" s="830"/>
      <c r="R1" s="824"/>
      <c r="T1" s="824"/>
      <c r="X1" s="824"/>
      <c r="Y1" s="824"/>
      <c r="Z1" s="824"/>
      <c r="AB1" s="824"/>
      <c r="AC1" s="824"/>
      <c r="AD1" s="824"/>
    </row>
    <row r="2" spans="1:30" ht="13.5" thickBot="1">
      <c r="A2" s="46" t="s">
        <v>24</v>
      </c>
      <c r="B2" s="45"/>
      <c r="C2" s="46" t="s">
        <v>458</v>
      </c>
      <c r="D2" s="824"/>
      <c r="E2" s="824"/>
      <c r="F2" s="824"/>
      <c r="H2" s="824"/>
      <c r="J2" s="824"/>
      <c r="M2" s="46" t="s">
        <v>25</v>
      </c>
      <c r="N2" s="824"/>
      <c r="O2" s="824"/>
      <c r="P2" s="824"/>
      <c r="R2" s="824"/>
      <c r="T2" s="824"/>
      <c r="X2" s="46" t="s">
        <v>458</v>
      </c>
      <c r="Y2" s="824"/>
      <c r="Z2" s="824"/>
      <c r="AB2" s="46" t="s">
        <v>25</v>
      </c>
      <c r="AC2" s="824"/>
      <c r="AD2" s="824"/>
    </row>
    <row r="3" spans="1:30">
      <c r="A3" s="82" t="s">
        <v>26</v>
      </c>
      <c r="B3" s="83"/>
      <c r="C3" s="825" t="s">
        <v>282</v>
      </c>
      <c r="D3" s="825" t="s">
        <v>283</v>
      </c>
      <c r="E3" s="825" t="s">
        <v>918</v>
      </c>
      <c r="F3" s="825" t="s">
        <v>284</v>
      </c>
      <c r="G3" s="1160" t="s">
        <v>919</v>
      </c>
      <c r="H3" s="825" t="s">
        <v>286</v>
      </c>
      <c r="I3" s="1160" t="s">
        <v>920</v>
      </c>
      <c r="J3" s="825" t="s">
        <v>288</v>
      </c>
      <c r="K3" s="1161" t="s">
        <v>921</v>
      </c>
      <c r="M3" s="827" t="s">
        <v>282</v>
      </c>
      <c r="N3" s="825" t="s">
        <v>283</v>
      </c>
      <c r="O3" s="825" t="s">
        <v>918</v>
      </c>
      <c r="P3" s="825" t="s">
        <v>284</v>
      </c>
      <c r="Q3" s="1160" t="s">
        <v>919</v>
      </c>
      <c r="R3" s="825" t="s">
        <v>286</v>
      </c>
      <c r="S3" s="1160" t="s">
        <v>920</v>
      </c>
      <c r="T3" s="825" t="s">
        <v>288</v>
      </c>
      <c r="U3" s="1161" t="s">
        <v>921</v>
      </c>
      <c r="X3" s="1128" t="s">
        <v>285</v>
      </c>
      <c r="Y3" s="1129" t="s">
        <v>287</v>
      </c>
      <c r="Z3" s="1130" t="s">
        <v>289</v>
      </c>
      <c r="AB3" s="1128" t="s">
        <v>285</v>
      </c>
      <c r="AC3" s="1129" t="s">
        <v>287</v>
      </c>
      <c r="AD3" s="1130" t="s">
        <v>289</v>
      </c>
    </row>
    <row r="4" spans="1:30">
      <c r="A4" s="86" t="s">
        <v>356</v>
      </c>
      <c r="B4" s="87"/>
      <c r="C4" s="824" t="s">
        <v>290</v>
      </c>
      <c r="D4" s="824" t="s">
        <v>291</v>
      </c>
      <c r="E4" s="824" t="s">
        <v>922</v>
      </c>
      <c r="F4" s="824" t="s">
        <v>290</v>
      </c>
      <c r="G4" s="1127" t="s">
        <v>923</v>
      </c>
      <c r="H4" s="824" t="s">
        <v>293</v>
      </c>
      <c r="I4" s="1127" t="s">
        <v>294</v>
      </c>
      <c r="J4" s="824" t="s">
        <v>295</v>
      </c>
      <c r="K4" s="1101" t="s">
        <v>296</v>
      </c>
      <c r="M4" s="829" t="s">
        <v>290</v>
      </c>
      <c r="N4" s="824" t="s">
        <v>291</v>
      </c>
      <c r="O4" s="824" t="s">
        <v>922</v>
      </c>
      <c r="P4" s="824" t="s">
        <v>290</v>
      </c>
      <c r="Q4" s="1127" t="s">
        <v>923</v>
      </c>
      <c r="R4" s="824" t="s">
        <v>293</v>
      </c>
      <c r="S4" s="1127" t="s">
        <v>294</v>
      </c>
      <c r="T4" s="824" t="s">
        <v>295</v>
      </c>
      <c r="U4" s="1101" t="s">
        <v>296</v>
      </c>
      <c r="X4" s="1131" t="s">
        <v>292</v>
      </c>
      <c r="Y4" s="1106" t="s">
        <v>294</v>
      </c>
      <c r="Z4" s="1132" t="s">
        <v>296</v>
      </c>
      <c r="AB4" s="1131" t="s">
        <v>292</v>
      </c>
      <c r="AC4" s="1106" t="s">
        <v>294</v>
      </c>
      <c r="AD4" s="1132" t="s">
        <v>296</v>
      </c>
    </row>
    <row r="5" spans="1:30">
      <c r="A5" s="88"/>
      <c r="B5" s="87"/>
      <c r="C5" s="2217" t="s">
        <v>1429</v>
      </c>
      <c r="D5" s="824"/>
      <c r="E5" s="824" t="s">
        <v>925</v>
      </c>
      <c r="F5" s="824" t="s">
        <v>297</v>
      </c>
      <c r="G5" s="1127" t="s">
        <v>926</v>
      </c>
      <c r="H5" s="824" t="s">
        <v>297</v>
      </c>
      <c r="I5" s="1127" t="s">
        <v>927</v>
      </c>
      <c r="J5" s="824" t="s">
        <v>299</v>
      </c>
      <c r="K5" s="1101"/>
      <c r="M5" s="2219" t="s">
        <v>1429</v>
      </c>
      <c r="N5" s="824"/>
      <c r="O5" s="824" t="s">
        <v>925</v>
      </c>
      <c r="P5" s="824" t="s">
        <v>297</v>
      </c>
      <c r="Q5" s="1127" t="s">
        <v>926</v>
      </c>
      <c r="R5" s="824" t="s">
        <v>297</v>
      </c>
      <c r="S5" s="1127" t="s">
        <v>927</v>
      </c>
      <c r="T5" s="824" t="s">
        <v>299</v>
      </c>
      <c r="U5" s="1101"/>
      <c r="X5" s="1131" t="s">
        <v>298</v>
      </c>
      <c r="Y5" s="1106"/>
      <c r="Z5" s="1132"/>
      <c r="AB5" s="1131" t="s">
        <v>298</v>
      </c>
      <c r="AC5" s="1106"/>
      <c r="AD5" s="1132"/>
    </row>
    <row r="6" spans="1:30">
      <c r="A6" s="88"/>
      <c r="B6" s="87"/>
      <c r="C6" s="824" t="s">
        <v>300</v>
      </c>
      <c r="D6" s="824"/>
      <c r="E6" s="824"/>
      <c r="F6" s="2217" t="s">
        <v>1429</v>
      </c>
      <c r="G6" s="2218" t="s">
        <v>1429</v>
      </c>
      <c r="H6" s="824"/>
      <c r="I6" s="1127"/>
      <c r="J6" s="824"/>
      <c r="K6" s="1101" t="s">
        <v>301</v>
      </c>
      <c r="M6" s="829" t="s">
        <v>300</v>
      </c>
      <c r="N6" s="824"/>
      <c r="O6" s="824"/>
      <c r="P6" s="2217" t="s">
        <v>1429</v>
      </c>
      <c r="Q6" s="2218" t="s">
        <v>1429</v>
      </c>
      <c r="R6" s="824"/>
      <c r="S6" s="1127"/>
      <c r="T6" s="824"/>
      <c r="U6" s="1101" t="s">
        <v>301</v>
      </c>
      <c r="X6" s="1133" t="s">
        <v>768</v>
      </c>
      <c r="Y6" s="1107"/>
      <c r="Z6" s="1134" t="s">
        <v>301</v>
      </c>
      <c r="AB6" s="1133" t="s">
        <v>768</v>
      </c>
      <c r="AC6" s="1107"/>
      <c r="AD6" s="1134" t="s">
        <v>301</v>
      </c>
    </row>
    <row r="7" spans="1:30" ht="13.5" thickBot="1">
      <c r="A7" s="91"/>
      <c r="B7" s="92"/>
      <c r="C7" s="1166" t="s">
        <v>302</v>
      </c>
      <c r="D7" s="1166" t="s">
        <v>303</v>
      </c>
      <c r="E7" s="1166" t="s">
        <v>304</v>
      </c>
      <c r="F7" s="1166" t="s">
        <v>305</v>
      </c>
      <c r="G7" s="1167" t="s">
        <v>306</v>
      </c>
      <c r="H7" s="1166" t="s">
        <v>307</v>
      </c>
      <c r="I7" s="1167" t="s">
        <v>308</v>
      </c>
      <c r="J7" s="1166" t="s">
        <v>309</v>
      </c>
      <c r="K7" s="1168" t="s">
        <v>310</v>
      </c>
      <c r="M7" s="1169" t="s">
        <v>302</v>
      </c>
      <c r="N7" s="1166" t="s">
        <v>303</v>
      </c>
      <c r="O7" s="1166" t="s">
        <v>304</v>
      </c>
      <c r="P7" s="1166" t="s">
        <v>305</v>
      </c>
      <c r="Q7" s="1167" t="s">
        <v>306</v>
      </c>
      <c r="R7" s="1166" t="s">
        <v>307</v>
      </c>
      <c r="S7" s="1167" t="s">
        <v>308</v>
      </c>
      <c r="T7" s="1166" t="s">
        <v>309</v>
      </c>
      <c r="U7" s="1168" t="s">
        <v>310</v>
      </c>
      <c r="X7" s="1135" t="s">
        <v>306</v>
      </c>
      <c r="Y7" s="1108" t="s">
        <v>308</v>
      </c>
      <c r="Z7" s="1136" t="s">
        <v>310</v>
      </c>
      <c r="AB7" s="1135" t="s">
        <v>306</v>
      </c>
      <c r="AC7" s="1108" t="s">
        <v>308</v>
      </c>
      <c r="AD7" s="1136" t="s">
        <v>310</v>
      </c>
    </row>
    <row r="8" spans="1:30">
      <c r="A8" s="113" t="s">
        <v>721</v>
      </c>
      <c r="B8" s="121" t="s">
        <v>3</v>
      </c>
      <c r="C8" s="837">
        <v>123.8</v>
      </c>
      <c r="D8" s="838">
        <v>1158159</v>
      </c>
      <c r="E8" s="838">
        <v>699351</v>
      </c>
      <c r="F8" s="837">
        <v>91.2</v>
      </c>
      <c r="G8" s="19">
        <v>934609.81599999999</v>
      </c>
      <c r="H8" s="839">
        <v>0.86</v>
      </c>
      <c r="I8" s="1155"/>
      <c r="J8" s="840">
        <v>1.048</v>
      </c>
      <c r="K8" s="1163">
        <v>309124</v>
      </c>
      <c r="M8" s="841">
        <v>123.8</v>
      </c>
      <c r="N8" s="837">
        <v>1209.44</v>
      </c>
      <c r="O8" s="837">
        <v>873.74</v>
      </c>
      <c r="P8" s="837">
        <v>91.2</v>
      </c>
      <c r="Q8" s="19">
        <v>1038473.6</v>
      </c>
      <c r="R8" s="839">
        <v>0.86</v>
      </c>
      <c r="S8" s="1155"/>
      <c r="T8" s="840">
        <v>1.069</v>
      </c>
      <c r="U8" s="1163">
        <v>443104</v>
      </c>
      <c r="X8" s="1137">
        <v>150.5</v>
      </c>
      <c r="Y8" s="1115">
        <v>274727</v>
      </c>
      <c r="Z8" s="1138">
        <v>207911</v>
      </c>
      <c r="AB8" s="1137">
        <v>158.9</v>
      </c>
      <c r="AC8" s="1109">
        <v>31640.799999999999</v>
      </c>
      <c r="AD8" s="1138">
        <v>207950</v>
      </c>
    </row>
    <row r="9" spans="1:30">
      <c r="A9" s="113">
        <v>1989</v>
      </c>
      <c r="B9" s="121" t="s">
        <v>4</v>
      </c>
      <c r="C9" s="837">
        <v>123</v>
      </c>
      <c r="D9" s="838">
        <v>1156186</v>
      </c>
      <c r="E9" s="838">
        <v>882043</v>
      </c>
      <c r="F9" s="837">
        <v>90.3</v>
      </c>
      <c r="G9" s="19">
        <v>1011640.44</v>
      </c>
      <c r="H9" s="839">
        <v>0.88</v>
      </c>
      <c r="I9" s="1155"/>
      <c r="J9" s="840">
        <v>1.05</v>
      </c>
      <c r="K9" s="1163">
        <v>377830</v>
      </c>
      <c r="M9" s="841">
        <v>123</v>
      </c>
      <c r="N9" s="837">
        <v>1229.02</v>
      </c>
      <c r="O9" s="837">
        <v>870.46</v>
      </c>
      <c r="P9" s="837">
        <v>90.3</v>
      </c>
      <c r="Q9" s="19">
        <v>1025369.7</v>
      </c>
      <c r="R9" s="839">
        <v>0.88</v>
      </c>
      <c r="S9" s="1155"/>
      <c r="T9" s="840">
        <v>1.0409999999999999</v>
      </c>
      <c r="U9" s="1163">
        <v>413765</v>
      </c>
      <c r="X9" s="1137">
        <v>162.1</v>
      </c>
      <c r="Y9" s="1115">
        <v>235791</v>
      </c>
      <c r="Z9" s="1138">
        <v>199103</v>
      </c>
      <c r="AB9" s="1137">
        <v>161.5</v>
      </c>
      <c r="AC9" s="1109">
        <v>32870.1</v>
      </c>
      <c r="AD9" s="1138">
        <v>221220</v>
      </c>
    </row>
    <row r="10" spans="1:30">
      <c r="A10" s="113"/>
      <c r="B10" s="121" t="s">
        <v>5</v>
      </c>
      <c r="C10" s="837">
        <v>123.3</v>
      </c>
      <c r="D10" s="838">
        <v>1294774</v>
      </c>
      <c r="E10" s="838">
        <v>1215048</v>
      </c>
      <c r="F10" s="837">
        <v>89.8</v>
      </c>
      <c r="G10" s="19">
        <v>1011926.3939999999</v>
      </c>
      <c r="H10" s="839">
        <v>0.88</v>
      </c>
      <c r="I10" s="1155"/>
      <c r="J10" s="840">
        <v>1.234</v>
      </c>
      <c r="K10" s="1163">
        <v>466656</v>
      </c>
      <c r="M10" s="841">
        <v>123.3</v>
      </c>
      <c r="N10" s="837">
        <v>1263.73</v>
      </c>
      <c r="O10" s="837">
        <v>1202.06</v>
      </c>
      <c r="P10" s="837">
        <v>89.8</v>
      </c>
      <c r="Q10" s="19">
        <v>1028216.2</v>
      </c>
      <c r="R10" s="839">
        <v>0.88</v>
      </c>
      <c r="S10" s="1155"/>
      <c r="T10" s="840">
        <v>1.0489999999999999</v>
      </c>
      <c r="U10" s="1163">
        <v>420775</v>
      </c>
      <c r="X10" s="1137">
        <v>168.1</v>
      </c>
      <c r="Y10" s="1115">
        <v>409130</v>
      </c>
      <c r="Z10" s="1138">
        <v>251707</v>
      </c>
      <c r="AB10" s="1137">
        <v>164.6</v>
      </c>
      <c r="AC10" s="1109">
        <v>40415.1</v>
      </c>
      <c r="AD10" s="1138">
        <v>244039</v>
      </c>
    </row>
    <row r="11" spans="1:30">
      <c r="A11" s="113"/>
      <c r="B11" s="121" t="s">
        <v>6</v>
      </c>
      <c r="C11" s="837">
        <v>123.6</v>
      </c>
      <c r="D11" s="838">
        <v>1208372</v>
      </c>
      <c r="E11" s="838">
        <v>948011</v>
      </c>
      <c r="F11" s="837">
        <v>90.7</v>
      </c>
      <c r="G11" s="19">
        <v>1096626.591</v>
      </c>
      <c r="H11" s="839">
        <v>0.93</v>
      </c>
      <c r="I11" s="1155"/>
      <c r="J11" s="840">
        <v>1.034</v>
      </c>
      <c r="K11" s="1163">
        <v>404153</v>
      </c>
      <c r="M11" s="841">
        <v>123.6</v>
      </c>
      <c r="N11" s="837">
        <v>1245.5999999999999</v>
      </c>
      <c r="O11" s="837">
        <v>887.09</v>
      </c>
      <c r="P11" s="837">
        <v>90.7</v>
      </c>
      <c r="Q11" s="19">
        <v>1055599.8999999999</v>
      </c>
      <c r="R11" s="839">
        <v>0.93</v>
      </c>
      <c r="S11" s="1155"/>
      <c r="T11" s="840">
        <v>1.069</v>
      </c>
      <c r="U11" s="1163">
        <v>405930</v>
      </c>
      <c r="X11" s="1137">
        <v>172</v>
      </c>
      <c r="Y11" s="1115">
        <v>289711</v>
      </c>
      <c r="Z11" s="1138">
        <v>230175</v>
      </c>
      <c r="AB11" s="1137">
        <v>164.2</v>
      </c>
      <c r="AC11" s="1109">
        <v>30708.799999999999</v>
      </c>
      <c r="AD11" s="1138">
        <v>233843</v>
      </c>
    </row>
    <row r="12" spans="1:30">
      <c r="A12" s="113"/>
      <c r="B12" s="121" t="s">
        <v>7</v>
      </c>
      <c r="C12" s="837">
        <v>123.3</v>
      </c>
      <c r="D12" s="838">
        <v>1233678</v>
      </c>
      <c r="E12" s="838">
        <v>840734</v>
      </c>
      <c r="F12" s="837">
        <v>88.8</v>
      </c>
      <c r="G12" s="19">
        <v>1005936.632</v>
      </c>
      <c r="H12" s="839">
        <v>0.95</v>
      </c>
      <c r="I12" s="1155"/>
      <c r="J12" s="840">
        <v>0.97799999999999998</v>
      </c>
      <c r="K12" s="1163">
        <v>409947</v>
      </c>
      <c r="M12" s="841">
        <v>123.3</v>
      </c>
      <c r="N12" s="837">
        <v>1240.8599999999999</v>
      </c>
      <c r="O12" s="837">
        <v>886.61</v>
      </c>
      <c r="P12" s="837">
        <v>88.8</v>
      </c>
      <c r="Q12" s="19">
        <v>1035574.2</v>
      </c>
      <c r="R12" s="839">
        <v>0.95</v>
      </c>
      <c r="S12" s="1155"/>
      <c r="T12" s="840">
        <v>1.0529999999999999</v>
      </c>
      <c r="U12" s="1163">
        <v>437808</v>
      </c>
      <c r="X12" s="1137">
        <v>159.30000000000001</v>
      </c>
      <c r="Y12" s="1115">
        <v>304647</v>
      </c>
      <c r="Z12" s="1138">
        <v>251032</v>
      </c>
      <c r="AB12" s="1137">
        <v>164.3</v>
      </c>
      <c r="AC12" s="1109">
        <v>33513.800000000003</v>
      </c>
      <c r="AD12" s="1138">
        <v>239470</v>
      </c>
    </row>
    <row r="13" spans="1:30">
      <c r="A13" s="113"/>
      <c r="B13" s="121" t="s">
        <v>8</v>
      </c>
      <c r="C13" s="837">
        <v>124</v>
      </c>
      <c r="D13" s="838">
        <v>1258101</v>
      </c>
      <c r="E13" s="838">
        <v>1080288</v>
      </c>
      <c r="F13" s="837">
        <v>89.4</v>
      </c>
      <c r="G13" s="19">
        <v>1104903.9680000001</v>
      </c>
      <c r="H13" s="839">
        <v>0.95</v>
      </c>
      <c r="I13" s="1155"/>
      <c r="J13" s="840">
        <v>1.026</v>
      </c>
      <c r="K13" s="1163">
        <v>433849</v>
      </c>
      <c r="M13" s="841">
        <v>124</v>
      </c>
      <c r="N13" s="837">
        <v>1241.46</v>
      </c>
      <c r="O13" s="837">
        <v>1012.88</v>
      </c>
      <c r="P13" s="837">
        <v>89.4</v>
      </c>
      <c r="Q13" s="19">
        <v>1037676.1</v>
      </c>
      <c r="R13" s="839">
        <v>0.95</v>
      </c>
      <c r="S13" s="1155"/>
      <c r="T13" s="840">
        <v>1.07</v>
      </c>
      <c r="U13" s="1163">
        <v>428580</v>
      </c>
      <c r="X13" s="1137">
        <v>156.30000000000001</v>
      </c>
      <c r="Y13" s="1115">
        <v>301072</v>
      </c>
      <c r="Z13" s="1138">
        <v>253244</v>
      </c>
      <c r="AB13" s="1137">
        <v>161.5</v>
      </c>
      <c r="AC13" s="1109">
        <v>33817.5</v>
      </c>
      <c r="AD13" s="1138">
        <v>250503</v>
      </c>
    </row>
    <row r="14" spans="1:30">
      <c r="A14" s="113"/>
      <c r="B14" s="121" t="s">
        <v>9</v>
      </c>
      <c r="C14" s="837">
        <v>122.1</v>
      </c>
      <c r="D14" s="838">
        <v>1308389</v>
      </c>
      <c r="E14" s="838">
        <v>1064553</v>
      </c>
      <c r="F14" s="837">
        <v>88.6</v>
      </c>
      <c r="G14" s="19">
        <v>1086569.2219999998</v>
      </c>
      <c r="H14" s="839">
        <v>0.97</v>
      </c>
      <c r="I14" s="1155"/>
      <c r="J14" s="840">
        <v>1.0169999999999999</v>
      </c>
      <c r="K14" s="1163">
        <v>444963</v>
      </c>
      <c r="M14" s="841">
        <v>122.1</v>
      </c>
      <c r="N14" s="837">
        <v>1250.79</v>
      </c>
      <c r="O14" s="837">
        <v>955.84</v>
      </c>
      <c r="P14" s="837">
        <v>88.6</v>
      </c>
      <c r="Q14" s="19">
        <v>1047019</v>
      </c>
      <c r="R14" s="839">
        <v>0.97</v>
      </c>
      <c r="S14" s="1155"/>
      <c r="T14" s="840">
        <v>1.048</v>
      </c>
      <c r="U14" s="1163">
        <v>425846</v>
      </c>
      <c r="X14" s="1137">
        <v>159.30000000000001</v>
      </c>
      <c r="Y14" s="1115">
        <v>480831</v>
      </c>
      <c r="Z14" s="1138">
        <v>252581</v>
      </c>
      <c r="AB14" s="1137">
        <v>162.80000000000001</v>
      </c>
      <c r="AC14" s="1109">
        <v>34126.9</v>
      </c>
      <c r="AD14" s="1138">
        <v>258841</v>
      </c>
    </row>
    <row r="15" spans="1:30">
      <c r="A15" s="113"/>
      <c r="B15" s="121" t="s">
        <v>10</v>
      </c>
      <c r="C15" s="837">
        <v>123.6</v>
      </c>
      <c r="D15" s="838">
        <v>1248039</v>
      </c>
      <c r="E15" s="838">
        <v>972369</v>
      </c>
      <c r="F15" s="837">
        <v>91.6</v>
      </c>
      <c r="G15" s="19">
        <v>1010281.062</v>
      </c>
      <c r="H15" s="839">
        <v>0.97</v>
      </c>
      <c r="I15" s="1155"/>
      <c r="J15" s="840">
        <v>0.995</v>
      </c>
      <c r="K15" s="1163">
        <v>427029</v>
      </c>
      <c r="M15" s="841">
        <v>123.6</v>
      </c>
      <c r="N15" s="837">
        <v>1236.8699999999999</v>
      </c>
      <c r="O15" s="837">
        <v>938.62</v>
      </c>
      <c r="P15" s="837">
        <v>91.6</v>
      </c>
      <c r="Q15" s="19">
        <v>1053704</v>
      </c>
      <c r="R15" s="839">
        <v>0.97</v>
      </c>
      <c r="S15" s="1155"/>
      <c r="T15" s="840">
        <v>1.0760000000000001</v>
      </c>
      <c r="U15" s="1163">
        <v>422946</v>
      </c>
      <c r="X15" s="1137">
        <v>150.5</v>
      </c>
      <c r="Y15" s="1115">
        <v>260288</v>
      </c>
      <c r="Z15" s="1138">
        <v>261161</v>
      </c>
      <c r="AB15" s="1137">
        <v>160.1</v>
      </c>
      <c r="AC15" s="1109">
        <v>34851.199999999997</v>
      </c>
      <c r="AD15" s="1138">
        <v>249960</v>
      </c>
    </row>
    <row r="16" spans="1:30">
      <c r="A16" s="113"/>
      <c r="B16" s="121" t="s">
        <v>11</v>
      </c>
      <c r="C16" s="837">
        <v>125.7</v>
      </c>
      <c r="D16" s="838">
        <v>1269912</v>
      </c>
      <c r="E16" s="838">
        <v>926079</v>
      </c>
      <c r="F16" s="837">
        <v>95.6</v>
      </c>
      <c r="G16" s="19">
        <v>1057357.277</v>
      </c>
      <c r="H16" s="839">
        <v>0.97</v>
      </c>
      <c r="I16" s="1155"/>
      <c r="J16" s="840">
        <v>1.1299999999999999</v>
      </c>
      <c r="K16" s="1163">
        <v>463321</v>
      </c>
      <c r="M16" s="841">
        <v>125.7</v>
      </c>
      <c r="N16" s="837">
        <v>1237.3599999999999</v>
      </c>
      <c r="O16" s="837">
        <v>918.47</v>
      </c>
      <c r="P16" s="837">
        <v>95.6</v>
      </c>
      <c r="Q16" s="19">
        <v>1047594.8</v>
      </c>
      <c r="R16" s="839">
        <v>0.97</v>
      </c>
      <c r="S16" s="1155"/>
      <c r="T16" s="840">
        <v>1.0840000000000001</v>
      </c>
      <c r="U16" s="1163">
        <v>430885</v>
      </c>
      <c r="X16" s="1137">
        <v>156.30000000000001</v>
      </c>
      <c r="Y16" s="1115">
        <v>300646</v>
      </c>
      <c r="Z16" s="1138">
        <v>265807</v>
      </c>
      <c r="AB16" s="1137">
        <v>158.30000000000001</v>
      </c>
      <c r="AC16" s="1109">
        <v>37122.9</v>
      </c>
      <c r="AD16" s="1138">
        <v>263223</v>
      </c>
    </row>
    <row r="17" spans="1:30">
      <c r="A17" s="113"/>
      <c r="B17" s="121" t="s">
        <v>12</v>
      </c>
      <c r="C17" s="837">
        <v>122.1</v>
      </c>
      <c r="D17" s="838">
        <v>1262542</v>
      </c>
      <c r="E17" s="838">
        <v>895206</v>
      </c>
      <c r="F17" s="837">
        <v>88.4</v>
      </c>
      <c r="G17" s="19">
        <v>1050754.7749999999</v>
      </c>
      <c r="H17" s="839">
        <v>1</v>
      </c>
      <c r="I17" s="1155"/>
      <c r="J17" s="840">
        <v>1.038</v>
      </c>
      <c r="K17" s="1163">
        <v>464145</v>
      </c>
      <c r="M17" s="841">
        <v>122.1</v>
      </c>
      <c r="N17" s="837">
        <v>1239.22</v>
      </c>
      <c r="O17" s="837">
        <v>922.74</v>
      </c>
      <c r="P17" s="837">
        <v>88.4</v>
      </c>
      <c r="Q17" s="19">
        <v>1043337.6</v>
      </c>
      <c r="R17" s="839">
        <v>1</v>
      </c>
      <c r="S17" s="1155"/>
      <c r="T17" s="840">
        <v>1.0449999999999999</v>
      </c>
      <c r="U17" s="1163">
        <v>441400</v>
      </c>
      <c r="X17" s="1137">
        <v>162.1</v>
      </c>
      <c r="Y17" s="1115">
        <v>371813</v>
      </c>
      <c r="Z17" s="1138">
        <v>259505</v>
      </c>
      <c r="AB17" s="1137">
        <v>156.9</v>
      </c>
      <c r="AC17" s="1109">
        <v>38016</v>
      </c>
      <c r="AD17" s="1138">
        <v>247254</v>
      </c>
    </row>
    <row r="18" spans="1:30">
      <c r="A18" s="113"/>
      <c r="B18" s="121" t="s">
        <v>13</v>
      </c>
      <c r="C18" s="837">
        <v>123.6</v>
      </c>
      <c r="D18" s="838">
        <v>1264187</v>
      </c>
      <c r="E18" s="838">
        <v>944106</v>
      </c>
      <c r="F18" s="837">
        <v>90.9</v>
      </c>
      <c r="G18" s="19">
        <v>1071293.3999999999</v>
      </c>
      <c r="H18" s="839">
        <v>1.01</v>
      </c>
      <c r="I18" s="1155"/>
      <c r="J18" s="840">
        <v>1.0569999999999999</v>
      </c>
      <c r="K18" s="1163">
        <v>423899</v>
      </c>
      <c r="M18" s="841">
        <v>123.6</v>
      </c>
      <c r="N18" s="837">
        <v>1274.68</v>
      </c>
      <c r="O18" s="837">
        <v>955.85</v>
      </c>
      <c r="P18" s="837">
        <v>90.9</v>
      </c>
      <c r="Q18" s="19">
        <v>1043587.5</v>
      </c>
      <c r="R18" s="839">
        <v>1.01</v>
      </c>
      <c r="S18" s="1155"/>
      <c r="T18" s="840">
        <v>1.052</v>
      </c>
      <c r="U18" s="1163">
        <v>441202</v>
      </c>
      <c r="X18" s="1137">
        <v>163.19999999999999</v>
      </c>
      <c r="Y18" s="1115">
        <v>363014</v>
      </c>
      <c r="Z18" s="1138">
        <v>248653</v>
      </c>
      <c r="AB18" s="1137">
        <v>156.5</v>
      </c>
      <c r="AC18" s="1109">
        <v>37315.1</v>
      </c>
      <c r="AD18" s="1138">
        <v>249827</v>
      </c>
    </row>
    <row r="19" spans="1:30">
      <c r="A19" s="114"/>
      <c r="B19" s="122" t="s">
        <v>14</v>
      </c>
      <c r="C19" s="842">
        <v>125</v>
      </c>
      <c r="D19" s="843">
        <v>1273417</v>
      </c>
      <c r="E19" s="843">
        <v>921849</v>
      </c>
      <c r="F19" s="842">
        <v>91.9</v>
      </c>
      <c r="G19" s="20">
        <v>1062792.7240000002</v>
      </c>
      <c r="H19" s="844">
        <v>1.04</v>
      </c>
      <c r="I19" s="1156"/>
      <c r="J19" s="845">
        <v>1.1140000000000001</v>
      </c>
      <c r="K19" s="1164">
        <v>505681</v>
      </c>
      <c r="M19" s="846">
        <v>125</v>
      </c>
      <c r="N19" s="842">
        <v>1270.51</v>
      </c>
      <c r="O19" s="842">
        <v>967.44</v>
      </c>
      <c r="P19" s="842">
        <v>91.9</v>
      </c>
      <c r="Q19" s="20">
        <v>1055939.3999999999</v>
      </c>
      <c r="R19" s="844">
        <v>1.04</v>
      </c>
      <c r="S19" s="1156"/>
      <c r="T19" s="845">
        <v>1.0669999999999999</v>
      </c>
      <c r="U19" s="1164">
        <v>442252</v>
      </c>
      <c r="X19" s="1139">
        <v>167.1</v>
      </c>
      <c r="Y19" s="1116">
        <v>661925</v>
      </c>
      <c r="Z19" s="1140">
        <v>255646</v>
      </c>
      <c r="AB19" s="1139">
        <v>157.30000000000001</v>
      </c>
      <c r="AC19" s="1110">
        <v>38293.9</v>
      </c>
      <c r="AD19" s="1140">
        <v>275757</v>
      </c>
    </row>
    <row r="20" spans="1:30">
      <c r="A20" s="113" t="s">
        <v>19</v>
      </c>
      <c r="B20" s="121" t="s">
        <v>3</v>
      </c>
      <c r="C20" s="847">
        <v>122</v>
      </c>
      <c r="D20" s="848">
        <v>1224087</v>
      </c>
      <c r="E20" s="848">
        <v>825943</v>
      </c>
      <c r="F20" s="847">
        <v>88.4</v>
      </c>
      <c r="G20" s="19">
        <v>938657.16</v>
      </c>
      <c r="H20" s="849">
        <v>1.04</v>
      </c>
      <c r="I20" s="1155"/>
      <c r="J20" s="850">
        <v>1.0289999999999999</v>
      </c>
      <c r="K20" s="1163">
        <v>332904</v>
      </c>
      <c r="M20" s="851">
        <v>122</v>
      </c>
      <c r="N20" s="847">
        <v>1278.2</v>
      </c>
      <c r="O20" s="847">
        <v>971.68</v>
      </c>
      <c r="P20" s="847">
        <v>88.4</v>
      </c>
      <c r="Q20" s="19">
        <v>1035755.7</v>
      </c>
      <c r="R20" s="849">
        <v>1.04</v>
      </c>
      <c r="S20" s="1155"/>
      <c r="T20" s="850">
        <v>1.0509999999999999</v>
      </c>
      <c r="U20" s="1163">
        <v>455107</v>
      </c>
      <c r="X20" s="1141">
        <v>147.5</v>
      </c>
      <c r="Y20" s="1117">
        <v>328635</v>
      </c>
      <c r="Z20" s="1122">
        <v>260000</v>
      </c>
      <c r="AB20" s="1141">
        <v>155.9</v>
      </c>
      <c r="AC20" s="1111">
        <v>37643.699999999997</v>
      </c>
      <c r="AD20" s="1122">
        <v>253063</v>
      </c>
    </row>
    <row r="21" spans="1:30">
      <c r="A21" s="113">
        <v>1990</v>
      </c>
      <c r="B21" s="121" t="s">
        <v>4</v>
      </c>
      <c r="C21" s="847">
        <v>122.8</v>
      </c>
      <c r="D21" s="848">
        <v>1195472</v>
      </c>
      <c r="E21" s="848">
        <v>1013622</v>
      </c>
      <c r="F21" s="847">
        <v>89.9</v>
      </c>
      <c r="G21" s="19">
        <v>1022461.84</v>
      </c>
      <c r="H21" s="849">
        <v>1.06</v>
      </c>
      <c r="I21" s="1155"/>
      <c r="J21" s="850">
        <v>1.0489999999999999</v>
      </c>
      <c r="K21" s="1163">
        <v>435231</v>
      </c>
      <c r="M21" s="851">
        <v>122.8</v>
      </c>
      <c r="N21" s="847">
        <v>1274.3499999999999</v>
      </c>
      <c r="O21" s="847">
        <v>1013.09</v>
      </c>
      <c r="P21" s="847">
        <v>89.9</v>
      </c>
      <c r="Q21" s="19">
        <v>1038634.1</v>
      </c>
      <c r="R21" s="849">
        <v>1.06</v>
      </c>
      <c r="S21" s="1155"/>
      <c r="T21" s="850">
        <v>1.0429999999999999</v>
      </c>
      <c r="U21" s="1163">
        <v>476934</v>
      </c>
      <c r="X21" s="1141">
        <v>154.69999999999999</v>
      </c>
      <c r="Y21" s="1117">
        <v>280425</v>
      </c>
      <c r="Z21" s="1122">
        <v>230467</v>
      </c>
      <c r="AB21" s="1141">
        <v>154.30000000000001</v>
      </c>
      <c r="AC21" s="1111">
        <v>39023.300000000003</v>
      </c>
      <c r="AD21" s="1122">
        <v>258221</v>
      </c>
    </row>
    <row r="22" spans="1:30">
      <c r="A22" s="113"/>
      <c r="B22" s="121" t="s">
        <v>5</v>
      </c>
      <c r="C22" s="847">
        <v>125.4</v>
      </c>
      <c r="D22" s="848">
        <v>1302850</v>
      </c>
      <c r="E22" s="848">
        <v>1217614</v>
      </c>
      <c r="F22" s="847">
        <v>91.3</v>
      </c>
      <c r="G22" s="19">
        <v>1011610.7930000001</v>
      </c>
      <c r="H22" s="849">
        <v>1.07</v>
      </c>
      <c r="I22" s="1155"/>
      <c r="J22" s="850">
        <v>1.2529999999999999</v>
      </c>
      <c r="K22" s="1163">
        <v>521796</v>
      </c>
      <c r="M22" s="851">
        <v>125.4</v>
      </c>
      <c r="N22" s="847">
        <v>1277.45</v>
      </c>
      <c r="O22" s="847">
        <v>1192</v>
      </c>
      <c r="P22" s="847">
        <v>91.3</v>
      </c>
      <c r="Q22" s="19">
        <v>1027358.4</v>
      </c>
      <c r="R22" s="849">
        <v>1.07</v>
      </c>
      <c r="S22" s="1155"/>
      <c r="T22" s="850">
        <v>1.0620000000000001</v>
      </c>
      <c r="U22" s="1163">
        <v>466320</v>
      </c>
      <c r="X22" s="1141">
        <v>152.5</v>
      </c>
      <c r="Y22" s="1117">
        <v>404388</v>
      </c>
      <c r="Z22" s="1122">
        <v>264672</v>
      </c>
      <c r="AB22" s="1141">
        <v>149.9</v>
      </c>
      <c r="AC22" s="1111">
        <v>39306.1</v>
      </c>
      <c r="AD22" s="1122">
        <v>261969</v>
      </c>
    </row>
    <row r="23" spans="1:30">
      <c r="A23" s="113"/>
      <c r="B23" s="121" t="s">
        <v>6</v>
      </c>
      <c r="C23" s="847">
        <v>124.7</v>
      </c>
      <c r="D23" s="848">
        <v>1245128</v>
      </c>
      <c r="E23" s="848">
        <v>879371</v>
      </c>
      <c r="F23" s="847">
        <v>91.3</v>
      </c>
      <c r="G23" s="19">
        <v>1072600.0900000001</v>
      </c>
      <c r="H23" s="849">
        <v>1.08</v>
      </c>
      <c r="I23" s="1155"/>
      <c r="J23" s="850">
        <v>1.0109999999999999</v>
      </c>
      <c r="K23" s="1163">
        <v>487078</v>
      </c>
      <c r="M23" s="851">
        <v>124.7</v>
      </c>
      <c r="N23" s="847">
        <v>1285.2</v>
      </c>
      <c r="O23" s="847">
        <v>811.43</v>
      </c>
      <c r="P23" s="847">
        <v>91.3</v>
      </c>
      <c r="Q23" s="19">
        <v>1029132.8</v>
      </c>
      <c r="R23" s="849">
        <v>1.08</v>
      </c>
      <c r="S23" s="1155"/>
      <c r="T23" s="850">
        <v>1.046</v>
      </c>
      <c r="U23" s="1163">
        <v>487341</v>
      </c>
      <c r="X23" s="1141">
        <v>158.5</v>
      </c>
      <c r="Y23" s="1117">
        <v>361315</v>
      </c>
      <c r="Z23" s="1122">
        <v>296467</v>
      </c>
      <c r="AB23" s="1141">
        <v>151.6</v>
      </c>
      <c r="AC23" s="1111">
        <v>38425</v>
      </c>
      <c r="AD23" s="1122">
        <v>286938</v>
      </c>
    </row>
    <row r="24" spans="1:30">
      <c r="A24" s="113"/>
      <c r="B24" s="121" t="s">
        <v>7</v>
      </c>
      <c r="C24" s="847">
        <v>130.30000000000001</v>
      </c>
      <c r="D24" s="848">
        <v>1280462</v>
      </c>
      <c r="E24" s="848">
        <v>1169695</v>
      </c>
      <c r="F24" s="847">
        <v>101</v>
      </c>
      <c r="G24" s="19">
        <v>987209.66399999987</v>
      </c>
      <c r="H24" s="849">
        <v>1.07</v>
      </c>
      <c r="I24" s="1155"/>
      <c r="J24" s="850">
        <v>1.004</v>
      </c>
      <c r="K24" s="1163">
        <v>482268</v>
      </c>
      <c r="M24" s="851">
        <v>130.30000000000001</v>
      </c>
      <c r="N24" s="847">
        <v>1289.1300000000001</v>
      </c>
      <c r="O24" s="847">
        <v>1271.43</v>
      </c>
      <c r="P24" s="847">
        <v>101</v>
      </c>
      <c r="Q24" s="19">
        <v>1014790.7</v>
      </c>
      <c r="R24" s="849">
        <v>1.07</v>
      </c>
      <c r="S24" s="1155"/>
      <c r="T24" s="850">
        <v>1.0860000000000001</v>
      </c>
      <c r="U24" s="1163">
        <v>509552</v>
      </c>
      <c r="X24" s="1141">
        <v>145.4</v>
      </c>
      <c r="Y24" s="1117">
        <v>361115</v>
      </c>
      <c r="Z24" s="1122">
        <v>280602</v>
      </c>
      <c r="AB24" s="1141">
        <v>149.80000000000001</v>
      </c>
      <c r="AC24" s="1111">
        <v>40065.300000000003</v>
      </c>
      <c r="AD24" s="1122">
        <v>271550</v>
      </c>
    </row>
    <row r="25" spans="1:30">
      <c r="A25" s="113"/>
      <c r="B25" s="121" t="s">
        <v>8</v>
      </c>
      <c r="C25" s="847">
        <v>125</v>
      </c>
      <c r="D25" s="848">
        <v>1312561</v>
      </c>
      <c r="E25" s="848">
        <v>1165383</v>
      </c>
      <c r="F25" s="847">
        <v>91.8</v>
      </c>
      <c r="G25" s="19">
        <v>1092574.6000000001</v>
      </c>
      <c r="H25" s="849">
        <v>1.1000000000000001</v>
      </c>
      <c r="I25" s="1155"/>
      <c r="J25" s="850">
        <v>0.998</v>
      </c>
      <c r="K25" s="1163">
        <v>492797</v>
      </c>
      <c r="M25" s="851">
        <v>125</v>
      </c>
      <c r="N25" s="847">
        <v>1288.18</v>
      </c>
      <c r="O25" s="847">
        <v>1056.51</v>
      </c>
      <c r="P25" s="847">
        <v>91.8</v>
      </c>
      <c r="Q25" s="19">
        <v>1030077.5</v>
      </c>
      <c r="R25" s="849">
        <v>1.1000000000000001</v>
      </c>
      <c r="S25" s="1155"/>
      <c r="T25" s="850">
        <v>1.034</v>
      </c>
      <c r="U25" s="1163">
        <v>483367</v>
      </c>
      <c r="X25" s="1141">
        <v>145.9</v>
      </c>
      <c r="Y25" s="1117">
        <v>364013</v>
      </c>
      <c r="Z25" s="1122">
        <v>254039</v>
      </c>
      <c r="AB25" s="1141">
        <v>150.19999999999999</v>
      </c>
      <c r="AC25" s="1111">
        <v>40124</v>
      </c>
      <c r="AD25" s="1122">
        <v>262110</v>
      </c>
    </row>
    <row r="26" spans="1:30">
      <c r="A26" s="113"/>
      <c r="B26" s="121" t="s">
        <v>9</v>
      </c>
      <c r="C26" s="847">
        <v>128.4</v>
      </c>
      <c r="D26" s="848">
        <v>1361352</v>
      </c>
      <c r="E26" s="848">
        <v>922555</v>
      </c>
      <c r="F26" s="847">
        <v>98.4</v>
      </c>
      <c r="G26" s="19">
        <v>1065328.872</v>
      </c>
      <c r="H26" s="849">
        <v>1.1100000000000001</v>
      </c>
      <c r="I26" s="1155"/>
      <c r="J26" s="850">
        <v>1.0409999999999999</v>
      </c>
      <c r="K26" s="1163">
        <v>502163</v>
      </c>
      <c r="M26" s="851">
        <v>128.4</v>
      </c>
      <c r="N26" s="847">
        <v>1291.52</v>
      </c>
      <c r="O26" s="847">
        <v>857.27</v>
      </c>
      <c r="P26" s="847">
        <v>98.4</v>
      </c>
      <c r="Q26" s="19">
        <v>1027792.3</v>
      </c>
      <c r="R26" s="849">
        <v>1.1100000000000001</v>
      </c>
      <c r="S26" s="1155"/>
      <c r="T26" s="850">
        <v>1.0720000000000001</v>
      </c>
      <c r="U26" s="1163">
        <v>481618</v>
      </c>
      <c r="X26" s="1141">
        <v>146.19999999999999</v>
      </c>
      <c r="Y26" s="1117">
        <v>555901</v>
      </c>
      <c r="Z26" s="1122">
        <v>264983</v>
      </c>
      <c r="AB26" s="1141">
        <v>149.30000000000001</v>
      </c>
      <c r="AC26" s="1111">
        <v>39891.9</v>
      </c>
      <c r="AD26" s="1122">
        <v>262326</v>
      </c>
    </row>
    <row r="27" spans="1:30">
      <c r="A27" s="113"/>
      <c r="B27" s="121" t="s">
        <v>10</v>
      </c>
      <c r="C27" s="847">
        <v>128.9</v>
      </c>
      <c r="D27" s="848">
        <v>1329424</v>
      </c>
      <c r="E27" s="848">
        <v>1122275</v>
      </c>
      <c r="F27" s="847">
        <v>95.2</v>
      </c>
      <c r="G27" s="19">
        <v>989111.12</v>
      </c>
      <c r="H27" s="849">
        <v>1.1399999999999999</v>
      </c>
      <c r="I27" s="1155"/>
      <c r="J27" s="850">
        <v>1.002</v>
      </c>
      <c r="K27" s="1163">
        <v>468166</v>
      </c>
      <c r="M27" s="851">
        <v>128.9</v>
      </c>
      <c r="N27" s="847">
        <v>1313.12</v>
      </c>
      <c r="O27" s="847">
        <v>1136.46</v>
      </c>
      <c r="P27" s="847">
        <v>95.2</v>
      </c>
      <c r="Q27" s="19">
        <v>1026031.7</v>
      </c>
      <c r="R27" s="849">
        <v>1.1399999999999999</v>
      </c>
      <c r="S27" s="1155"/>
      <c r="T27" s="850">
        <v>1.08</v>
      </c>
      <c r="U27" s="1163">
        <v>470542</v>
      </c>
      <c r="X27" s="1141">
        <v>138.6</v>
      </c>
      <c r="Y27" s="1117">
        <v>290634</v>
      </c>
      <c r="Z27" s="1122">
        <v>278064</v>
      </c>
      <c r="AB27" s="1141">
        <v>148.1</v>
      </c>
      <c r="AC27" s="1111">
        <v>38810.400000000001</v>
      </c>
      <c r="AD27" s="1122">
        <v>262877</v>
      </c>
    </row>
    <row r="28" spans="1:30">
      <c r="A28" s="113"/>
      <c r="B28" s="121" t="s">
        <v>11</v>
      </c>
      <c r="C28" s="847">
        <v>120.3</v>
      </c>
      <c r="D28" s="848">
        <v>1336681</v>
      </c>
      <c r="E28" s="848">
        <v>959160</v>
      </c>
      <c r="F28" s="847">
        <v>86</v>
      </c>
      <c r="G28" s="19">
        <v>1031189.177</v>
      </c>
      <c r="H28" s="849">
        <v>1.1100000000000001</v>
      </c>
      <c r="I28" s="1155"/>
      <c r="J28" s="850">
        <v>1.042</v>
      </c>
      <c r="K28" s="1163">
        <v>483437</v>
      </c>
      <c r="M28" s="851">
        <v>120.3</v>
      </c>
      <c r="N28" s="847">
        <v>1312.38</v>
      </c>
      <c r="O28" s="847">
        <v>908.39</v>
      </c>
      <c r="P28" s="847">
        <v>86</v>
      </c>
      <c r="Q28" s="19">
        <v>1031812.9</v>
      </c>
      <c r="R28" s="849">
        <v>1.1100000000000001</v>
      </c>
      <c r="S28" s="1155"/>
      <c r="T28" s="850">
        <v>0.997</v>
      </c>
      <c r="U28" s="1163">
        <v>463472</v>
      </c>
      <c r="X28" s="1141">
        <v>147</v>
      </c>
      <c r="Y28" s="1117">
        <v>340234</v>
      </c>
      <c r="Z28" s="1122">
        <v>251727</v>
      </c>
      <c r="AB28" s="1141">
        <v>148.9</v>
      </c>
      <c r="AC28" s="1111">
        <v>41132</v>
      </c>
      <c r="AD28" s="1122">
        <v>259440</v>
      </c>
    </row>
    <row r="29" spans="1:30">
      <c r="A29" s="113"/>
      <c r="B29" s="121" t="s">
        <v>12</v>
      </c>
      <c r="C29" s="847">
        <v>128.6</v>
      </c>
      <c r="D29" s="848">
        <v>1342395</v>
      </c>
      <c r="E29" s="848">
        <v>961955</v>
      </c>
      <c r="F29" s="847">
        <v>95.6</v>
      </c>
      <c r="G29" s="19">
        <v>1042676.5560000001</v>
      </c>
      <c r="H29" s="849">
        <v>1.1000000000000001</v>
      </c>
      <c r="I29" s="1155"/>
      <c r="J29" s="850">
        <v>1.0680000000000001</v>
      </c>
      <c r="K29" s="1163">
        <v>518423</v>
      </c>
      <c r="M29" s="851">
        <v>128.6</v>
      </c>
      <c r="N29" s="847">
        <v>1308.74</v>
      </c>
      <c r="O29" s="847">
        <v>951.77</v>
      </c>
      <c r="P29" s="847">
        <v>95.6</v>
      </c>
      <c r="Q29" s="19">
        <v>1027720.8</v>
      </c>
      <c r="R29" s="849">
        <v>1.1000000000000001</v>
      </c>
      <c r="S29" s="1155"/>
      <c r="T29" s="850">
        <v>1.075</v>
      </c>
      <c r="U29" s="1163">
        <v>482795</v>
      </c>
      <c r="X29" s="1141">
        <v>153.4</v>
      </c>
      <c r="Y29" s="1117">
        <v>383887</v>
      </c>
      <c r="Z29" s="1122">
        <v>278288</v>
      </c>
      <c r="AB29" s="1141">
        <v>148.30000000000001</v>
      </c>
      <c r="AC29" s="1111">
        <v>39655.1</v>
      </c>
      <c r="AD29" s="1122">
        <v>255671</v>
      </c>
    </row>
    <row r="30" spans="1:30">
      <c r="A30" s="113"/>
      <c r="B30" s="121" t="s">
        <v>13</v>
      </c>
      <c r="C30" s="847">
        <v>127.8</v>
      </c>
      <c r="D30" s="848">
        <v>1288644</v>
      </c>
      <c r="E30" s="848">
        <v>800496</v>
      </c>
      <c r="F30" s="847">
        <v>95.6</v>
      </c>
      <c r="G30" s="19">
        <v>1053065.1599999999</v>
      </c>
      <c r="H30" s="849">
        <v>1.1000000000000001</v>
      </c>
      <c r="I30" s="1155"/>
      <c r="J30" s="850">
        <v>1.0660000000000001</v>
      </c>
      <c r="K30" s="1163">
        <v>459471</v>
      </c>
      <c r="M30" s="851">
        <v>127.8</v>
      </c>
      <c r="N30" s="847">
        <v>1297</v>
      </c>
      <c r="O30" s="847">
        <v>892.41</v>
      </c>
      <c r="P30" s="847">
        <v>95.6</v>
      </c>
      <c r="Q30" s="19">
        <v>1022561.1</v>
      </c>
      <c r="R30" s="849">
        <v>1.1000000000000001</v>
      </c>
      <c r="S30" s="1155"/>
      <c r="T30" s="850">
        <v>1.0649999999999999</v>
      </c>
      <c r="U30" s="1163">
        <v>479546</v>
      </c>
      <c r="X30" s="1141">
        <v>155.6</v>
      </c>
      <c r="Y30" s="1117">
        <v>396558</v>
      </c>
      <c r="Z30" s="1122">
        <v>265662</v>
      </c>
      <c r="AB30" s="1141">
        <v>149.4</v>
      </c>
      <c r="AC30" s="1111">
        <v>40623.699999999997</v>
      </c>
      <c r="AD30" s="1122">
        <v>262944</v>
      </c>
    </row>
    <row r="31" spans="1:30">
      <c r="A31" s="113"/>
      <c r="B31" s="121" t="s">
        <v>14</v>
      </c>
      <c r="C31" s="847">
        <v>126.4</v>
      </c>
      <c r="D31" s="848">
        <v>1274325</v>
      </c>
      <c r="E31" s="848">
        <v>993901</v>
      </c>
      <c r="F31" s="847">
        <v>94.5</v>
      </c>
      <c r="G31" s="19">
        <v>1032494.58</v>
      </c>
      <c r="H31" s="849">
        <v>1.1200000000000001</v>
      </c>
      <c r="I31" s="1155"/>
      <c r="J31" s="850">
        <v>1.093</v>
      </c>
      <c r="K31" s="1163">
        <v>522979</v>
      </c>
      <c r="M31" s="851">
        <v>126.4</v>
      </c>
      <c r="N31" s="847">
        <v>1283.27</v>
      </c>
      <c r="O31" s="847">
        <v>978.76</v>
      </c>
      <c r="P31" s="847">
        <v>94.5</v>
      </c>
      <c r="Q31" s="19">
        <v>1030445.5</v>
      </c>
      <c r="R31" s="849">
        <v>1.1200000000000001</v>
      </c>
      <c r="S31" s="1155"/>
      <c r="T31" s="850">
        <v>1.05</v>
      </c>
      <c r="U31" s="1163">
        <v>469070</v>
      </c>
      <c r="X31" s="1142">
        <v>159.19999999999999</v>
      </c>
      <c r="Y31" s="1118">
        <v>699767</v>
      </c>
      <c r="Z31" s="1123">
        <v>261179</v>
      </c>
      <c r="AB31" s="1142">
        <v>149.6</v>
      </c>
      <c r="AC31" s="1112">
        <v>40511.4</v>
      </c>
      <c r="AD31" s="1123">
        <v>281711</v>
      </c>
    </row>
    <row r="32" spans="1:30">
      <c r="A32" s="112" t="s">
        <v>20</v>
      </c>
      <c r="B32" s="120" t="s">
        <v>3</v>
      </c>
      <c r="C32" s="857">
        <v>128.80000000000001</v>
      </c>
      <c r="D32" s="858">
        <v>1236471</v>
      </c>
      <c r="E32" s="858">
        <v>704854</v>
      </c>
      <c r="F32" s="857">
        <v>96.7</v>
      </c>
      <c r="G32" s="18">
        <v>910355.69</v>
      </c>
      <c r="H32" s="859">
        <v>1.1100000000000001</v>
      </c>
      <c r="I32" s="1152">
        <v>11.6</v>
      </c>
      <c r="J32" s="860">
        <v>1.0589999999999999</v>
      </c>
      <c r="K32" s="1162">
        <v>363612</v>
      </c>
      <c r="M32" s="861">
        <v>128.80000000000001</v>
      </c>
      <c r="N32" s="857">
        <v>1296.73</v>
      </c>
      <c r="O32" s="857">
        <v>824.3</v>
      </c>
      <c r="P32" s="857">
        <v>96.7</v>
      </c>
      <c r="Q32" s="18">
        <v>1002468.2</v>
      </c>
      <c r="R32" s="859">
        <v>1.1100000000000001</v>
      </c>
      <c r="S32" s="1152">
        <v>11.6</v>
      </c>
      <c r="T32" s="860">
        <v>1.0860000000000001</v>
      </c>
      <c r="U32" s="1162">
        <v>487459</v>
      </c>
      <c r="X32" s="1141">
        <v>140.6</v>
      </c>
      <c r="Y32" s="1117">
        <v>362147</v>
      </c>
      <c r="Z32" s="1122">
        <v>273548</v>
      </c>
      <c r="AB32" s="1141">
        <v>148.5</v>
      </c>
      <c r="AC32" s="1111">
        <v>41287.1</v>
      </c>
      <c r="AD32" s="1122">
        <v>268813</v>
      </c>
    </row>
    <row r="33" spans="1:30">
      <c r="A33" s="113">
        <v>1991</v>
      </c>
      <c r="B33" s="121" t="s">
        <v>4</v>
      </c>
      <c r="C33" s="847">
        <v>130.30000000000001</v>
      </c>
      <c r="D33" s="848">
        <v>1223172</v>
      </c>
      <c r="E33" s="848">
        <v>862404</v>
      </c>
      <c r="F33" s="847">
        <v>98.5</v>
      </c>
      <c r="G33" s="19">
        <v>1024756.177</v>
      </c>
      <c r="H33" s="849">
        <v>1.1200000000000001</v>
      </c>
      <c r="I33" s="1153">
        <v>8.3000000000000007</v>
      </c>
      <c r="J33" s="850">
        <v>1.0860000000000001</v>
      </c>
      <c r="K33" s="1163">
        <v>415328</v>
      </c>
      <c r="M33" s="851">
        <v>130.30000000000001</v>
      </c>
      <c r="N33" s="847">
        <v>1305.4100000000001</v>
      </c>
      <c r="O33" s="847">
        <v>874.92</v>
      </c>
      <c r="P33" s="847">
        <v>98.5</v>
      </c>
      <c r="Q33" s="19">
        <v>1042816</v>
      </c>
      <c r="R33" s="849">
        <v>1.1200000000000001</v>
      </c>
      <c r="S33" s="1153">
        <v>8.3000000000000007</v>
      </c>
      <c r="T33" s="850">
        <v>1.0840000000000001</v>
      </c>
      <c r="U33" s="1163">
        <v>453087</v>
      </c>
      <c r="X33" s="1141">
        <v>145.9</v>
      </c>
      <c r="Y33" s="1117">
        <v>296600</v>
      </c>
      <c r="Z33" s="1122">
        <v>244569</v>
      </c>
      <c r="AB33" s="1141">
        <v>145.4</v>
      </c>
      <c r="AC33" s="1111">
        <v>41119.4</v>
      </c>
      <c r="AD33" s="1122">
        <v>274612</v>
      </c>
    </row>
    <row r="34" spans="1:30">
      <c r="A34" s="113"/>
      <c r="B34" s="121" t="s">
        <v>5</v>
      </c>
      <c r="C34" s="847">
        <v>128</v>
      </c>
      <c r="D34" s="848">
        <v>1348355</v>
      </c>
      <c r="E34" s="848">
        <v>846717</v>
      </c>
      <c r="F34" s="847">
        <v>96.2</v>
      </c>
      <c r="G34" s="19">
        <v>1001812.9</v>
      </c>
      <c r="H34" s="849">
        <v>1.1200000000000001</v>
      </c>
      <c r="I34" s="1153">
        <v>9.6999999999999993</v>
      </c>
      <c r="J34" s="850">
        <v>1.252</v>
      </c>
      <c r="K34" s="1163">
        <v>518646</v>
      </c>
      <c r="M34" s="851">
        <v>128</v>
      </c>
      <c r="N34" s="847">
        <v>1323.48</v>
      </c>
      <c r="O34" s="847">
        <v>863.03</v>
      </c>
      <c r="P34" s="847">
        <v>96.2</v>
      </c>
      <c r="Q34" s="19">
        <v>1025011.2</v>
      </c>
      <c r="R34" s="849">
        <v>1.1200000000000001</v>
      </c>
      <c r="S34" s="1153">
        <v>9.6999999999999993</v>
      </c>
      <c r="T34" s="850">
        <v>1.054</v>
      </c>
      <c r="U34" s="1163">
        <v>464393</v>
      </c>
      <c r="X34" s="1141">
        <v>147.5</v>
      </c>
      <c r="Y34" s="1117">
        <v>434238</v>
      </c>
      <c r="Z34" s="1122">
        <v>260032</v>
      </c>
      <c r="AB34" s="1141">
        <v>145.19999999999999</v>
      </c>
      <c r="AC34" s="1111">
        <v>42558.6</v>
      </c>
      <c r="AD34" s="1122">
        <v>268496</v>
      </c>
    </row>
    <row r="35" spans="1:30">
      <c r="A35" s="113"/>
      <c r="B35" s="121" t="s">
        <v>6</v>
      </c>
      <c r="C35" s="847">
        <v>129.1</v>
      </c>
      <c r="D35" s="848">
        <v>1298037</v>
      </c>
      <c r="E35" s="848">
        <v>1073074</v>
      </c>
      <c r="F35" s="847">
        <v>97.7</v>
      </c>
      <c r="G35" s="19">
        <v>1086957.496</v>
      </c>
      <c r="H35" s="849">
        <v>1.1100000000000001</v>
      </c>
      <c r="I35" s="1153">
        <v>6.1</v>
      </c>
      <c r="J35" s="850">
        <v>1.01</v>
      </c>
      <c r="K35" s="1163">
        <v>451926</v>
      </c>
      <c r="M35" s="851">
        <v>129.1</v>
      </c>
      <c r="N35" s="847">
        <v>1334.07</v>
      </c>
      <c r="O35" s="847">
        <v>957.91</v>
      </c>
      <c r="P35" s="847">
        <v>97.7</v>
      </c>
      <c r="Q35" s="19">
        <v>1037446.1</v>
      </c>
      <c r="R35" s="849">
        <v>1.1100000000000001</v>
      </c>
      <c r="S35" s="1153">
        <v>6.1</v>
      </c>
      <c r="T35" s="850">
        <v>1.0469999999999999</v>
      </c>
      <c r="U35" s="1163">
        <v>437626</v>
      </c>
      <c r="X35" s="1141">
        <v>152.30000000000001</v>
      </c>
      <c r="Y35" s="1117">
        <v>385596</v>
      </c>
      <c r="Z35" s="1122">
        <v>247402</v>
      </c>
      <c r="AB35" s="1141">
        <v>145.69999999999999</v>
      </c>
      <c r="AC35" s="1111">
        <v>41471.599999999999</v>
      </c>
      <c r="AD35" s="1122">
        <v>229887</v>
      </c>
    </row>
    <row r="36" spans="1:30">
      <c r="A36" s="113"/>
      <c r="B36" s="121" t="s">
        <v>7</v>
      </c>
      <c r="C36" s="847">
        <v>129.4</v>
      </c>
      <c r="D36" s="848">
        <v>1344824</v>
      </c>
      <c r="E36" s="848">
        <v>758825</v>
      </c>
      <c r="F36" s="847">
        <v>98.3</v>
      </c>
      <c r="G36" s="19">
        <v>1016899.339</v>
      </c>
      <c r="H36" s="849">
        <v>1.1000000000000001</v>
      </c>
      <c r="I36" s="1153">
        <v>5.0999999999999996</v>
      </c>
      <c r="J36" s="850">
        <v>0.96599999999999997</v>
      </c>
      <c r="K36" s="1163">
        <v>479260</v>
      </c>
      <c r="M36" s="851">
        <v>129.4</v>
      </c>
      <c r="N36" s="847">
        <v>1352.61</v>
      </c>
      <c r="O36" s="847">
        <v>852.12</v>
      </c>
      <c r="P36" s="847">
        <v>98.3</v>
      </c>
      <c r="Q36" s="19">
        <v>1039542.6</v>
      </c>
      <c r="R36" s="849">
        <v>1.1000000000000001</v>
      </c>
      <c r="S36" s="1153">
        <v>5.0999999999999996</v>
      </c>
      <c r="T36" s="850">
        <v>1.0489999999999999</v>
      </c>
      <c r="U36" s="1163">
        <v>504719</v>
      </c>
      <c r="X36" s="1141">
        <v>143.19999999999999</v>
      </c>
      <c r="Y36" s="1117">
        <v>373528</v>
      </c>
      <c r="Z36" s="1122">
        <v>284508</v>
      </c>
      <c r="AB36" s="1141">
        <v>147.5</v>
      </c>
      <c r="AC36" s="1111">
        <v>41258.9</v>
      </c>
      <c r="AD36" s="1122">
        <v>273453</v>
      </c>
    </row>
    <row r="37" spans="1:30">
      <c r="A37" s="113"/>
      <c r="B37" s="121" t="s">
        <v>8</v>
      </c>
      <c r="C37" s="847">
        <v>128.80000000000001</v>
      </c>
      <c r="D37" s="848">
        <v>1351817</v>
      </c>
      <c r="E37" s="848">
        <v>940266</v>
      </c>
      <c r="F37" s="847">
        <v>98.8</v>
      </c>
      <c r="G37" s="19">
        <v>1089486.2250000001</v>
      </c>
      <c r="H37" s="849">
        <v>1.1100000000000001</v>
      </c>
      <c r="I37" s="1153">
        <v>8.9</v>
      </c>
      <c r="J37" s="850">
        <v>1.0049999999999999</v>
      </c>
      <c r="K37" s="1163">
        <v>474291</v>
      </c>
      <c r="M37" s="851">
        <v>128.80000000000001</v>
      </c>
      <c r="N37" s="847">
        <v>1333.71</v>
      </c>
      <c r="O37" s="847">
        <v>849.15</v>
      </c>
      <c r="P37" s="847">
        <v>98.8</v>
      </c>
      <c r="Q37" s="19">
        <v>1037071.3</v>
      </c>
      <c r="R37" s="849">
        <v>1.1100000000000001</v>
      </c>
      <c r="S37" s="1153">
        <v>8.9</v>
      </c>
      <c r="T37" s="850">
        <v>1.034</v>
      </c>
      <c r="U37" s="1163">
        <v>477594</v>
      </c>
      <c r="X37" s="1141">
        <v>139.6</v>
      </c>
      <c r="Y37" s="1117">
        <v>389028</v>
      </c>
      <c r="Z37" s="1122">
        <v>244360</v>
      </c>
      <c r="AB37" s="1141">
        <v>143</v>
      </c>
      <c r="AC37" s="1111">
        <v>42428.5</v>
      </c>
      <c r="AD37" s="1122">
        <v>267593</v>
      </c>
    </row>
    <row r="38" spans="1:30">
      <c r="A38" s="113"/>
      <c r="B38" s="121" t="s">
        <v>9</v>
      </c>
      <c r="C38" s="847">
        <v>127.4</v>
      </c>
      <c r="D38" s="848">
        <v>1399485</v>
      </c>
      <c r="E38" s="848">
        <v>1003927</v>
      </c>
      <c r="F38" s="847">
        <v>96.1</v>
      </c>
      <c r="G38" s="19">
        <v>1077558.7620000001</v>
      </c>
      <c r="H38" s="849">
        <v>1.0900000000000001</v>
      </c>
      <c r="I38" s="1153">
        <v>-0.4</v>
      </c>
      <c r="J38" s="850">
        <v>1.0009999999999999</v>
      </c>
      <c r="K38" s="1163">
        <v>520951</v>
      </c>
      <c r="M38" s="851">
        <v>127.4</v>
      </c>
      <c r="N38" s="847">
        <v>1316</v>
      </c>
      <c r="O38" s="847">
        <v>881.68</v>
      </c>
      <c r="P38" s="847">
        <v>96.1</v>
      </c>
      <c r="Q38" s="19">
        <v>1032038.9</v>
      </c>
      <c r="R38" s="849">
        <v>1.0900000000000001</v>
      </c>
      <c r="S38" s="1153">
        <v>-0.4</v>
      </c>
      <c r="T38" s="850">
        <v>1.028</v>
      </c>
      <c r="U38" s="1163">
        <v>488717</v>
      </c>
      <c r="X38" s="1141">
        <v>140.6</v>
      </c>
      <c r="Y38" s="1117">
        <v>552065</v>
      </c>
      <c r="Z38" s="1122">
        <v>272932</v>
      </c>
      <c r="AB38" s="1141">
        <v>143.80000000000001</v>
      </c>
      <c r="AC38" s="1111">
        <v>40003.599999999999</v>
      </c>
      <c r="AD38" s="1122">
        <v>262115</v>
      </c>
    </row>
    <row r="39" spans="1:30">
      <c r="A39" s="113"/>
      <c r="B39" s="121" t="s">
        <v>10</v>
      </c>
      <c r="C39" s="847">
        <v>125.7</v>
      </c>
      <c r="D39" s="848">
        <v>1307581</v>
      </c>
      <c r="E39" s="848">
        <v>817105</v>
      </c>
      <c r="F39" s="847">
        <v>94.5</v>
      </c>
      <c r="G39" s="19">
        <v>968707.02</v>
      </c>
      <c r="H39" s="849">
        <v>1.05</v>
      </c>
      <c r="I39" s="1153">
        <v>3.5</v>
      </c>
      <c r="J39" s="850">
        <v>0.94199999999999995</v>
      </c>
      <c r="K39" s="1163">
        <v>468428</v>
      </c>
      <c r="M39" s="851">
        <v>125.7</v>
      </c>
      <c r="N39" s="847">
        <v>1292.3699999999999</v>
      </c>
      <c r="O39" s="847">
        <v>820.89</v>
      </c>
      <c r="P39" s="847">
        <v>94.5</v>
      </c>
      <c r="Q39" s="19">
        <v>1006521.7</v>
      </c>
      <c r="R39" s="849">
        <v>1.05</v>
      </c>
      <c r="S39" s="1153">
        <v>3.5</v>
      </c>
      <c r="T39" s="850">
        <v>1.016</v>
      </c>
      <c r="U39" s="1163">
        <v>480243</v>
      </c>
      <c r="X39" s="1141">
        <v>132.4</v>
      </c>
      <c r="Y39" s="1117">
        <v>316194</v>
      </c>
      <c r="Z39" s="1122">
        <v>261781</v>
      </c>
      <c r="AB39" s="1141">
        <v>142</v>
      </c>
      <c r="AC39" s="1111">
        <v>41270.199999999997</v>
      </c>
      <c r="AD39" s="1122">
        <v>253889</v>
      </c>
    </row>
    <row r="40" spans="1:30">
      <c r="A40" s="113"/>
      <c r="B40" s="121" t="s">
        <v>11</v>
      </c>
      <c r="C40" s="847">
        <v>123.5</v>
      </c>
      <c r="D40" s="848">
        <v>1320450</v>
      </c>
      <c r="E40" s="848">
        <v>979737</v>
      </c>
      <c r="F40" s="847">
        <v>91.3</v>
      </c>
      <c r="G40" s="19">
        <v>1023649.2280000001</v>
      </c>
      <c r="H40" s="849">
        <v>1</v>
      </c>
      <c r="I40" s="1153">
        <v>-0.2</v>
      </c>
      <c r="J40" s="850">
        <v>1.0409999999999999</v>
      </c>
      <c r="K40" s="1163">
        <v>517580</v>
      </c>
      <c r="M40" s="851">
        <v>123.5</v>
      </c>
      <c r="N40" s="847">
        <v>1298.0899999999999</v>
      </c>
      <c r="O40" s="847">
        <v>924.74</v>
      </c>
      <c r="P40" s="847">
        <v>91.3</v>
      </c>
      <c r="Q40" s="19">
        <v>1023640.4</v>
      </c>
      <c r="R40" s="849">
        <v>1</v>
      </c>
      <c r="S40" s="1153">
        <v>-0.2</v>
      </c>
      <c r="T40" s="850">
        <v>0.99399999999999999</v>
      </c>
      <c r="U40" s="1163">
        <v>501140</v>
      </c>
      <c r="X40" s="1141">
        <v>134.9</v>
      </c>
      <c r="Y40" s="1117">
        <v>348671</v>
      </c>
      <c r="Z40" s="1122">
        <v>246053</v>
      </c>
      <c r="AB40" s="1141">
        <v>136.5</v>
      </c>
      <c r="AC40" s="1111">
        <v>41251.300000000003</v>
      </c>
      <c r="AD40" s="1122">
        <v>239702</v>
      </c>
    </row>
    <row r="41" spans="1:30">
      <c r="A41" s="113"/>
      <c r="B41" s="121" t="s">
        <v>12</v>
      </c>
      <c r="C41" s="847">
        <v>123.1</v>
      </c>
      <c r="D41" s="848">
        <v>1320721</v>
      </c>
      <c r="E41" s="848">
        <v>844386</v>
      </c>
      <c r="F41" s="847">
        <v>89.7</v>
      </c>
      <c r="G41" s="19">
        <v>1041446.925</v>
      </c>
      <c r="H41" s="849">
        <v>0.99</v>
      </c>
      <c r="I41" s="1153">
        <v>0.7</v>
      </c>
      <c r="J41" s="850">
        <v>0.98799999999999999</v>
      </c>
      <c r="K41" s="1163">
        <v>536205</v>
      </c>
      <c r="M41" s="851">
        <v>123.1</v>
      </c>
      <c r="N41" s="847">
        <v>1284.74</v>
      </c>
      <c r="O41" s="847">
        <v>857.4</v>
      </c>
      <c r="P41" s="847">
        <v>89.7</v>
      </c>
      <c r="Q41" s="19">
        <v>1022570.3</v>
      </c>
      <c r="R41" s="849">
        <v>0.99</v>
      </c>
      <c r="S41" s="1153">
        <v>0.7</v>
      </c>
      <c r="T41" s="850">
        <v>0.99399999999999999</v>
      </c>
      <c r="U41" s="1163">
        <v>502927</v>
      </c>
      <c r="X41" s="1141">
        <v>145</v>
      </c>
      <c r="Y41" s="1117">
        <v>395613</v>
      </c>
      <c r="Z41" s="1122">
        <v>280765</v>
      </c>
      <c r="AB41" s="1141">
        <v>140.1</v>
      </c>
      <c r="AC41" s="1111">
        <v>41071.9</v>
      </c>
      <c r="AD41" s="1122">
        <v>259533</v>
      </c>
    </row>
    <row r="42" spans="1:30">
      <c r="A42" s="113"/>
      <c r="B42" s="121" t="s">
        <v>13</v>
      </c>
      <c r="C42" s="847">
        <v>122.3</v>
      </c>
      <c r="D42" s="848">
        <v>1272625</v>
      </c>
      <c r="E42" s="848">
        <v>783312</v>
      </c>
      <c r="F42" s="847">
        <v>88.8</v>
      </c>
      <c r="G42" s="19">
        <v>1064726.2560000001</v>
      </c>
      <c r="H42" s="849">
        <v>0.99</v>
      </c>
      <c r="I42" s="1153">
        <v>1.5</v>
      </c>
      <c r="J42" s="850">
        <v>0.97499999999999998</v>
      </c>
      <c r="K42" s="1163">
        <v>483952</v>
      </c>
      <c r="M42" s="851">
        <v>122.3</v>
      </c>
      <c r="N42" s="847">
        <v>1279.9100000000001</v>
      </c>
      <c r="O42" s="847">
        <v>849.21</v>
      </c>
      <c r="P42" s="847">
        <v>88.8</v>
      </c>
      <c r="Q42" s="19">
        <v>1037138.7</v>
      </c>
      <c r="R42" s="849">
        <v>0.99</v>
      </c>
      <c r="S42" s="1153">
        <v>1.5</v>
      </c>
      <c r="T42" s="850">
        <v>0.97699999999999998</v>
      </c>
      <c r="U42" s="1163">
        <v>501396</v>
      </c>
      <c r="X42" s="1141">
        <v>145</v>
      </c>
      <c r="Y42" s="1117">
        <v>399949</v>
      </c>
      <c r="Z42" s="1122">
        <v>260305</v>
      </c>
      <c r="AB42" s="1141">
        <v>139.4</v>
      </c>
      <c r="AC42" s="1111">
        <v>40944.300000000003</v>
      </c>
      <c r="AD42" s="1122">
        <v>267013</v>
      </c>
    </row>
    <row r="43" spans="1:30">
      <c r="A43" s="114"/>
      <c r="B43" s="122" t="s">
        <v>14</v>
      </c>
      <c r="C43" s="852">
        <v>120.9</v>
      </c>
      <c r="D43" s="853">
        <v>1266958</v>
      </c>
      <c r="E43" s="853">
        <v>783985</v>
      </c>
      <c r="F43" s="852">
        <v>87.4</v>
      </c>
      <c r="G43" s="20">
        <v>1016144.798</v>
      </c>
      <c r="H43" s="854">
        <v>0.98</v>
      </c>
      <c r="I43" s="1154">
        <v>-0.1</v>
      </c>
      <c r="J43" s="855">
        <v>1.0029999999999999</v>
      </c>
      <c r="K43" s="1164">
        <v>559792</v>
      </c>
      <c r="M43" s="856">
        <v>120.9</v>
      </c>
      <c r="N43" s="852">
        <v>1276.21</v>
      </c>
      <c r="O43" s="852">
        <v>788.96</v>
      </c>
      <c r="P43" s="852">
        <v>87.4</v>
      </c>
      <c r="Q43" s="20">
        <v>1019169.5</v>
      </c>
      <c r="R43" s="854">
        <v>0.98</v>
      </c>
      <c r="S43" s="1154">
        <v>-0.1</v>
      </c>
      <c r="T43" s="855">
        <v>0.96699999999999997</v>
      </c>
      <c r="U43" s="1164">
        <v>505069</v>
      </c>
      <c r="X43" s="1141">
        <v>145</v>
      </c>
      <c r="Y43" s="1117">
        <v>682307</v>
      </c>
      <c r="Z43" s="1122">
        <v>233811</v>
      </c>
      <c r="AB43" s="1141">
        <v>136.5</v>
      </c>
      <c r="AC43" s="1111">
        <v>40593.1</v>
      </c>
      <c r="AD43" s="1122">
        <v>245208</v>
      </c>
    </row>
    <row r="44" spans="1:30">
      <c r="A44" s="113" t="s">
        <v>21</v>
      </c>
      <c r="B44" s="121" t="s">
        <v>3</v>
      </c>
      <c r="C44" s="847">
        <v>120.1</v>
      </c>
      <c r="D44" s="848">
        <v>1208262</v>
      </c>
      <c r="E44" s="848">
        <v>837177</v>
      </c>
      <c r="F44" s="847">
        <v>86.2</v>
      </c>
      <c r="G44" s="19">
        <v>905253.61800000002</v>
      </c>
      <c r="H44" s="849">
        <v>0.95</v>
      </c>
      <c r="I44" s="1153">
        <v>-0.7</v>
      </c>
      <c r="J44" s="850">
        <v>0.93300000000000005</v>
      </c>
      <c r="K44" s="1163">
        <v>379123</v>
      </c>
      <c r="M44" s="851">
        <v>120.1</v>
      </c>
      <c r="N44" s="847">
        <v>1268.9100000000001</v>
      </c>
      <c r="O44" s="847">
        <v>996.57</v>
      </c>
      <c r="P44" s="847">
        <v>86.2</v>
      </c>
      <c r="Q44" s="19">
        <v>991569.5</v>
      </c>
      <c r="R44" s="849">
        <v>0.95</v>
      </c>
      <c r="S44" s="1153">
        <v>-0.7</v>
      </c>
      <c r="T44" s="850">
        <v>0.96299999999999997</v>
      </c>
      <c r="U44" s="1163">
        <v>497232</v>
      </c>
      <c r="X44" s="1143">
        <v>125.1</v>
      </c>
      <c r="Y44" s="1119">
        <v>365884</v>
      </c>
      <c r="Z44" s="1121">
        <v>255964</v>
      </c>
      <c r="AB44" s="1143">
        <v>131.9</v>
      </c>
      <c r="AC44" s="1113">
        <v>41076.400000000001</v>
      </c>
      <c r="AD44" s="1121">
        <v>246510</v>
      </c>
    </row>
    <row r="45" spans="1:30">
      <c r="A45" s="113">
        <v>1992</v>
      </c>
      <c r="B45" s="121" t="s">
        <v>4</v>
      </c>
      <c r="C45" s="847">
        <v>119.1</v>
      </c>
      <c r="D45" s="848">
        <v>1216932</v>
      </c>
      <c r="E45" s="848">
        <v>945276</v>
      </c>
      <c r="F45" s="847">
        <v>84</v>
      </c>
      <c r="G45" s="19">
        <v>1000685.28</v>
      </c>
      <c r="H45" s="849">
        <v>0.91</v>
      </c>
      <c r="I45" s="1153">
        <v>1.8</v>
      </c>
      <c r="J45" s="850">
        <v>0.94699999999999995</v>
      </c>
      <c r="K45" s="1163">
        <v>470216</v>
      </c>
      <c r="M45" s="851">
        <v>119.1</v>
      </c>
      <c r="N45" s="847">
        <v>1267.4000000000001</v>
      </c>
      <c r="O45" s="847">
        <v>1018.8</v>
      </c>
      <c r="P45" s="847">
        <v>84</v>
      </c>
      <c r="Q45" s="19">
        <v>1010138.4</v>
      </c>
      <c r="R45" s="849">
        <v>0.91</v>
      </c>
      <c r="S45" s="1153">
        <v>1.8</v>
      </c>
      <c r="T45" s="850">
        <v>0.95</v>
      </c>
      <c r="U45" s="1163">
        <v>491253</v>
      </c>
      <c r="X45" s="1141">
        <v>134</v>
      </c>
      <c r="Y45" s="1117">
        <v>304623</v>
      </c>
      <c r="Z45" s="1122">
        <v>208385</v>
      </c>
      <c r="AB45" s="1141">
        <v>131.5</v>
      </c>
      <c r="AC45" s="1111">
        <v>40400.800000000003</v>
      </c>
      <c r="AD45" s="1122">
        <v>240394</v>
      </c>
    </row>
    <row r="46" spans="1:30">
      <c r="A46" s="113"/>
      <c r="B46" s="121" t="s">
        <v>5</v>
      </c>
      <c r="C46" s="847">
        <v>119.6</v>
      </c>
      <c r="D46" s="848">
        <v>1263608</v>
      </c>
      <c r="E46" s="848">
        <v>901025</v>
      </c>
      <c r="F46" s="847">
        <v>91.3</v>
      </c>
      <c r="G46" s="19">
        <v>986810.03100000008</v>
      </c>
      <c r="H46" s="849">
        <v>0.86</v>
      </c>
      <c r="I46" s="1153">
        <v>-2.4</v>
      </c>
      <c r="J46" s="850">
        <v>1.1140000000000001</v>
      </c>
      <c r="K46" s="1163">
        <v>559212</v>
      </c>
      <c r="M46" s="851">
        <v>119.6</v>
      </c>
      <c r="N46" s="847">
        <v>1245.7</v>
      </c>
      <c r="O46" s="847">
        <v>931.95</v>
      </c>
      <c r="P46" s="847">
        <v>91.3</v>
      </c>
      <c r="Q46" s="19">
        <v>1012115.3</v>
      </c>
      <c r="R46" s="849">
        <v>0.86</v>
      </c>
      <c r="S46" s="1153">
        <v>-2.4</v>
      </c>
      <c r="T46" s="850">
        <v>0.93100000000000005</v>
      </c>
      <c r="U46" s="1163">
        <v>501440</v>
      </c>
      <c r="X46" s="1141">
        <v>133.30000000000001</v>
      </c>
      <c r="Y46" s="1117">
        <v>410638</v>
      </c>
      <c r="Z46" s="1122">
        <v>248497</v>
      </c>
      <c r="AB46" s="1141">
        <v>131.30000000000001</v>
      </c>
      <c r="AC46" s="1111">
        <v>40783.199999999997</v>
      </c>
      <c r="AD46" s="1122">
        <v>246297</v>
      </c>
    </row>
    <row r="47" spans="1:30">
      <c r="A47" s="113"/>
      <c r="B47" s="121" t="s">
        <v>6</v>
      </c>
      <c r="C47" s="847">
        <v>117.3</v>
      </c>
      <c r="D47" s="848">
        <v>1248569</v>
      </c>
      <c r="E47" s="848">
        <v>1002642</v>
      </c>
      <c r="F47" s="847">
        <v>80.400000000000006</v>
      </c>
      <c r="G47" s="19">
        <v>1056574.608</v>
      </c>
      <c r="H47" s="849">
        <v>0.84</v>
      </c>
      <c r="I47" s="1153">
        <v>-1.1000000000000001</v>
      </c>
      <c r="J47" s="850">
        <v>0.88600000000000001</v>
      </c>
      <c r="K47" s="1163">
        <v>529348</v>
      </c>
      <c r="M47" s="851">
        <v>117.3</v>
      </c>
      <c r="N47" s="847">
        <v>1284.21</v>
      </c>
      <c r="O47" s="847">
        <v>867.5</v>
      </c>
      <c r="P47" s="847">
        <v>80.400000000000006</v>
      </c>
      <c r="Q47" s="19">
        <v>1001278.2</v>
      </c>
      <c r="R47" s="849">
        <v>0.84</v>
      </c>
      <c r="S47" s="1153">
        <v>-1.1000000000000001</v>
      </c>
      <c r="T47" s="850">
        <v>0.91900000000000004</v>
      </c>
      <c r="U47" s="1163">
        <v>504871</v>
      </c>
      <c r="X47" s="1141">
        <v>134.9</v>
      </c>
      <c r="Y47" s="1117">
        <v>369442</v>
      </c>
      <c r="Z47" s="1122">
        <v>270151</v>
      </c>
      <c r="AB47" s="1141">
        <v>128.9</v>
      </c>
      <c r="AC47" s="1111">
        <v>40363.800000000003</v>
      </c>
      <c r="AD47" s="1122">
        <v>256681</v>
      </c>
    </row>
    <row r="48" spans="1:30">
      <c r="A48" s="113"/>
      <c r="B48" s="121" t="s">
        <v>7</v>
      </c>
      <c r="C48" s="847">
        <v>115.5</v>
      </c>
      <c r="D48" s="848">
        <v>1246670</v>
      </c>
      <c r="E48" s="848">
        <v>828217</v>
      </c>
      <c r="F48" s="847">
        <v>80.900000000000006</v>
      </c>
      <c r="G48" s="19">
        <v>977905.15199999989</v>
      </c>
      <c r="H48" s="849">
        <v>0.8</v>
      </c>
      <c r="I48" s="1153">
        <v>1</v>
      </c>
      <c r="J48" s="850">
        <v>0.83699999999999997</v>
      </c>
      <c r="K48" s="1163">
        <v>459888</v>
      </c>
      <c r="M48" s="851">
        <v>115.5</v>
      </c>
      <c r="N48" s="847">
        <v>1258.98</v>
      </c>
      <c r="O48" s="847">
        <v>948.35</v>
      </c>
      <c r="P48" s="847">
        <v>80.900000000000006</v>
      </c>
      <c r="Q48" s="19">
        <v>1009614.5</v>
      </c>
      <c r="R48" s="849">
        <v>0.8</v>
      </c>
      <c r="S48" s="1153">
        <v>1</v>
      </c>
      <c r="T48" s="850">
        <v>0.91</v>
      </c>
      <c r="U48" s="1163">
        <v>500653</v>
      </c>
      <c r="X48" s="1141">
        <v>124.2</v>
      </c>
      <c r="Y48" s="1117">
        <v>370997</v>
      </c>
      <c r="Z48" s="1122">
        <v>235783</v>
      </c>
      <c r="AB48" s="1141">
        <v>128</v>
      </c>
      <c r="AC48" s="1111">
        <v>40218.5</v>
      </c>
      <c r="AD48" s="1122">
        <v>246076</v>
      </c>
    </row>
    <row r="49" spans="1:30">
      <c r="A49" s="113"/>
      <c r="B49" s="121" t="s">
        <v>8</v>
      </c>
      <c r="C49" s="847">
        <v>117.2</v>
      </c>
      <c r="D49" s="848">
        <v>1292054</v>
      </c>
      <c r="E49" s="848">
        <v>874922</v>
      </c>
      <c r="F49" s="847">
        <v>83.8</v>
      </c>
      <c r="G49" s="19">
        <v>1053654.696</v>
      </c>
      <c r="H49" s="849">
        <v>0.79</v>
      </c>
      <c r="I49" s="1153">
        <v>-5.7</v>
      </c>
      <c r="J49" s="850">
        <v>0.89</v>
      </c>
      <c r="K49" s="1163">
        <v>498266</v>
      </c>
      <c r="M49" s="851">
        <v>117.2</v>
      </c>
      <c r="N49" s="847">
        <v>1268.75</v>
      </c>
      <c r="O49" s="847">
        <v>803.65</v>
      </c>
      <c r="P49" s="847">
        <v>83.8</v>
      </c>
      <c r="Q49" s="19">
        <v>998825.6</v>
      </c>
      <c r="R49" s="849">
        <v>0.79</v>
      </c>
      <c r="S49" s="1153">
        <v>-5.7</v>
      </c>
      <c r="T49" s="850">
        <v>0.90800000000000003</v>
      </c>
      <c r="U49" s="1163">
        <v>494508</v>
      </c>
      <c r="X49" s="1141">
        <v>124.2</v>
      </c>
      <c r="Y49" s="1117">
        <v>365097</v>
      </c>
      <c r="Z49" s="1122">
        <v>238790</v>
      </c>
      <c r="AB49" s="1141">
        <v>126.5</v>
      </c>
      <c r="AC49" s="1111">
        <v>39814.9</v>
      </c>
      <c r="AD49" s="1122">
        <v>241426</v>
      </c>
    </row>
    <row r="50" spans="1:30">
      <c r="A50" s="113"/>
      <c r="B50" s="121" t="s">
        <v>9</v>
      </c>
      <c r="C50" s="847">
        <v>115.6</v>
      </c>
      <c r="D50" s="848">
        <v>1361199</v>
      </c>
      <c r="E50" s="848">
        <v>930878</v>
      </c>
      <c r="F50" s="847">
        <v>80.2</v>
      </c>
      <c r="G50" s="19">
        <v>1045259.5870000001</v>
      </c>
      <c r="H50" s="849">
        <v>0.75</v>
      </c>
      <c r="I50" s="1153">
        <v>1.1000000000000001</v>
      </c>
      <c r="J50" s="850">
        <v>0.88600000000000001</v>
      </c>
      <c r="K50" s="1163">
        <v>515178</v>
      </c>
      <c r="M50" s="851">
        <v>115.6</v>
      </c>
      <c r="N50" s="847">
        <v>1275.27</v>
      </c>
      <c r="O50" s="847">
        <v>852.37</v>
      </c>
      <c r="P50" s="847">
        <v>80.2</v>
      </c>
      <c r="Q50" s="19">
        <v>992280.3</v>
      </c>
      <c r="R50" s="849">
        <v>0.75</v>
      </c>
      <c r="S50" s="1153">
        <v>1.1000000000000001</v>
      </c>
      <c r="T50" s="850">
        <v>0.90600000000000003</v>
      </c>
      <c r="U50" s="1163">
        <v>483579</v>
      </c>
      <c r="X50" s="1141">
        <v>120.6</v>
      </c>
      <c r="Y50" s="1117">
        <v>546906</v>
      </c>
      <c r="Z50" s="1122">
        <v>246009</v>
      </c>
      <c r="AB50" s="1141">
        <v>123.8</v>
      </c>
      <c r="AC50" s="1111">
        <v>39934.400000000001</v>
      </c>
      <c r="AD50" s="1122">
        <v>236765</v>
      </c>
    </row>
    <row r="51" spans="1:30">
      <c r="A51" s="113"/>
      <c r="B51" s="121" t="s">
        <v>10</v>
      </c>
      <c r="C51" s="847">
        <v>112.4</v>
      </c>
      <c r="D51" s="848">
        <v>1273631</v>
      </c>
      <c r="E51" s="848">
        <v>826230</v>
      </c>
      <c r="F51" s="847">
        <v>78.900000000000006</v>
      </c>
      <c r="G51" s="19">
        <v>930582.74400000006</v>
      </c>
      <c r="H51" s="849">
        <v>0.74</v>
      </c>
      <c r="I51" s="1153">
        <v>1.2</v>
      </c>
      <c r="J51" s="850">
        <v>0.81899999999999995</v>
      </c>
      <c r="K51" s="1163">
        <v>452420</v>
      </c>
      <c r="M51" s="851">
        <v>112.4</v>
      </c>
      <c r="N51" s="847">
        <v>1265.06</v>
      </c>
      <c r="O51" s="847">
        <v>802.62</v>
      </c>
      <c r="P51" s="847">
        <v>78.900000000000006</v>
      </c>
      <c r="Q51" s="19">
        <v>981574.8</v>
      </c>
      <c r="R51" s="849">
        <v>0.74</v>
      </c>
      <c r="S51" s="1153">
        <v>1.2</v>
      </c>
      <c r="T51" s="850">
        <v>0.88500000000000001</v>
      </c>
      <c r="U51" s="1163">
        <v>482697</v>
      </c>
      <c r="X51" s="1141">
        <v>112.6</v>
      </c>
      <c r="Y51" s="1117">
        <v>308500</v>
      </c>
      <c r="Z51" s="1122">
        <v>245842</v>
      </c>
      <c r="AB51" s="1141">
        <v>121</v>
      </c>
      <c r="AC51" s="1111">
        <v>38838.199999999997</v>
      </c>
      <c r="AD51" s="1122">
        <v>246802</v>
      </c>
    </row>
    <row r="52" spans="1:30">
      <c r="A52" s="113"/>
      <c r="B52" s="121" t="s">
        <v>11</v>
      </c>
      <c r="C52" s="847">
        <v>118.4</v>
      </c>
      <c r="D52" s="848">
        <v>1311213</v>
      </c>
      <c r="E52" s="848">
        <v>995207</v>
      </c>
      <c r="F52" s="847">
        <v>86</v>
      </c>
      <c r="G52" s="19">
        <v>978208.4</v>
      </c>
      <c r="H52" s="849">
        <v>0.72</v>
      </c>
      <c r="I52" s="1153">
        <v>-1.4</v>
      </c>
      <c r="J52" s="850">
        <v>0.97399999999999998</v>
      </c>
      <c r="K52" s="1163">
        <v>570757</v>
      </c>
      <c r="M52" s="851">
        <v>118.4</v>
      </c>
      <c r="N52" s="847">
        <v>1275.22</v>
      </c>
      <c r="O52" s="847">
        <v>912.84</v>
      </c>
      <c r="P52" s="847">
        <v>86</v>
      </c>
      <c r="Q52" s="19">
        <v>975078.3</v>
      </c>
      <c r="R52" s="849">
        <v>0.72</v>
      </c>
      <c r="S52" s="1153">
        <v>-1.4</v>
      </c>
      <c r="T52" s="850">
        <v>0.93100000000000005</v>
      </c>
      <c r="U52" s="1163">
        <v>532443</v>
      </c>
      <c r="X52" s="1141">
        <v>117.9</v>
      </c>
      <c r="Y52" s="1117">
        <v>325413</v>
      </c>
      <c r="Z52" s="1122">
        <v>263997</v>
      </c>
      <c r="AB52" s="1141">
        <v>119.2</v>
      </c>
      <c r="AC52" s="1111">
        <v>39298</v>
      </c>
      <c r="AD52" s="1122">
        <v>252387</v>
      </c>
    </row>
    <row r="53" spans="1:30">
      <c r="A53" s="113"/>
      <c r="B53" s="121" t="s">
        <v>12</v>
      </c>
      <c r="C53" s="847">
        <v>115.8</v>
      </c>
      <c r="D53" s="848">
        <v>1317647</v>
      </c>
      <c r="E53" s="848">
        <v>755607</v>
      </c>
      <c r="F53" s="847">
        <v>81.599999999999994</v>
      </c>
      <c r="G53" s="19">
        <v>1014210.84</v>
      </c>
      <c r="H53" s="849">
        <v>0.7</v>
      </c>
      <c r="I53" s="1153">
        <v>1.8</v>
      </c>
      <c r="J53" s="850">
        <v>0.90900000000000003</v>
      </c>
      <c r="K53" s="1163">
        <v>504541</v>
      </c>
      <c r="M53" s="851">
        <v>115.8</v>
      </c>
      <c r="N53" s="847">
        <v>1280.06</v>
      </c>
      <c r="O53" s="847">
        <v>781.78</v>
      </c>
      <c r="P53" s="847">
        <v>81.599999999999994</v>
      </c>
      <c r="Q53" s="19">
        <v>988829.5</v>
      </c>
      <c r="R53" s="849">
        <v>0.7</v>
      </c>
      <c r="S53" s="1153">
        <v>1.8</v>
      </c>
      <c r="T53" s="850">
        <v>0.91700000000000004</v>
      </c>
      <c r="U53" s="1163">
        <v>478663</v>
      </c>
      <c r="X53" s="1141">
        <v>122.5</v>
      </c>
      <c r="Y53" s="1117">
        <v>397411</v>
      </c>
      <c r="Z53" s="1122">
        <v>257085</v>
      </c>
      <c r="AB53" s="1141">
        <v>118.5</v>
      </c>
      <c r="AC53" s="1111">
        <v>40122.199999999997</v>
      </c>
      <c r="AD53" s="1122">
        <v>238032</v>
      </c>
    </row>
    <row r="54" spans="1:30">
      <c r="A54" s="113"/>
      <c r="B54" s="121" t="s">
        <v>13</v>
      </c>
      <c r="C54" s="847">
        <v>113.3</v>
      </c>
      <c r="D54" s="848">
        <v>1258484</v>
      </c>
      <c r="E54" s="848">
        <v>716377</v>
      </c>
      <c r="F54" s="847">
        <v>77</v>
      </c>
      <c r="G54" s="19">
        <v>988415.86800000002</v>
      </c>
      <c r="H54" s="849">
        <v>0.67</v>
      </c>
      <c r="I54" s="1153">
        <v>2.7</v>
      </c>
      <c r="J54" s="850">
        <v>0.88900000000000001</v>
      </c>
      <c r="K54" s="1163">
        <v>441815</v>
      </c>
      <c r="M54" s="851">
        <v>113.3</v>
      </c>
      <c r="N54" s="847">
        <v>1278.94</v>
      </c>
      <c r="O54" s="847">
        <v>756.56</v>
      </c>
      <c r="P54" s="847">
        <v>77</v>
      </c>
      <c r="Q54" s="19">
        <v>970981</v>
      </c>
      <c r="R54" s="849">
        <v>0.67</v>
      </c>
      <c r="S54" s="1153">
        <v>2.7</v>
      </c>
      <c r="T54" s="850">
        <v>0.89100000000000001</v>
      </c>
      <c r="U54" s="1163">
        <v>471114</v>
      </c>
      <c r="X54" s="1141">
        <v>121.5</v>
      </c>
      <c r="Y54" s="1117">
        <v>402245</v>
      </c>
      <c r="Z54" s="1122">
        <v>228379</v>
      </c>
      <c r="AB54" s="1141">
        <v>117.2</v>
      </c>
      <c r="AC54" s="1111">
        <v>40553.5</v>
      </c>
      <c r="AD54" s="1122">
        <v>234080</v>
      </c>
    </row>
    <row r="55" spans="1:30">
      <c r="A55" s="113"/>
      <c r="B55" s="121" t="s">
        <v>14</v>
      </c>
      <c r="C55" s="847">
        <v>114.1</v>
      </c>
      <c r="D55" s="848">
        <v>1283671</v>
      </c>
      <c r="E55" s="848">
        <v>793269</v>
      </c>
      <c r="F55" s="847">
        <v>79.3</v>
      </c>
      <c r="G55" s="19">
        <v>962782.03799999994</v>
      </c>
      <c r="H55" s="849">
        <v>0.64</v>
      </c>
      <c r="I55" s="1153">
        <v>-0.6</v>
      </c>
      <c r="J55" s="850">
        <v>0.92900000000000005</v>
      </c>
      <c r="K55" s="1163">
        <v>531284</v>
      </c>
      <c r="M55" s="851">
        <v>114.1</v>
      </c>
      <c r="N55" s="847">
        <v>1288.5999999999999</v>
      </c>
      <c r="O55" s="847">
        <v>766.36</v>
      </c>
      <c r="P55" s="847">
        <v>79.3</v>
      </c>
      <c r="Q55" s="19">
        <v>958261.2</v>
      </c>
      <c r="R55" s="849">
        <v>0.64</v>
      </c>
      <c r="S55" s="1153">
        <v>-0.6</v>
      </c>
      <c r="T55" s="850">
        <v>0.89800000000000002</v>
      </c>
      <c r="U55" s="1163">
        <v>462785</v>
      </c>
      <c r="X55" s="1142">
        <v>120.6</v>
      </c>
      <c r="Y55" s="1118">
        <v>656990</v>
      </c>
      <c r="Z55" s="1123">
        <v>224372</v>
      </c>
      <c r="AB55" s="1142">
        <v>114.1</v>
      </c>
      <c r="AC55" s="1112">
        <v>40620.400000000001</v>
      </c>
      <c r="AD55" s="1123">
        <v>232645</v>
      </c>
    </row>
    <row r="56" spans="1:30">
      <c r="A56" s="112" t="s">
        <v>22</v>
      </c>
      <c r="B56" s="120" t="s">
        <v>3</v>
      </c>
      <c r="C56" s="857">
        <v>113.4</v>
      </c>
      <c r="D56" s="858">
        <v>1221589</v>
      </c>
      <c r="E56" s="858">
        <v>779296</v>
      </c>
      <c r="F56" s="857">
        <v>79.7</v>
      </c>
      <c r="G56" s="18">
        <v>871710.08399999992</v>
      </c>
      <c r="H56" s="859">
        <v>0.62</v>
      </c>
      <c r="I56" s="1152">
        <v>2.7</v>
      </c>
      <c r="J56" s="860">
        <v>0.84099999999999997</v>
      </c>
      <c r="K56" s="1162">
        <v>351971</v>
      </c>
      <c r="M56" s="861">
        <v>113.4</v>
      </c>
      <c r="N56" s="857">
        <v>1290.48</v>
      </c>
      <c r="O56" s="857">
        <v>927.26</v>
      </c>
      <c r="P56" s="857">
        <v>79.7</v>
      </c>
      <c r="Q56" s="18">
        <v>965040.5</v>
      </c>
      <c r="R56" s="859">
        <v>0.62</v>
      </c>
      <c r="S56" s="1152">
        <v>2.7</v>
      </c>
      <c r="T56" s="860">
        <v>0.875</v>
      </c>
      <c r="U56" s="1162">
        <v>467372</v>
      </c>
      <c r="X56" s="1141">
        <v>107.2</v>
      </c>
      <c r="Y56" s="1117">
        <v>371145</v>
      </c>
      <c r="Z56" s="1122">
        <v>246105</v>
      </c>
      <c r="AB56" s="1141">
        <v>113</v>
      </c>
      <c r="AC56" s="1111">
        <v>40864.199999999997</v>
      </c>
      <c r="AD56" s="1122">
        <v>251914</v>
      </c>
    </row>
    <row r="57" spans="1:30">
      <c r="A57" s="113">
        <v>1993</v>
      </c>
      <c r="B57" s="121" t="s">
        <v>4</v>
      </c>
      <c r="C57" s="847">
        <v>113.9</v>
      </c>
      <c r="D57" s="848">
        <v>1212893</v>
      </c>
      <c r="E57" s="848">
        <v>705581</v>
      </c>
      <c r="F57" s="847">
        <v>77.599999999999994</v>
      </c>
      <c r="G57" s="19">
        <v>1001527.875</v>
      </c>
      <c r="H57" s="849">
        <v>0.61</v>
      </c>
      <c r="I57" s="1153">
        <v>-1.1000000000000001</v>
      </c>
      <c r="J57" s="850">
        <v>0.88500000000000001</v>
      </c>
      <c r="K57" s="1163">
        <v>438273</v>
      </c>
      <c r="M57" s="851">
        <v>113.9</v>
      </c>
      <c r="N57" s="847">
        <v>1293.54</v>
      </c>
      <c r="O57" s="847">
        <v>747.74</v>
      </c>
      <c r="P57" s="847">
        <v>77.599999999999994</v>
      </c>
      <c r="Q57" s="19">
        <v>1020903.1</v>
      </c>
      <c r="R57" s="849">
        <v>0.61</v>
      </c>
      <c r="S57" s="1153">
        <v>-1.1000000000000001</v>
      </c>
      <c r="T57" s="850">
        <v>0.89100000000000001</v>
      </c>
      <c r="U57" s="1163">
        <v>470732</v>
      </c>
      <c r="X57" s="1141">
        <v>111.7</v>
      </c>
      <c r="Y57" s="1117">
        <v>294526</v>
      </c>
      <c r="Z57" s="1122">
        <v>196339</v>
      </c>
      <c r="AB57" s="1141">
        <v>110.6</v>
      </c>
      <c r="AC57" s="1111">
        <v>40820.699999999997</v>
      </c>
      <c r="AD57" s="1122">
        <v>220627</v>
      </c>
    </row>
    <row r="58" spans="1:30">
      <c r="A58" s="113"/>
      <c r="B58" s="121" t="s">
        <v>5</v>
      </c>
      <c r="C58" s="847">
        <v>112.1</v>
      </c>
      <c r="D58" s="848">
        <v>1324263</v>
      </c>
      <c r="E58" s="848">
        <v>704166</v>
      </c>
      <c r="F58" s="847">
        <v>66.3</v>
      </c>
      <c r="G58" s="19">
        <v>1023981.9060000001</v>
      </c>
      <c r="H58" s="849">
        <v>0.6</v>
      </c>
      <c r="I58" s="1153">
        <v>-3.5</v>
      </c>
      <c r="J58" s="850">
        <v>1.077</v>
      </c>
      <c r="K58" s="1163">
        <v>550069</v>
      </c>
      <c r="M58" s="851">
        <v>112.1</v>
      </c>
      <c r="N58" s="847">
        <v>1300.6500000000001</v>
      </c>
      <c r="O58" s="847">
        <v>714.02</v>
      </c>
      <c r="P58" s="847">
        <v>66.3</v>
      </c>
      <c r="Q58" s="19">
        <v>1039638.9</v>
      </c>
      <c r="R58" s="849">
        <v>0.6</v>
      </c>
      <c r="S58" s="1153">
        <v>-3.5</v>
      </c>
      <c r="T58" s="850">
        <v>0.89300000000000002</v>
      </c>
      <c r="U58" s="1163">
        <v>477264</v>
      </c>
      <c r="X58" s="1141">
        <v>108</v>
      </c>
      <c r="Y58" s="1117">
        <v>387131</v>
      </c>
      <c r="Z58" s="1122">
        <v>247579</v>
      </c>
      <c r="AB58" s="1141">
        <v>105.9</v>
      </c>
      <c r="AC58" s="1111">
        <v>39967.199999999997</v>
      </c>
      <c r="AD58" s="1122">
        <v>237429</v>
      </c>
    </row>
    <row r="59" spans="1:30">
      <c r="A59" s="113"/>
      <c r="B59" s="121" t="s">
        <v>6</v>
      </c>
      <c r="C59" s="847">
        <v>113.3</v>
      </c>
      <c r="D59" s="848">
        <v>1237009</v>
      </c>
      <c r="E59" s="848">
        <v>963508</v>
      </c>
      <c r="F59" s="847">
        <v>81.7</v>
      </c>
      <c r="G59" s="19">
        <v>1093057.5959999999</v>
      </c>
      <c r="H59" s="849">
        <v>0.59</v>
      </c>
      <c r="I59" s="1153">
        <v>2.7</v>
      </c>
      <c r="J59" s="850">
        <v>0.86199999999999999</v>
      </c>
      <c r="K59" s="1163">
        <v>484066</v>
      </c>
      <c r="M59" s="851">
        <v>113.3</v>
      </c>
      <c r="N59" s="847">
        <v>1271.6199999999999</v>
      </c>
      <c r="O59" s="847">
        <v>895.34</v>
      </c>
      <c r="P59" s="847">
        <v>81.7</v>
      </c>
      <c r="Q59" s="19">
        <v>1032453.9</v>
      </c>
      <c r="R59" s="849">
        <v>0.59</v>
      </c>
      <c r="S59" s="1153">
        <v>2.7</v>
      </c>
      <c r="T59" s="850">
        <v>0.89300000000000002</v>
      </c>
      <c r="U59" s="1163">
        <v>462084</v>
      </c>
      <c r="X59" s="1141">
        <v>106.4</v>
      </c>
      <c r="Y59" s="1117">
        <v>374611</v>
      </c>
      <c r="Z59" s="1122">
        <v>229643</v>
      </c>
      <c r="AB59" s="1141">
        <v>101.5</v>
      </c>
      <c r="AC59" s="1111">
        <v>40649.1</v>
      </c>
      <c r="AD59" s="1122">
        <v>214531</v>
      </c>
    </row>
    <row r="60" spans="1:30">
      <c r="A60" s="113"/>
      <c r="B60" s="121" t="s">
        <v>7</v>
      </c>
      <c r="C60" s="847">
        <v>110.6</v>
      </c>
      <c r="D60" s="848">
        <v>1246563</v>
      </c>
      <c r="E60" s="848">
        <v>713970</v>
      </c>
      <c r="F60" s="847">
        <v>74</v>
      </c>
      <c r="G60" s="19">
        <v>986252.73800000001</v>
      </c>
      <c r="H60" s="849">
        <v>0.56999999999999995</v>
      </c>
      <c r="I60" s="1153">
        <v>2.2000000000000002</v>
      </c>
      <c r="J60" s="850">
        <v>0.79200000000000004</v>
      </c>
      <c r="K60" s="1163">
        <v>383475</v>
      </c>
      <c r="M60" s="851">
        <v>110.6</v>
      </c>
      <c r="N60" s="847">
        <v>1267.5</v>
      </c>
      <c r="O60" s="847">
        <v>778.03</v>
      </c>
      <c r="P60" s="847">
        <v>74</v>
      </c>
      <c r="Q60" s="19">
        <v>1021583.9</v>
      </c>
      <c r="R60" s="849">
        <v>0.56999999999999995</v>
      </c>
      <c r="S60" s="1153">
        <v>2.2000000000000002</v>
      </c>
      <c r="T60" s="850">
        <v>0.86099999999999999</v>
      </c>
      <c r="U60" s="1163">
        <v>426661</v>
      </c>
      <c r="X60" s="1141">
        <v>100</v>
      </c>
      <c r="Y60" s="1117">
        <v>375984</v>
      </c>
      <c r="Z60" s="1122">
        <v>199170</v>
      </c>
      <c r="AB60" s="1141">
        <v>103.1</v>
      </c>
      <c r="AC60" s="1111">
        <v>39676.9</v>
      </c>
      <c r="AD60" s="1122">
        <v>209394</v>
      </c>
    </row>
    <row r="61" spans="1:30">
      <c r="A61" s="113"/>
      <c r="B61" s="121" t="s">
        <v>8</v>
      </c>
      <c r="C61" s="847">
        <v>110.7</v>
      </c>
      <c r="D61" s="848">
        <v>1292082</v>
      </c>
      <c r="E61" s="848">
        <v>880241</v>
      </c>
      <c r="F61" s="847">
        <v>84.3</v>
      </c>
      <c r="G61" s="19">
        <v>1064844.166</v>
      </c>
      <c r="H61" s="849">
        <v>0.54</v>
      </c>
      <c r="I61" s="1153">
        <v>0.4</v>
      </c>
      <c r="J61" s="850">
        <v>0.86299999999999999</v>
      </c>
      <c r="K61" s="1163">
        <v>437958</v>
      </c>
      <c r="M61" s="851">
        <v>110.7</v>
      </c>
      <c r="N61" s="847">
        <v>1260.27</v>
      </c>
      <c r="O61" s="847">
        <v>821.44</v>
      </c>
      <c r="P61" s="847">
        <v>84.3</v>
      </c>
      <c r="Q61" s="19">
        <v>1010012.6</v>
      </c>
      <c r="R61" s="849">
        <v>0.54</v>
      </c>
      <c r="S61" s="1153">
        <v>0.4</v>
      </c>
      <c r="T61" s="850">
        <v>0.876</v>
      </c>
      <c r="U61" s="1163">
        <v>428820</v>
      </c>
      <c r="X61" s="1141">
        <v>102.8</v>
      </c>
      <c r="Y61" s="1117">
        <v>346818</v>
      </c>
      <c r="Z61" s="1122">
        <v>200183</v>
      </c>
      <c r="AB61" s="1141">
        <v>104.3</v>
      </c>
      <c r="AC61" s="1111">
        <v>38839.199999999997</v>
      </c>
      <c r="AD61" s="1122">
        <v>208343</v>
      </c>
    </row>
    <row r="62" spans="1:30">
      <c r="A62" s="113"/>
      <c r="B62" s="121" t="s">
        <v>9</v>
      </c>
      <c r="C62" s="847">
        <v>112.5</v>
      </c>
      <c r="D62" s="848">
        <v>1336069</v>
      </c>
      <c r="E62" s="848">
        <v>867119</v>
      </c>
      <c r="F62" s="847">
        <v>83.1</v>
      </c>
      <c r="G62" s="19">
        <v>1065532.92</v>
      </c>
      <c r="H62" s="849">
        <v>0.53</v>
      </c>
      <c r="I62" s="1153">
        <v>0.1</v>
      </c>
      <c r="J62" s="850">
        <v>0.89</v>
      </c>
      <c r="K62" s="1163">
        <v>459822</v>
      </c>
      <c r="M62" s="851">
        <v>112.5</v>
      </c>
      <c r="N62" s="847">
        <v>1256.03</v>
      </c>
      <c r="O62" s="847">
        <v>773.1</v>
      </c>
      <c r="P62" s="847">
        <v>83.1</v>
      </c>
      <c r="Q62" s="19">
        <v>1011551.5</v>
      </c>
      <c r="R62" s="849">
        <v>0.53</v>
      </c>
      <c r="S62" s="1153">
        <v>0.1</v>
      </c>
      <c r="T62" s="850">
        <v>0.90700000000000003</v>
      </c>
      <c r="U62" s="1163">
        <v>439004</v>
      </c>
      <c r="X62" s="1141">
        <v>100</v>
      </c>
      <c r="Y62" s="1117">
        <v>545629</v>
      </c>
      <c r="Z62" s="1122">
        <v>220609</v>
      </c>
      <c r="AB62" s="1141">
        <v>103.1</v>
      </c>
      <c r="AC62" s="1111">
        <v>39266.199999999997</v>
      </c>
      <c r="AD62" s="1122">
        <v>218964</v>
      </c>
    </row>
    <row r="63" spans="1:30">
      <c r="A63" s="113"/>
      <c r="B63" s="121" t="s">
        <v>10</v>
      </c>
      <c r="C63" s="847">
        <v>107.2</v>
      </c>
      <c r="D63" s="848">
        <v>1269967</v>
      </c>
      <c r="E63" s="848">
        <v>760007</v>
      </c>
      <c r="F63" s="847">
        <v>76.099999999999994</v>
      </c>
      <c r="G63" s="19">
        <v>958258.01400000008</v>
      </c>
      <c r="H63" s="849">
        <v>0.51</v>
      </c>
      <c r="I63" s="1153">
        <v>1.5</v>
      </c>
      <c r="J63" s="850">
        <v>0.78400000000000003</v>
      </c>
      <c r="K63" s="1163">
        <v>392884</v>
      </c>
      <c r="M63" s="851">
        <v>107.2</v>
      </c>
      <c r="N63" s="847">
        <v>1255.27</v>
      </c>
      <c r="O63" s="847">
        <v>770.17</v>
      </c>
      <c r="P63" s="847">
        <v>76.099999999999994</v>
      </c>
      <c r="Q63" s="19">
        <v>1016372</v>
      </c>
      <c r="R63" s="849">
        <v>0.51</v>
      </c>
      <c r="S63" s="1153">
        <v>1.5</v>
      </c>
      <c r="T63" s="850">
        <v>0.85</v>
      </c>
      <c r="U63" s="1163">
        <v>420515</v>
      </c>
      <c r="X63" s="1141">
        <v>94.6</v>
      </c>
      <c r="Y63" s="1117">
        <v>318143</v>
      </c>
      <c r="Z63" s="1122">
        <v>221465</v>
      </c>
      <c r="AB63" s="1141">
        <v>101.7</v>
      </c>
      <c r="AC63" s="1111">
        <v>39252.6</v>
      </c>
      <c r="AD63" s="1122">
        <v>214093</v>
      </c>
    </row>
    <row r="64" spans="1:30">
      <c r="A64" s="113"/>
      <c r="B64" s="121" t="s">
        <v>11</v>
      </c>
      <c r="C64" s="847">
        <v>106.3</v>
      </c>
      <c r="D64" s="848">
        <v>1269645</v>
      </c>
      <c r="E64" s="848">
        <v>786400</v>
      </c>
      <c r="F64" s="847">
        <v>74.599999999999994</v>
      </c>
      <c r="G64" s="19">
        <v>1024502.49</v>
      </c>
      <c r="H64" s="849">
        <v>0.5</v>
      </c>
      <c r="I64" s="1153">
        <v>2.4</v>
      </c>
      <c r="J64" s="850">
        <v>0.89100000000000001</v>
      </c>
      <c r="K64" s="1163">
        <v>448409</v>
      </c>
      <c r="M64" s="851">
        <v>106.3</v>
      </c>
      <c r="N64" s="847">
        <v>1241.08</v>
      </c>
      <c r="O64" s="847">
        <v>709.1</v>
      </c>
      <c r="P64" s="847">
        <v>74.599999999999994</v>
      </c>
      <c r="Q64" s="19">
        <v>1015889.7</v>
      </c>
      <c r="R64" s="849">
        <v>0.5</v>
      </c>
      <c r="S64" s="1153">
        <v>2.4</v>
      </c>
      <c r="T64" s="850">
        <v>0.85199999999999998</v>
      </c>
      <c r="U64" s="1163">
        <v>420168</v>
      </c>
      <c r="X64" s="1141">
        <v>100.9</v>
      </c>
      <c r="Y64" s="1117">
        <v>327349</v>
      </c>
      <c r="Z64" s="1122">
        <v>224114</v>
      </c>
      <c r="AB64" s="1141">
        <v>102</v>
      </c>
      <c r="AC64" s="1111">
        <v>38815.5</v>
      </c>
      <c r="AD64" s="1122">
        <v>212898</v>
      </c>
    </row>
    <row r="65" spans="1:30">
      <c r="A65" s="113"/>
      <c r="B65" s="121" t="s">
        <v>12</v>
      </c>
      <c r="C65" s="847">
        <v>106.8</v>
      </c>
      <c r="D65" s="848">
        <v>1287262</v>
      </c>
      <c r="E65" s="848">
        <v>847742</v>
      </c>
      <c r="F65" s="847">
        <v>78</v>
      </c>
      <c r="G65" s="19">
        <v>1025342.3</v>
      </c>
      <c r="H65" s="849">
        <v>0.49</v>
      </c>
      <c r="I65" s="1153">
        <v>-0.2</v>
      </c>
      <c r="J65" s="850">
        <v>0.82799999999999996</v>
      </c>
      <c r="K65" s="1163">
        <v>405351</v>
      </c>
      <c r="M65" s="851">
        <v>106.8</v>
      </c>
      <c r="N65" s="847">
        <v>1247.4000000000001</v>
      </c>
      <c r="O65" s="847">
        <v>889.87</v>
      </c>
      <c r="P65" s="847">
        <v>78</v>
      </c>
      <c r="Q65" s="19">
        <v>1009003.2</v>
      </c>
      <c r="R65" s="849">
        <v>0.49</v>
      </c>
      <c r="S65" s="1153">
        <v>-0.2</v>
      </c>
      <c r="T65" s="850">
        <v>0.83699999999999997</v>
      </c>
      <c r="U65" s="1163">
        <v>394957</v>
      </c>
      <c r="X65" s="1141">
        <v>105.4</v>
      </c>
      <c r="Y65" s="1117">
        <v>386968</v>
      </c>
      <c r="Z65" s="1122">
        <v>226558</v>
      </c>
      <c r="AB65" s="1141">
        <v>102.2</v>
      </c>
      <c r="AC65" s="1111">
        <v>38742.1</v>
      </c>
      <c r="AD65" s="1122">
        <v>216047</v>
      </c>
    </row>
    <row r="66" spans="1:30">
      <c r="A66" s="113"/>
      <c r="B66" s="121" t="s">
        <v>13</v>
      </c>
      <c r="C66" s="847">
        <v>108</v>
      </c>
      <c r="D66" s="848">
        <v>1236177</v>
      </c>
      <c r="E66" s="848">
        <v>765124</v>
      </c>
      <c r="F66" s="847">
        <v>78.099999999999994</v>
      </c>
      <c r="G66" s="19">
        <v>1027714.275</v>
      </c>
      <c r="H66" s="849">
        <v>0.48</v>
      </c>
      <c r="I66" s="1153">
        <v>-6</v>
      </c>
      <c r="J66" s="850">
        <v>0.84599999999999997</v>
      </c>
      <c r="K66" s="1163">
        <v>377600</v>
      </c>
      <c r="M66" s="851">
        <v>108</v>
      </c>
      <c r="N66" s="847">
        <v>1250.25</v>
      </c>
      <c r="O66" s="847">
        <v>771.17</v>
      </c>
      <c r="P66" s="847">
        <v>78.099999999999994</v>
      </c>
      <c r="Q66" s="19">
        <v>1003922.4</v>
      </c>
      <c r="R66" s="849">
        <v>0.48</v>
      </c>
      <c r="S66" s="1153">
        <v>-6</v>
      </c>
      <c r="T66" s="850">
        <v>0.84799999999999998</v>
      </c>
      <c r="U66" s="1163">
        <v>389533</v>
      </c>
      <c r="X66" s="1141">
        <v>101.8</v>
      </c>
      <c r="Y66" s="1117">
        <v>377723</v>
      </c>
      <c r="Z66" s="1122">
        <v>225957</v>
      </c>
      <c r="AB66" s="1141">
        <v>98.5</v>
      </c>
      <c r="AC66" s="1111">
        <v>38463.800000000003</v>
      </c>
      <c r="AD66" s="1122">
        <v>222998</v>
      </c>
    </row>
    <row r="67" spans="1:30">
      <c r="A67" s="114"/>
      <c r="B67" s="122" t="s">
        <v>14</v>
      </c>
      <c r="C67" s="852">
        <v>106.8</v>
      </c>
      <c r="D67" s="853">
        <v>1233943</v>
      </c>
      <c r="E67" s="853">
        <v>811185</v>
      </c>
      <c r="F67" s="852">
        <v>80.2</v>
      </c>
      <c r="G67" s="20">
        <v>1003470.72</v>
      </c>
      <c r="H67" s="854">
        <v>0.47</v>
      </c>
      <c r="I67" s="1154">
        <v>-2.6</v>
      </c>
      <c r="J67" s="855">
        <v>0.873</v>
      </c>
      <c r="K67" s="1164">
        <v>471042</v>
      </c>
      <c r="M67" s="856">
        <v>106.8</v>
      </c>
      <c r="N67" s="852">
        <v>1236.58</v>
      </c>
      <c r="O67" s="852">
        <v>796</v>
      </c>
      <c r="P67" s="852">
        <v>80.2</v>
      </c>
      <c r="Q67" s="20">
        <v>993641.5</v>
      </c>
      <c r="R67" s="854">
        <v>0.47</v>
      </c>
      <c r="S67" s="1154">
        <v>-2.6</v>
      </c>
      <c r="T67" s="855">
        <v>0.84599999999999997</v>
      </c>
      <c r="U67" s="1164">
        <v>405671</v>
      </c>
      <c r="X67" s="1141">
        <v>101.8</v>
      </c>
      <c r="Y67" s="1117">
        <v>630081</v>
      </c>
      <c r="Z67" s="1122">
        <v>206866</v>
      </c>
      <c r="AB67" s="1141">
        <v>97.1</v>
      </c>
      <c r="AC67" s="1111">
        <v>39293.5</v>
      </c>
      <c r="AD67" s="1122">
        <v>214119</v>
      </c>
    </row>
    <row r="68" spans="1:30">
      <c r="A68" s="113" t="s">
        <v>23</v>
      </c>
      <c r="B68" s="121" t="s">
        <v>3</v>
      </c>
      <c r="C68" s="847">
        <v>109.7</v>
      </c>
      <c r="D68" s="848">
        <v>1165966</v>
      </c>
      <c r="E68" s="848">
        <v>704383</v>
      </c>
      <c r="F68" s="847">
        <v>76.8</v>
      </c>
      <c r="G68" s="19">
        <v>919841.85</v>
      </c>
      <c r="H68" s="849">
        <v>0.46</v>
      </c>
      <c r="I68" s="1153">
        <v>-0.7</v>
      </c>
      <c r="J68" s="850">
        <v>0.81299999999999994</v>
      </c>
      <c r="K68" s="1163">
        <v>334187</v>
      </c>
      <c r="M68" s="851">
        <v>109.7</v>
      </c>
      <c r="N68" s="847">
        <v>1243.5999999999999</v>
      </c>
      <c r="O68" s="847">
        <v>794.14</v>
      </c>
      <c r="P68" s="847">
        <v>76.8</v>
      </c>
      <c r="Q68" s="19">
        <v>1021402.4</v>
      </c>
      <c r="R68" s="849">
        <v>0.46</v>
      </c>
      <c r="S68" s="1153">
        <v>-0.7</v>
      </c>
      <c r="T68" s="850">
        <v>0.85</v>
      </c>
      <c r="U68" s="1163">
        <v>446128</v>
      </c>
      <c r="X68" s="1143">
        <v>98.5</v>
      </c>
      <c r="Y68" s="1119">
        <v>368525</v>
      </c>
      <c r="Z68" s="1121">
        <v>226081</v>
      </c>
      <c r="AB68" s="1143">
        <v>103.6</v>
      </c>
      <c r="AC68" s="1113">
        <v>39899.9</v>
      </c>
      <c r="AD68" s="1121">
        <v>228174</v>
      </c>
    </row>
    <row r="69" spans="1:30">
      <c r="A69" s="113">
        <v>1994</v>
      </c>
      <c r="B69" s="121" t="s">
        <v>4</v>
      </c>
      <c r="C69" s="847">
        <v>108.1</v>
      </c>
      <c r="D69" s="848">
        <v>1164714</v>
      </c>
      <c r="E69" s="848">
        <v>671335</v>
      </c>
      <c r="F69" s="847">
        <v>73.8</v>
      </c>
      <c r="G69" s="19">
        <v>977946.58200000005</v>
      </c>
      <c r="H69" s="849">
        <v>0.45</v>
      </c>
      <c r="I69" s="1153">
        <v>0.1</v>
      </c>
      <c r="J69" s="850">
        <v>0.83699999999999997</v>
      </c>
      <c r="K69" s="1163">
        <v>384403</v>
      </c>
      <c r="M69" s="851">
        <v>108.1</v>
      </c>
      <c r="N69" s="847">
        <v>1242.6300000000001</v>
      </c>
      <c r="O69" s="847">
        <v>732.73</v>
      </c>
      <c r="P69" s="847">
        <v>73.8</v>
      </c>
      <c r="Q69" s="19">
        <v>996549.4</v>
      </c>
      <c r="R69" s="849">
        <v>0.45</v>
      </c>
      <c r="S69" s="1153">
        <v>0.1</v>
      </c>
      <c r="T69" s="850">
        <v>0.84699999999999998</v>
      </c>
      <c r="U69" s="1163">
        <v>408802</v>
      </c>
      <c r="X69" s="1141">
        <v>100.9</v>
      </c>
      <c r="Y69" s="1117">
        <v>295116</v>
      </c>
      <c r="Z69" s="1122">
        <v>207170</v>
      </c>
      <c r="AB69" s="1141">
        <v>99.4</v>
      </c>
      <c r="AC69" s="1111">
        <v>41136.400000000001</v>
      </c>
      <c r="AD69" s="1122">
        <v>233214</v>
      </c>
    </row>
    <row r="70" spans="1:30">
      <c r="A70" s="113"/>
      <c r="B70" s="121" t="s">
        <v>5</v>
      </c>
      <c r="C70" s="847">
        <v>125.4</v>
      </c>
      <c r="D70" s="848">
        <v>1254859</v>
      </c>
      <c r="E70" s="848">
        <v>661341</v>
      </c>
      <c r="F70" s="847">
        <v>118.7</v>
      </c>
      <c r="G70" s="19">
        <v>982157.00699999987</v>
      </c>
      <c r="H70" s="849">
        <v>0.44</v>
      </c>
      <c r="I70" s="1153">
        <v>-0.8</v>
      </c>
      <c r="J70" s="850">
        <v>1.198</v>
      </c>
      <c r="K70" s="1163">
        <v>498808</v>
      </c>
      <c r="M70" s="851">
        <v>125.4</v>
      </c>
      <c r="N70" s="847">
        <v>1235.3699999999999</v>
      </c>
      <c r="O70" s="847">
        <v>691.48</v>
      </c>
      <c r="P70" s="847">
        <v>118.7</v>
      </c>
      <c r="Q70" s="19">
        <v>991463.5</v>
      </c>
      <c r="R70" s="849">
        <v>0.44</v>
      </c>
      <c r="S70" s="1153">
        <v>-0.8</v>
      </c>
      <c r="T70" s="850">
        <v>0.98699999999999999</v>
      </c>
      <c r="U70" s="1163">
        <v>433026</v>
      </c>
      <c r="X70" s="1141">
        <v>101.5</v>
      </c>
      <c r="Y70" s="1117">
        <v>378712</v>
      </c>
      <c r="Z70" s="1122">
        <v>227385</v>
      </c>
      <c r="AB70" s="1141">
        <v>99</v>
      </c>
      <c r="AC70" s="1111">
        <v>40515.300000000003</v>
      </c>
      <c r="AD70" s="1122">
        <v>220318</v>
      </c>
    </row>
    <row r="71" spans="1:30">
      <c r="A71" s="113"/>
      <c r="B71" s="121" t="s">
        <v>6</v>
      </c>
      <c r="C71" s="847">
        <v>108</v>
      </c>
      <c r="D71" s="848">
        <v>1199119</v>
      </c>
      <c r="E71" s="848">
        <v>803640</v>
      </c>
      <c r="F71" s="847">
        <v>76.400000000000006</v>
      </c>
      <c r="G71" s="19">
        <v>1037739.1960000001</v>
      </c>
      <c r="H71" s="849">
        <v>0.44</v>
      </c>
      <c r="I71" s="1153">
        <v>-3.7</v>
      </c>
      <c r="J71" s="850">
        <v>0.81899999999999995</v>
      </c>
      <c r="K71" s="1163">
        <v>424294</v>
      </c>
      <c r="M71" s="851">
        <v>108</v>
      </c>
      <c r="N71" s="847">
        <v>1230.3699999999999</v>
      </c>
      <c r="O71" s="847">
        <v>728.5</v>
      </c>
      <c r="P71" s="847">
        <v>76.400000000000006</v>
      </c>
      <c r="Q71" s="19">
        <v>984008.4</v>
      </c>
      <c r="R71" s="849">
        <v>0.44</v>
      </c>
      <c r="S71" s="1153">
        <v>-3.7</v>
      </c>
      <c r="T71" s="850">
        <v>0.84699999999999998</v>
      </c>
      <c r="U71" s="1163">
        <v>404170</v>
      </c>
      <c r="X71" s="1141">
        <v>103.2</v>
      </c>
      <c r="Y71" s="1117">
        <v>372633</v>
      </c>
      <c r="Z71" s="1122">
        <v>231584</v>
      </c>
      <c r="AB71" s="1141">
        <v>98.1</v>
      </c>
      <c r="AC71" s="1111">
        <v>40589</v>
      </c>
      <c r="AD71" s="1122">
        <v>224277</v>
      </c>
    </row>
    <row r="72" spans="1:30">
      <c r="A72" s="113"/>
      <c r="B72" s="121" t="s">
        <v>7</v>
      </c>
      <c r="C72" s="847">
        <v>107.6</v>
      </c>
      <c r="D72" s="848">
        <v>1237314</v>
      </c>
      <c r="E72" s="848">
        <v>839920</v>
      </c>
      <c r="F72" s="847">
        <v>71.400000000000006</v>
      </c>
      <c r="G72" s="19">
        <v>945127.79</v>
      </c>
      <c r="H72" s="849">
        <v>0.44</v>
      </c>
      <c r="I72" s="1153">
        <v>-2.4</v>
      </c>
      <c r="J72" s="850">
        <v>0.78400000000000003</v>
      </c>
      <c r="K72" s="1163">
        <v>360668</v>
      </c>
      <c r="M72" s="851">
        <v>107.6</v>
      </c>
      <c r="N72" s="847">
        <v>1251.3499999999999</v>
      </c>
      <c r="O72" s="847">
        <v>973.12</v>
      </c>
      <c r="P72" s="847">
        <v>71.400000000000006</v>
      </c>
      <c r="Q72" s="19">
        <v>981620.9</v>
      </c>
      <c r="R72" s="849">
        <v>0.44</v>
      </c>
      <c r="S72" s="1153">
        <v>-2.4</v>
      </c>
      <c r="T72" s="850">
        <v>0.85099999999999998</v>
      </c>
      <c r="U72" s="1163">
        <v>402583</v>
      </c>
      <c r="X72" s="1141">
        <v>95.7</v>
      </c>
      <c r="Y72" s="1117">
        <v>379709</v>
      </c>
      <c r="Z72" s="1122">
        <v>222102</v>
      </c>
      <c r="AB72" s="1141">
        <v>98.7</v>
      </c>
      <c r="AC72" s="1111">
        <v>39753.199999999997</v>
      </c>
      <c r="AD72" s="1122">
        <v>229097</v>
      </c>
    </row>
    <row r="73" spans="1:30">
      <c r="A73" s="113"/>
      <c r="B73" s="121" t="s">
        <v>8</v>
      </c>
      <c r="C73" s="847">
        <v>109.8</v>
      </c>
      <c r="D73" s="848">
        <v>1293922</v>
      </c>
      <c r="E73" s="848">
        <v>860050</v>
      </c>
      <c r="F73" s="847">
        <v>77.099999999999994</v>
      </c>
      <c r="G73" s="19">
        <v>1046459.9839999999</v>
      </c>
      <c r="H73" s="849">
        <v>0.45</v>
      </c>
      <c r="I73" s="1153">
        <v>0.9</v>
      </c>
      <c r="J73" s="850">
        <v>0.85799999999999998</v>
      </c>
      <c r="K73" s="1163">
        <v>447160</v>
      </c>
      <c r="M73" s="851">
        <v>109.8</v>
      </c>
      <c r="N73" s="847">
        <v>1266.82</v>
      </c>
      <c r="O73" s="847">
        <v>795.47</v>
      </c>
      <c r="P73" s="847">
        <v>77.099999999999994</v>
      </c>
      <c r="Q73" s="19">
        <v>987591.7</v>
      </c>
      <c r="R73" s="849">
        <v>0.45</v>
      </c>
      <c r="S73" s="1153">
        <v>0.9</v>
      </c>
      <c r="T73" s="850">
        <v>0.86899999999999999</v>
      </c>
      <c r="U73" s="1163">
        <v>440712</v>
      </c>
      <c r="X73" s="1141">
        <v>96.3</v>
      </c>
      <c r="Y73" s="1117">
        <v>362633</v>
      </c>
      <c r="Z73" s="1122">
        <v>225451</v>
      </c>
      <c r="AB73" s="1141">
        <v>97.5</v>
      </c>
      <c r="AC73" s="1111">
        <v>40129.599999999999</v>
      </c>
      <c r="AD73" s="1122">
        <v>234972</v>
      </c>
    </row>
    <row r="74" spans="1:30">
      <c r="A74" s="113"/>
      <c r="B74" s="121" t="s">
        <v>9</v>
      </c>
      <c r="C74" s="847">
        <v>107.3</v>
      </c>
      <c r="D74" s="848">
        <v>1385932</v>
      </c>
      <c r="E74" s="848">
        <v>921041</v>
      </c>
      <c r="F74" s="847">
        <v>67.900000000000006</v>
      </c>
      <c r="G74" s="19">
        <v>1024811.553</v>
      </c>
      <c r="H74" s="849">
        <v>0.45</v>
      </c>
      <c r="I74" s="1153">
        <v>6.6</v>
      </c>
      <c r="J74" s="850">
        <v>0.83799999999999997</v>
      </c>
      <c r="K74" s="1163">
        <v>414852</v>
      </c>
      <c r="M74" s="851">
        <v>107.3</v>
      </c>
      <c r="N74" s="847">
        <v>1305.54</v>
      </c>
      <c r="O74" s="847">
        <v>831.51</v>
      </c>
      <c r="P74" s="847">
        <v>67.900000000000006</v>
      </c>
      <c r="Q74" s="19">
        <v>982134.5</v>
      </c>
      <c r="R74" s="849">
        <v>0.45</v>
      </c>
      <c r="S74" s="1153">
        <v>6.6</v>
      </c>
      <c r="T74" s="850">
        <v>0.85199999999999998</v>
      </c>
      <c r="U74" s="1163">
        <v>407205</v>
      </c>
      <c r="X74" s="1141">
        <v>94.3</v>
      </c>
      <c r="Y74" s="1117">
        <v>551309</v>
      </c>
      <c r="Z74" s="1122">
        <v>218123</v>
      </c>
      <c r="AB74" s="1141">
        <v>97.6</v>
      </c>
      <c r="AC74" s="1111">
        <v>39905.599999999999</v>
      </c>
      <c r="AD74" s="1122">
        <v>225360</v>
      </c>
    </row>
    <row r="75" spans="1:30">
      <c r="A75" s="113"/>
      <c r="B75" s="121" t="s">
        <v>10</v>
      </c>
      <c r="C75" s="847">
        <v>112.6</v>
      </c>
      <c r="D75" s="848">
        <v>1338115</v>
      </c>
      <c r="E75" s="848">
        <v>914185</v>
      </c>
      <c r="F75" s="847">
        <v>83.2</v>
      </c>
      <c r="G75" s="19">
        <v>933924.36700000009</v>
      </c>
      <c r="H75" s="849">
        <v>0.46</v>
      </c>
      <c r="I75" s="1153">
        <v>6</v>
      </c>
      <c r="J75" s="850">
        <v>0.80900000000000005</v>
      </c>
      <c r="K75" s="1163">
        <v>409043</v>
      </c>
      <c r="M75" s="851">
        <v>112.6</v>
      </c>
      <c r="N75" s="847">
        <v>1314.05</v>
      </c>
      <c r="O75" s="847">
        <v>884.04</v>
      </c>
      <c r="P75" s="847">
        <v>83.2</v>
      </c>
      <c r="Q75" s="19">
        <v>986284.6</v>
      </c>
      <c r="R75" s="849">
        <v>0.46</v>
      </c>
      <c r="S75" s="1153">
        <v>6</v>
      </c>
      <c r="T75" s="850">
        <v>0.88</v>
      </c>
      <c r="U75" s="1163">
        <v>426315</v>
      </c>
      <c r="X75" s="1141">
        <v>92.3</v>
      </c>
      <c r="Y75" s="1117">
        <v>320552</v>
      </c>
      <c r="Z75" s="1122">
        <v>250720</v>
      </c>
      <c r="AB75" s="1141">
        <v>99.2</v>
      </c>
      <c r="AC75" s="1111">
        <v>39037</v>
      </c>
      <c r="AD75" s="1122">
        <v>233188</v>
      </c>
    </row>
    <row r="76" spans="1:30">
      <c r="A76" s="113"/>
      <c r="B76" s="121" t="s">
        <v>11</v>
      </c>
      <c r="C76" s="847">
        <v>110.7</v>
      </c>
      <c r="D76" s="848">
        <v>1350914</v>
      </c>
      <c r="E76" s="848">
        <v>882040</v>
      </c>
      <c r="F76" s="847">
        <v>77.5</v>
      </c>
      <c r="G76" s="19">
        <v>990016.59900000005</v>
      </c>
      <c r="H76" s="849">
        <v>0.47</v>
      </c>
      <c r="I76" s="1153">
        <v>2.5</v>
      </c>
      <c r="J76" s="850">
        <v>0.90800000000000003</v>
      </c>
      <c r="K76" s="1163">
        <v>442642</v>
      </c>
      <c r="M76" s="851">
        <v>110.7</v>
      </c>
      <c r="N76" s="847">
        <v>1317.64</v>
      </c>
      <c r="O76" s="847">
        <v>857.54</v>
      </c>
      <c r="P76" s="847">
        <v>77.5</v>
      </c>
      <c r="Q76" s="19">
        <v>979716.7</v>
      </c>
      <c r="R76" s="849">
        <v>0.47</v>
      </c>
      <c r="S76" s="1153">
        <v>2.5</v>
      </c>
      <c r="T76" s="850">
        <v>0.86799999999999999</v>
      </c>
      <c r="U76" s="1163">
        <v>415572</v>
      </c>
      <c r="X76" s="1141">
        <v>98.1</v>
      </c>
      <c r="Y76" s="1117">
        <v>326286</v>
      </c>
      <c r="Z76" s="1122">
        <v>252811</v>
      </c>
      <c r="AB76" s="1141">
        <v>99.3</v>
      </c>
      <c r="AC76" s="1111">
        <v>38110.800000000003</v>
      </c>
      <c r="AD76" s="1122">
        <v>236449</v>
      </c>
    </row>
    <row r="77" spans="1:30">
      <c r="A77" s="113"/>
      <c r="B77" s="121" t="s">
        <v>12</v>
      </c>
      <c r="C77" s="847">
        <v>110.7</v>
      </c>
      <c r="D77" s="848">
        <v>1349481</v>
      </c>
      <c r="E77" s="848">
        <v>739302</v>
      </c>
      <c r="F77" s="847">
        <v>76.900000000000006</v>
      </c>
      <c r="G77" s="19">
        <v>990786.48600000003</v>
      </c>
      <c r="H77" s="849">
        <v>0.46</v>
      </c>
      <c r="I77" s="1153">
        <v>2.2000000000000002</v>
      </c>
      <c r="J77" s="850">
        <v>0.84</v>
      </c>
      <c r="K77" s="1163">
        <v>424647</v>
      </c>
      <c r="M77" s="851">
        <v>110.7</v>
      </c>
      <c r="N77" s="847">
        <v>1316</v>
      </c>
      <c r="O77" s="847">
        <v>720.61</v>
      </c>
      <c r="P77" s="847">
        <v>76.900000000000006</v>
      </c>
      <c r="Q77" s="19">
        <v>978045.3</v>
      </c>
      <c r="R77" s="849">
        <v>0.46</v>
      </c>
      <c r="S77" s="1153">
        <v>2.2000000000000002</v>
      </c>
      <c r="T77" s="850">
        <v>0.85199999999999998</v>
      </c>
      <c r="U77" s="1163">
        <v>420889</v>
      </c>
      <c r="X77" s="1141">
        <v>101.4</v>
      </c>
      <c r="Y77" s="1117">
        <v>380060</v>
      </c>
      <c r="Z77" s="1122">
        <v>260659</v>
      </c>
      <c r="AB77" s="1141">
        <v>98.7</v>
      </c>
      <c r="AC77" s="1111">
        <v>37240.5</v>
      </c>
      <c r="AD77" s="1122">
        <v>245174</v>
      </c>
    </row>
    <row r="78" spans="1:30">
      <c r="A78" s="113"/>
      <c r="B78" s="121" t="s">
        <v>13</v>
      </c>
      <c r="C78" s="847">
        <v>115.9</v>
      </c>
      <c r="D78" s="848">
        <v>1311125</v>
      </c>
      <c r="E78" s="848">
        <v>976983</v>
      </c>
      <c r="F78" s="847">
        <v>82.2</v>
      </c>
      <c r="G78" s="19">
        <v>999504</v>
      </c>
      <c r="H78" s="849">
        <v>0.46</v>
      </c>
      <c r="I78" s="1153">
        <v>6</v>
      </c>
      <c r="J78" s="850">
        <v>0.89100000000000001</v>
      </c>
      <c r="K78" s="1163">
        <v>421399</v>
      </c>
      <c r="M78" s="851">
        <v>115.9</v>
      </c>
      <c r="N78" s="847">
        <v>1318.27</v>
      </c>
      <c r="O78" s="847">
        <v>944.66</v>
      </c>
      <c r="P78" s="847">
        <v>82.2</v>
      </c>
      <c r="Q78" s="19">
        <v>974812.2</v>
      </c>
      <c r="R78" s="849">
        <v>0.46</v>
      </c>
      <c r="S78" s="1153">
        <v>6</v>
      </c>
      <c r="T78" s="850">
        <v>0.89200000000000002</v>
      </c>
      <c r="U78" s="1163">
        <v>423652</v>
      </c>
      <c r="X78" s="1141">
        <v>103</v>
      </c>
      <c r="Y78" s="1117">
        <v>379301</v>
      </c>
      <c r="Z78" s="1122">
        <v>244833</v>
      </c>
      <c r="AB78" s="1141">
        <v>99.8</v>
      </c>
      <c r="AC78" s="1111">
        <v>39558.6</v>
      </c>
      <c r="AD78" s="1122">
        <v>248283</v>
      </c>
    </row>
    <row r="79" spans="1:30">
      <c r="A79" s="113"/>
      <c r="B79" s="121" t="s">
        <v>14</v>
      </c>
      <c r="C79" s="847">
        <v>111.1</v>
      </c>
      <c r="D79" s="848">
        <v>1296647</v>
      </c>
      <c r="E79" s="848">
        <v>897566</v>
      </c>
      <c r="F79" s="847">
        <v>77</v>
      </c>
      <c r="G79" s="19">
        <v>984538.72499999998</v>
      </c>
      <c r="H79" s="849">
        <v>0.45</v>
      </c>
      <c r="I79" s="1153">
        <v>2.1</v>
      </c>
      <c r="J79" s="850">
        <v>0.88100000000000001</v>
      </c>
      <c r="K79" s="1163">
        <v>482057</v>
      </c>
      <c r="M79" s="851">
        <v>111.1</v>
      </c>
      <c r="N79" s="847">
        <v>1302.95</v>
      </c>
      <c r="O79" s="847">
        <v>863.13</v>
      </c>
      <c r="P79" s="847">
        <v>77</v>
      </c>
      <c r="Q79" s="19">
        <v>975566.1</v>
      </c>
      <c r="R79" s="849">
        <v>0.45</v>
      </c>
      <c r="S79" s="1153">
        <v>2.1</v>
      </c>
      <c r="T79" s="850">
        <v>0.85599999999999998</v>
      </c>
      <c r="U79" s="1163">
        <v>414157</v>
      </c>
      <c r="X79" s="1142">
        <v>109.7</v>
      </c>
      <c r="Y79" s="1118">
        <v>636366</v>
      </c>
      <c r="Z79" s="1123">
        <v>236388</v>
      </c>
      <c r="AB79" s="1142">
        <v>105.5</v>
      </c>
      <c r="AC79" s="1112">
        <v>39568.5</v>
      </c>
      <c r="AD79" s="1123">
        <v>252494</v>
      </c>
    </row>
    <row r="80" spans="1:30">
      <c r="A80" s="112" t="s">
        <v>2</v>
      </c>
      <c r="B80" s="120" t="s">
        <v>3</v>
      </c>
      <c r="C80" s="857">
        <v>101.5</v>
      </c>
      <c r="D80" s="858">
        <v>1091114</v>
      </c>
      <c r="E80" s="858">
        <v>537385</v>
      </c>
      <c r="F80" s="857">
        <v>84</v>
      </c>
      <c r="G80" s="18">
        <v>867111.245</v>
      </c>
      <c r="H80" s="859">
        <v>0.45</v>
      </c>
      <c r="I80" s="1152">
        <v>-14.3</v>
      </c>
      <c r="J80" s="860">
        <v>0.748</v>
      </c>
      <c r="K80" s="1162">
        <v>168713</v>
      </c>
      <c r="M80" s="861">
        <v>101.5</v>
      </c>
      <c r="N80" s="857">
        <v>1160.72</v>
      </c>
      <c r="O80" s="857">
        <v>639.41999999999996</v>
      </c>
      <c r="P80" s="857">
        <v>84</v>
      </c>
      <c r="Q80" s="18">
        <v>965496</v>
      </c>
      <c r="R80" s="859">
        <v>0.45</v>
      </c>
      <c r="S80" s="1152">
        <v>-14.3</v>
      </c>
      <c r="T80" s="860">
        <v>0.78400000000000003</v>
      </c>
      <c r="U80" s="1162">
        <v>224440</v>
      </c>
      <c r="X80" s="1141">
        <v>94.4</v>
      </c>
      <c r="Y80" s="1117">
        <v>256379</v>
      </c>
      <c r="Z80" s="1122">
        <v>148404</v>
      </c>
      <c r="AB80" s="1141">
        <v>99</v>
      </c>
      <c r="AC80" s="1111">
        <v>27978</v>
      </c>
      <c r="AD80" s="1122">
        <v>144067</v>
      </c>
    </row>
    <row r="81" spans="1:30">
      <c r="A81" s="113">
        <v>1995</v>
      </c>
      <c r="B81" s="121" t="s">
        <v>4</v>
      </c>
      <c r="C81" s="847">
        <v>104.3</v>
      </c>
      <c r="D81" s="848">
        <v>1135373</v>
      </c>
      <c r="E81" s="848">
        <v>597686</v>
      </c>
      <c r="F81" s="847">
        <v>85</v>
      </c>
      <c r="G81" s="19">
        <v>919414.35200000007</v>
      </c>
      <c r="H81" s="849">
        <v>0.5</v>
      </c>
      <c r="I81" s="1153">
        <v>-14</v>
      </c>
      <c r="J81" s="850">
        <v>0.81299999999999994</v>
      </c>
      <c r="K81" s="1163">
        <v>113733</v>
      </c>
      <c r="M81" s="851">
        <v>104.3</v>
      </c>
      <c r="N81" s="847">
        <v>1212.6099999999999</v>
      </c>
      <c r="O81" s="847">
        <v>661.13</v>
      </c>
      <c r="P81" s="847">
        <v>85</v>
      </c>
      <c r="Q81" s="19">
        <v>935360.3</v>
      </c>
      <c r="R81" s="849">
        <v>0.5</v>
      </c>
      <c r="S81" s="1153">
        <v>-14</v>
      </c>
      <c r="T81" s="850">
        <v>0.82399999999999995</v>
      </c>
      <c r="U81" s="1163">
        <v>120413</v>
      </c>
      <c r="X81" s="1141">
        <v>102.1</v>
      </c>
      <c r="Y81" s="1117">
        <v>166470</v>
      </c>
      <c r="Z81" s="1122">
        <v>67310</v>
      </c>
      <c r="AB81" s="1141">
        <v>100.2</v>
      </c>
      <c r="AC81" s="1111">
        <v>23366.1</v>
      </c>
      <c r="AD81" s="1122">
        <v>75931</v>
      </c>
    </row>
    <row r="82" spans="1:30">
      <c r="A82" s="113"/>
      <c r="B82" s="121" t="s">
        <v>5</v>
      </c>
      <c r="C82" s="847">
        <v>108.5</v>
      </c>
      <c r="D82" s="848">
        <v>1291086</v>
      </c>
      <c r="E82" s="848">
        <v>755490</v>
      </c>
      <c r="F82" s="847">
        <v>86.4</v>
      </c>
      <c r="G82" s="19">
        <v>953803.76699999999</v>
      </c>
      <c r="H82" s="849">
        <v>0.48</v>
      </c>
      <c r="I82" s="1153">
        <v>-14.9</v>
      </c>
      <c r="J82" s="850">
        <v>1.0469999999999999</v>
      </c>
      <c r="K82" s="1163">
        <v>190769</v>
      </c>
      <c r="M82" s="851">
        <v>108.5</v>
      </c>
      <c r="N82" s="847">
        <v>1273.18</v>
      </c>
      <c r="O82" s="847">
        <v>815.87</v>
      </c>
      <c r="P82" s="847">
        <v>86.4</v>
      </c>
      <c r="Q82" s="19">
        <v>954590.4</v>
      </c>
      <c r="R82" s="849">
        <v>0.48</v>
      </c>
      <c r="S82" s="1153">
        <v>-14.9</v>
      </c>
      <c r="T82" s="850">
        <v>0.85699999999999998</v>
      </c>
      <c r="U82" s="1163">
        <v>166090</v>
      </c>
      <c r="X82" s="1141">
        <v>104.3</v>
      </c>
      <c r="Y82" s="1117">
        <v>236854</v>
      </c>
      <c r="Z82" s="1122">
        <v>75016</v>
      </c>
      <c r="AB82" s="1141">
        <v>101.1</v>
      </c>
      <c r="AC82" s="1111">
        <v>25450.1</v>
      </c>
      <c r="AD82" s="1122">
        <v>71942</v>
      </c>
    </row>
    <row r="83" spans="1:30">
      <c r="A83" s="113"/>
      <c r="B83" s="121" t="s">
        <v>6</v>
      </c>
      <c r="C83" s="847">
        <v>110.7</v>
      </c>
      <c r="D83" s="848">
        <v>1270902</v>
      </c>
      <c r="E83" s="848">
        <v>919975</v>
      </c>
      <c r="F83" s="847">
        <v>88.6</v>
      </c>
      <c r="G83" s="19">
        <v>1004283.0639999999</v>
      </c>
      <c r="H83" s="849">
        <v>0.49</v>
      </c>
      <c r="I83" s="1153">
        <v>-4.5999999999999996</v>
      </c>
      <c r="J83" s="850">
        <v>0.83599999999999997</v>
      </c>
      <c r="K83" s="1163">
        <v>186047</v>
      </c>
      <c r="M83" s="851">
        <v>110.7</v>
      </c>
      <c r="N83" s="847">
        <v>1314.47</v>
      </c>
      <c r="O83" s="847">
        <v>842.54</v>
      </c>
      <c r="P83" s="847">
        <v>88.6</v>
      </c>
      <c r="Q83" s="19">
        <v>962899.5</v>
      </c>
      <c r="R83" s="849">
        <v>0.49</v>
      </c>
      <c r="S83" s="1153">
        <v>-4.5999999999999996</v>
      </c>
      <c r="T83" s="850">
        <v>0.86599999999999999</v>
      </c>
      <c r="U83" s="1163">
        <v>183283</v>
      </c>
      <c r="X83" s="1141">
        <v>107.4</v>
      </c>
      <c r="Y83" s="1117">
        <v>294842</v>
      </c>
      <c r="Z83" s="1122">
        <v>85145</v>
      </c>
      <c r="AB83" s="1141">
        <v>101.7</v>
      </c>
      <c r="AC83" s="1111">
        <v>32173</v>
      </c>
      <c r="AD83" s="1122">
        <v>86418</v>
      </c>
    </row>
    <row r="84" spans="1:30">
      <c r="A84" s="113"/>
      <c r="B84" s="121" t="s">
        <v>7</v>
      </c>
      <c r="C84" s="847">
        <v>117.4</v>
      </c>
      <c r="D84" s="848">
        <v>1300066</v>
      </c>
      <c r="E84" s="848">
        <v>942332</v>
      </c>
      <c r="F84" s="847">
        <v>98</v>
      </c>
      <c r="G84" s="19">
        <v>925559.06</v>
      </c>
      <c r="H84" s="849">
        <v>0.47</v>
      </c>
      <c r="I84" s="1153">
        <v>-4.9000000000000004</v>
      </c>
      <c r="J84" s="850">
        <v>0.85699999999999998</v>
      </c>
      <c r="K84" s="1163">
        <v>210247</v>
      </c>
      <c r="M84" s="851">
        <v>117.4</v>
      </c>
      <c r="N84" s="847">
        <v>1303.99</v>
      </c>
      <c r="O84" s="847">
        <v>1053.79</v>
      </c>
      <c r="P84" s="847">
        <v>98</v>
      </c>
      <c r="Q84" s="19">
        <v>955098.2</v>
      </c>
      <c r="R84" s="849">
        <v>0.47</v>
      </c>
      <c r="S84" s="1153">
        <v>-4.9000000000000004</v>
      </c>
      <c r="T84" s="850">
        <v>0.92900000000000005</v>
      </c>
      <c r="U84" s="1163">
        <v>226742</v>
      </c>
      <c r="X84" s="1141">
        <v>96.8</v>
      </c>
      <c r="Y84" s="1117">
        <v>306653</v>
      </c>
      <c r="Z84" s="1122">
        <v>114836</v>
      </c>
      <c r="AB84" s="1141">
        <v>99.9</v>
      </c>
      <c r="AC84" s="1111">
        <v>31831.4</v>
      </c>
      <c r="AD84" s="1122">
        <v>115287</v>
      </c>
    </row>
    <row r="85" spans="1:30">
      <c r="A85" s="113"/>
      <c r="B85" s="121" t="s">
        <v>8</v>
      </c>
      <c r="C85" s="847">
        <v>113.4</v>
      </c>
      <c r="D85" s="848">
        <v>1331527</v>
      </c>
      <c r="E85" s="848">
        <v>1145975</v>
      </c>
      <c r="F85" s="847">
        <v>92.7</v>
      </c>
      <c r="G85" s="19">
        <v>1019792.6850000001</v>
      </c>
      <c r="H85" s="849">
        <v>0.46</v>
      </c>
      <c r="I85" s="1153">
        <v>-6</v>
      </c>
      <c r="J85" s="850">
        <v>0.86499999999999999</v>
      </c>
      <c r="K85" s="1163">
        <v>300186</v>
      </c>
      <c r="M85" s="851">
        <v>113.4</v>
      </c>
      <c r="N85" s="847">
        <v>1298.0999999999999</v>
      </c>
      <c r="O85" s="847">
        <v>1120.01</v>
      </c>
      <c r="P85" s="847">
        <v>92.7</v>
      </c>
      <c r="Q85" s="19">
        <v>959624.3</v>
      </c>
      <c r="R85" s="849">
        <v>0.46</v>
      </c>
      <c r="S85" s="1153">
        <v>-6</v>
      </c>
      <c r="T85" s="850">
        <v>0.879</v>
      </c>
      <c r="U85" s="1163">
        <v>296899</v>
      </c>
      <c r="X85" s="1141">
        <v>100.9</v>
      </c>
      <c r="Y85" s="1117">
        <v>295311</v>
      </c>
      <c r="Z85" s="1122">
        <v>135920</v>
      </c>
      <c r="AB85" s="1141">
        <v>102.1</v>
      </c>
      <c r="AC85" s="1111">
        <v>32348.9</v>
      </c>
      <c r="AD85" s="1122">
        <v>139381</v>
      </c>
    </row>
    <row r="86" spans="1:30">
      <c r="A86" s="113"/>
      <c r="B86" s="121" t="s">
        <v>9</v>
      </c>
      <c r="C86" s="847">
        <v>109.5</v>
      </c>
      <c r="D86" s="848">
        <v>1357312</v>
      </c>
      <c r="E86" s="848">
        <v>1412679</v>
      </c>
      <c r="F86" s="847">
        <v>87</v>
      </c>
      <c r="G86" s="19">
        <v>999940.5</v>
      </c>
      <c r="H86" s="849">
        <v>0.46</v>
      </c>
      <c r="I86" s="1153">
        <v>-10.199999999999999</v>
      </c>
      <c r="J86" s="850">
        <v>0.84799999999999998</v>
      </c>
      <c r="K86" s="1163">
        <v>292210</v>
      </c>
      <c r="M86" s="851">
        <v>109.5</v>
      </c>
      <c r="N86" s="847">
        <v>1291.21</v>
      </c>
      <c r="O86" s="847">
        <v>1191.72</v>
      </c>
      <c r="P86" s="847">
        <v>87</v>
      </c>
      <c r="Q86" s="19">
        <v>961067.9</v>
      </c>
      <c r="R86" s="849">
        <v>0.46</v>
      </c>
      <c r="S86" s="1153">
        <v>-10.199999999999999</v>
      </c>
      <c r="T86" s="850">
        <v>0.86099999999999999</v>
      </c>
      <c r="U86" s="1163">
        <v>292482</v>
      </c>
      <c r="X86" s="1141">
        <v>96.3</v>
      </c>
      <c r="Y86" s="1117">
        <v>456485</v>
      </c>
      <c r="Z86" s="1122">
        <v>160498</v>
      </c>
      <c r="AB86" s="1141">
        <v>99.8</v>
      </c>
      <c r="AC86" s="1111">
        <v>32811.4</v>
      </c>
      <c r="AD86" s="1122">
        <v>164422</v>
      </c>
    </row>
    <row r="87" spans="1:30">
      <c r="A87" s="113"/>
      <c r="B87" s="121" t="s">
        <v>10</v>
      </c>
      <c r="C87" s="847">
        <v>110.5</v>
      </c>
      <c r="D87" s="848">
        <v>1369753</v>
      </c>
      <c r="E87" s="848">
        <v>1211637</v>
      </c>
      <c r="F87" s="847">
        <v>88.4</v>
      </c>
      <c r="G87" s="19">
        <v>904451.08600000013</v>
      </c>
      <c r="H87" s="849">
        <v>0.48</v>
      </c>
      <c r="I87" s="1153">
        <v>-6.9</v>
      </c>
      <c r="J87" s="850">
        <v>0.78600000000000003</v>
      </c>
      <c r="K87" s="1163">
        <v>317686</v>
      </c>
      <c r="M87" s="851">
        <v>110.5</v>
      </c>
      <c r="N87" s="847">
        <v>1344.48</v>
      </c>
      <c r="O87" s="847">
        <v>1191.22</v>
      </c>
      <c r="P87" s="847">
        <v>88.4</v>
      </c>
      <c r="Q87" s="19">
        <v>953860.3</v>
      </c>
      <c r="R87" s="849">
        <v>0.48</v>
      </c>
      <c r="S87" s="1153">
        <v>-6.9</v>
      </c>
      <c r="T87" s="850">
        <v>0.85399999999999998</v>
      </c>
      <c r="U87" s="1163">
        <v>330122</v>
      </c>
      <c r="X87" s="1141">
        <v>94.3</v>
      </c>
      <c r="Y87" s="1117">
        <v>280030</v>
      </c>
      <c r="Z87" s="1122">
        <v>193627</v>
      </c>
      <c r="AB87" s="1141">
        <v>101.4</v>
      </c>
      <c r="AC87" s="1111">
        <v>33969.199999999997</v>
      </c>
      <c r="AD87" s="1122">
        <v>181490</v>
      </c>
    </row>
    <row r="88" spans="1:30">
      <c r="A88" s="113"/>
      <c r="B88" s="121" t="s">
        <v>11</v>
      </c>
      <c r="C88" s="847">
        <v>104.2</v>
      </c>
      <c r="D88" s="848">
        <v>1326970</v>
      </c>
      <c r="E88" s="848">
        <v>1238332</v>
      </c>
      <c r="F88" s="847">
        <v>79.5</v>
      </c>
      <c r="G88" s="19">
        <v>972614.3</v>
      </c>
      <c r="H88" s="849">
        <v>0.49</v>
      </c>
      <c r="I88" s="1153">
        <v>-3.2</v>
      </c>
      <c r="J88" s="850">
        <v>0.85399999999999998</v>
      </c>
      <c r="K88" s="1163">
        <v>371146</v>
      </c>
      <c r="M88" s="851">
        <v>104.2</v>
      </c>
      <c r="N88" s="847">
        <v>1289.96</v>
      </c>
      <c r="O88" s="847">
        <v>1170.21</v>
      </c>
      <c r="P88" s="847">
        <v>79.5</v>
      </c>
      <c r="Q88" s="19">
        <v>967971.9</v>
      </c>
      <c r="R88" s="849">
        <v>0.49</v>
      </c>
      <c r="S88" s="1153">
        <v>-3.2</v>
      </c>
      <c r="T88" s="850">
        <v>0.81599999999999995</v>
      </c>
      <c r="U88" s="1163">
        <v>348262</v>
      </c>
      <c r="X88" s="1141">
        <v>101.7</v>
      </c>
      <c r="Y88" s="1117">
        <v>292532</v>
      </c>
      <c r="Z88" s="1122">
        <v>200442</v>
      </c>
      <c r="AB88" s="1141">
        <v>103.3</v>
      </c>
      <c r="AC88" s="1111">
        <v>34027.300000000003</v>
      </c>
      <c r="AD88" s="1122">
        <v>195137</v>
      </c>
    </row>
    <row r="89" spans="1:30">
      <c r="A89" s="113"/>
      <c r="B89" s="121" t="s">
        <v>12</v>
      </c>
      <c r="C89" s="847">
        <v>108.8</v>
      </c>
      <c r="D89" s="848">
        <v>1327731</v>
      </c>
      <c r="E89" s="848">
        <v>1243915</v>
      </c>
      <c r="F89" s="847">
        <v>85</v>
      </c>
      <c r="G89" s="19">
        <v>972802.24200000009</v>
      </c>
      <c r="H89" s="849">
        <v>0.51</v>
      </c>
      <c r="I89" s="1153">
        <v>-10</v>
      </c>
      <c r="J89" s="850">
        <v>0.82799999999999996</v>
      </c>
      <c r="K89" s="1163">
        <v>362781</v>
      </c>
      <c r="M89" s="851">
        <v>108.8</v>
      </c>
      <c r="N89" s="847">
        <v>1289.03</v>
      </c>
      <c r="O89" s="847">
        <v>1258.53</v>
      </c>
      <c r="P89" s="847">
        <v>85</v>
      </c>
      <c r="Q89" s="19">
        <v>963133.1</v>
      </c>
      <c r="R89" s="849">
        <v>0.51</v>
      </c>
      <c r="S89" s="1153">
        <v>-10</v>
      </c>
      <c r="T89" s="850">
        <v>0.84</v>
      </c>
      <c r="U89" s="1163">
        <v>358580</v>
      </c>
      <c r="X89" s="1141">
        <v>102.4</v>
      </c>
      <c r="Y89" s="1117">
        <v>315503</v>
      </c>
      <c r="Z89" s="1122">
        <v>227476</v>
      </c>
      <c r="AB89" s="1141">
        <v>100</v>
      </c>
      <c r="AC89" s="1111">
        <v>31460.799999999999</v>
      </c>
      <c r="AD89" s="1122">
        <v>207283</v>
      </c>
    </row>
    <row r="90" spans="1:30">
      <c r="A90" s="113"/>
      <c r="B90" s="121" t="s">
        <v>13</v>
      </c>
      <c r="C90" s="847">
        <v>110.9</v>
      </c>
      <c r="D90" s="848">
        <v>1254962</v>
      </c>
      <c r="E90" s="848">
        <v>1472019</v>
      </c>
      <c r="F90" s="847">
        <v>87.5</v>
      </c>
      <c r="G90" s="19">
        <v>978855.35399999993</v>
      </c>
      <c r="H90" s="849">
        <v>0.5</v>
      </c>
      <c r="I90" s="1153">
        <v>-4.7</v>
      </c>
      <c r="J90" s="850">
        <v>0.86399999999999999</v>
      </c>
      <c r="K90" s="1163">
        <v>372311</v>
      </c>
      <c r="M90" s="851">
        <v>110.9</v>
      </c>
      <c r="N90" s="847">
        <v>1268.53</v>
      </c>
      <c r="O90" s="847">
        <v>1385.74</v>
      </c>
      <c r="P90" s="847">
        <v>87.5</v>
      </c>
      <c r="Q90" s="19">
        <v>947474.3</v>
      </c>
      <c r="R90" s="849">
        <v>0.5</v>
      </c>
      <c r="S90" s="1153">
        <v>-4.7</v>
      </c>
      <c r="T90" s="850">
        <v>0.86499999999999999</v>
      </c>
      <c r="U90" s="1163">
        <v>371705</v>
      </c>
      <c r="X90" s="1141">
        <v>102.9</v>
      </c>
      <c r="Y90" s="1117">
        <v>317860</v>
      </c>
      <c r="Z90" s="1122">
        <v>203972</v>
      </c>
      <c r="AB90" s="1141">
        <v>99.5</v>
      </c>
      <c r="AC90" s="1111">
        <v>33005.9</v>
      </c>
      <c r="AD90" s="1122">
        <v>207366</v>
      </c>
    </row>
    <row r="91" spans="1:30">
      <c r="A91" s="114"/>
      <c r="B91" s="122" t="s">
        <v>14</v>
      </c>
      <c r="C91" s="852">
        <v>112.1</v>
      </c>
      <c r="D91" s="853">
        <v>1277390</v>
      </c>
      <c r="E91" s="853">
        <v>1347408</v>
      </c>
      <c r="F91" s="852">
        <v>90.2</v>
      </c>
      <c r="G91" s="20">
        <v>972506.88</v>
      </c>
      <c r="H91" s="854">
        <v>0.49</v>
      </c>
      <c r="I91" s="1154">
        <v>-6.6</v>
      </c>
      <c r="J91" s="855">
        <v>0.88700000000000001</v>
      </c>
      <c r="K91" s="1164">
        <v>425547</v>
      </c>
      <c r="M91" s="856">
        <v>112.1</v>
      </c>
      <c r="N91" s="852">
        <v>1283.1500000000001</v>
      </c>
      <c r="O91" s="852">
        <v>1315.97</v>
      </c>
      <c r="P91" s="852">
        <v>90.2</v>
      </c>
      <c r="Q91" s="20">
        <v>973735.4</v>
      </c>
      <c r="R91" s="854">
        <v>0.49</v>
      </c>
      <c r="S91" s="1154">
        <v>-6.6</v>
      </c>
      <c r="T91" s="855">
        <v>0.86499999999999999</v>
      </c>
      <c r="U91" s="1164">
        <v>371010</v>
      </c>
      <c r="X91" s="1141">
        <v>107.4</v>
      </c>
      <c r="Y91" s="1117">
        <v>540300</v>
      </c>
      <c r="Z91" s="1122">
        <v>193858</v>
      </c>
      <c r="AB91" s="1141">
        <v>103.9</v>
      </c>
      <c r="AC91" s="1111">
        <v>33939.599999999999</v>
      </c>
      <c r="AD91" s="1122">
        <v>215518</v>
      </c>
    </row>
    <row r="92" spans="1:30">
      <c r="A92" s="113" t="s">
        <v>15</v>
      </c>
      <c r="B92" s="121" t="s">
        <v>3</v>
      </c>
      <c r="C92" s="847">
        <v>111.5</v>
      </c>
      <c r="D92" s="848">
        <v>1203289</v>
      </c>
      <c r="E92" s="848">
        <v>1074325</v>
      </c>
      <c r="F92" s="847">
        <v>86.5</v>
      </c>
      <c r="G92" s="19">
        <v>869641.96100000013</v>
      </c>
      <c r="H92" s="849">
        <v>0.52</v>
      </c>
      <c r="I92" s="1153">
        <v>16.399999999999999</v>
      </c>
      <c r="J92" s="850">
        <v>0.81299999999999994</v>
      </c>
      <c r="K92" s="1163">
        <v>288941</v>
      </c>
      <c r="M92" s="851">
        <v>111.5</v>
      </c>
      <c r="N92" s="847">
        <v>1273.98</v>
      </c>
      <c r="O92" s="847">
        <v>1243.03</v>
      </c>
      <c r="P92" s="847">
        <v>86.5</v>
      </c>
      <c r="Q92" s="19">
        <v>960503.8</v>
      </c>
      <c r="R92" s="849">
        <v>0.52</v>
      </c>
      <c r="S92" s="1153">
        <v>16.399999999999999</v>
      </c>
      <c r="T92" s="850">
        <v>0.85099999999999998</v>
      </c>
      <c r="U92" s="1163">
        <v>371664</v>
      </c>
      <c r="X92" s="1143">
        <v>101.8</v>
      </c>
      <c r="Y92" s="1119">
        <v>304643</v>
      </c>
      <c r="Z92" s="1121">
        <v>220181</v>
      </c>
      <c r="AB92" s="1143">
        <v>106.4</v>
      </c>
      <c r="AC92" s="1113">
        <v>33167.9</v>
      </c>
      <c r="AD92" s="1121">
        <v>206236</v>
      </c>
    </row>
    <row r="93" spans="1:30">
      <c r="A93" s="113">
        <v>1996</v>
      </c>
      <c r="B93" s="121" t="s">
        <v>4</v>
      </c>
      <c r="C93" s="847">
        <v>116.4</v>
      </c>
      <c r="D93" s="848">
        <v>1229219</v>
      </c>
      <c r="E93" s="848">
        <v>1276661</v>
      </c>
      <c r="F93" s="847">
        <v>91.2</v>
      </c>
      <c r="G93" s="19">
        <v>960170.13199999987</v>
      </c>
      <c r="H93" s="849">
        <v>0.54</v>
      </c>
      <c r="I93" s="1153">
        <v>16.3</v>
      </c>
      <c r="J93" s="850">
        <v>0.872</v>
      </c>
      <c r="K93" s="1163">
        <v>359768</v>
      </c>
      <c r="M93" s="851">
        <v>116.4</v>
      </c>
      <c r="N93" s="847">
        <v>1287.6500000000001</v>
      </c>
      <c r="O93" s="847">
        <v>1525.16</v>
      </c>
      <c r="P93" s="847">
        <v>91.2</v>
      </c>
      <c r="Q93" s="19">
        <v>963219</v>
      </c>
      <c r="R93" s="849">
        <v>0.54</v>
      </c>
      <c r="S93" s="1153">
        <v>16.3</v>
      </c>
      <c r="T93" s="850">
        <v>0.88600000000000001</v>
      </c>
      <c r="U93" s="1163">
        <v>370311</v>
      </c>
      <c r="X93" s="1141">
        <v>113.9</v>
      </c>
      <c r="Y93" s="1117">
        <v>248342</v>
      </c>
      <c r="Z93" s="1122">
        <v>221588</v>
      </c>
      <c r="AB93" s="1141">
        <v>110.3</v>
      </c>
      <c r="AC93" s="1111">
        <v>33275.599999999999</v>
      </c>
      <c r="AD93" s="1122">
        <v>248003</v>
      </c>
    </row>
    <row r="94" spans="1:30">
      <c r="A94" s="113"/>
      <c r="B94" s="121" t="s">
        <v>5</v>
      </c>
      <c r="C94" s="847">
        <v>115.4</v>
      </c>
      <c r="D94" s="848">
        <v>1264234</v>
      </c>
      <c r="E94" s="848">
        <v>1318335</v>
      </c>
      <c r="F94" s="847">
        <v>90.4</v>
      </c>
      <c r="G94" s="19">
        <v>949661.53200000001</v>
      </c>
      <c r="H94" s="849">
        <v>0.57999999999999996</v>
      </c>
      <c r="I94" s="1153">
        <v>17.8</v>
      </c>
      <c r="J94" s="850">
        <v>1.0840000000000001</v>
      </c>
      <c r="K94" s="1163">
        <v>399392</v>
      </c>
      <c r="M94" s="851">
        <v>115.4</v>
      </c>
      <c r="N94" s="847">
        <v>1255.28</v>
      </c>
      <c r="O94" s="847">
        <v>1416</v>
      </c>
      <c r="P94" s="847">
        <v>90.4</v>
      </c>
      <c r="Q94" s="19">
        <v>958604.3</v>
      </c>
      <c r="R94" s="849">
        <v>0.57999999999999996</v>
      </c>
      <c r="S94" s="1153">
        <v>17.8</v>
      </c>
      <c r="T94" s="850">
        <v>0.88</v>
      </c>
      <c r="U94" s="1163">
        <v>359550</v>
      </c>
      <c r="X94" s="1141">
        <v>117.8</v>
      </c>
      <c r="Y94" s="1117">
        <v>320971</v>
      </c>
      <c r="Z94" s="1122">
        <v>196259</v>
      </c>
      <c r="AB94" s="1141">
        <v>113.6</v>
      </c>
      <c r="AC94" s="1111">
        <v>33581.300000000003</v>
      </c>
      <c r="AD94" s="1122">
        <v>202169</v>
      </c>
    </row>
    <row r="95" spans="1:30">
      <c r="A95" s="113"/>
      <c r="B95" s="121" t="s">
        <v>6</v>
      </c>
      <c r="C95" s="847">
        <v>113.9</v>
      </c>
      <c r="D95" s="848">
        <v>1227826</v>
      </c>
      <c r="E95" s="848">
        <v>1407398</v>
      </c>
      <c r="F95" s="847">
        <v>90.5</v>
      </c>
      <c r="G95" s="19">
        <v>983762.46</v>
      </c>
      <c r="H95" s="849">
        <v>0.61</v>
      </c>
      <c r="I95" s="1153">
        <v>3</v>
      </c>
      <c r="J95" s="850">
        <v>0.85099999999999998</v>
      </c>
      <c r="K95" s="1163">
        <v>367099</v>
      </c>
      <c r="M95" s="851">
        <v>113.9</v>
      </c>
      <c r="N95" s="847">
        <v>1264.33</v>
      </c>
      <c r="O95" s="847">
        <v>1315.15</v>
      </c>
      <c r="P95" s="847">
        <v>90.5</v>
      </c>
      <c r="Q95" s="19">
        <v>939942.3</v>
      </c>
      <c r="R95" s="849">
        <v>0.61</v>
      </c>
      <c r="S95" s="1153">
        <v>3</v>
      </c>
      <c r="T95" s="850">
        <v>0.88400000000000001</v>
      </c>
      <c r="U95" s="1163">
        <v>358651</v>
      </c>
      <c r="X95" s="1141">
        <v>117.8</v>
      </c>
      <c r="Y95" s="1117">
        <v>307776</v>
      </c>
      <c r="Z95" s="1122">
        <v>261360</v>
      </c>
      <c r="AB95" s="1141">
        <v>111.1</v>
      </c>
      <c r="AC95" s="1111">
        <v>33620.300000000003</v>
      </c>
      <c r="AD95" s="1122">
        <v>241280</v>
      </c>
    </row>
    <row r="96" spans="1:30">
      <c r="A96" s="113"/>
      <c r="B96" s="121" t="s">
        <v>7</v>
      </c>
      <c r="C96" s="847">
        <v>113</v>
      </c>
      <c r="D96" s="848">
        <v>1266964</v>
      </c>
      <c r="E96" s="848">
        <v>1171942</v>
      </c>
      <c r="F96" s="847">
        <v>91.6</v>
      </c>
      <c r="G96" s="19">
        <v>926194.80799999996</v>
      </c>
      <c r="H96" s="849">
        <v>0.62</v>
      </c>
      <c r="I96" s="1153">
        <v>5.9</v>
      </c>
      <c r="J96" s="850">
        <v>0.82599999999999996</v>
      </c>
      <c r="K96" s="1163">
        <v>348108</v>
      </c>
      <c r="M96" s="851">
        <v>113</v>
      </c>
      <c r="N96" s="847">
        <v>1263.5</v>
      </c>
      <c r="O96" s="847">
        <v>1389.8</v>
      </c>
      <c r="P96" s="847">
        <v>91.6</v>
      </c>
      <c r="Q96" s="19">
        <v>945946.3</v>
      </c>
      <c r="R96" s="849">
        <v>0.62</v>
      </c>
      <c r="S96" s="1153">
        <v>5.9</v>
      </c>
      <c r="T96" s="850">
        <v>0.89400000000000002</v>
      </c>
      <c r="U96" s="1163">
        <v>368899</v>
      </c>
      <c r="X96" s="1141">
        <v>110.2</v>
      </c>
      <c r="Y96" s="1117">
        <v>348497</v>
      </c>
      <c r="Z96" s="1122">
        <v>236085</v>
      </c>
      <c r="AB96" s="1141">
        <v>113.8</v>
      </c>
      <c r="AC96" s="1111">
        <v>36209.300000000003</v>
      </c>
      <c r="AD96" s="1122">
        <v>237815</v>
      </c>
    </row>
    <row r="97" spans="1:30">
      <c r="A97" s="113"/>
      <c r="B97" s="121" t="s">
        <v>8</v>
      </c>
      <c r="C97" s="847">
        <v>110.2</v>
      </c>
      <c r="D97" s="848">
        <v>1293697</v>
      </c>
      <c r="E97" s="848">
        <v>1474555</v>
      </c>
      <c r="F97" s="847">
        <v>84.9</v>
      </c>
      <c r="G97" s="19">
        <v>995932.68799999997</v>
      </c>
      <c r="H97" s="849">
        <v>0.63</v>
      </c>
      <c r="I97" s="1153">
        <v>9.3000000000000007</v>
      </c>
      <c r="J97" s="850">
        <v>0.83699999999999997</v>
      </c>
      <c r="K97" s="1163">
        <v>363735</v>
      </c>
      <c r="M97" s="851">
        <v>110.2</v>
      </c>
      <c r="N97" s="847">
        <v>1265.53</v>
      </c>
      <c r="O97" s="847">
        <v>1341.86</v>
      </c>
      <c r="P97" s="847">
        <v>84.9</v>
      </c>
      <c r="Q97" s="19">
        <v>950110.1</v>
      </c>
      <c r="R97" s="849">
        <v>0.63</v>
      </c>
      <c r="S97" s="1153">
        <v>9.3000000000000007</v>
      </c>
      <c r="T97" s="850">
        <v>0.85399999999999998</v>
      </c>
      <c r="U97" s="1163">
        <v>368463</v>
      </c>
      <c r="X97" s="1141">
        <v>110.2</v>
      </c>
      <c r="Y97" s="1117">
        <v>324670</v>
      </c>
      <c r="Z97" s="1122">
        <v>211089</v>
      </c>
      <c r="AB97" s="1141">
        <v>111.7</v>
      </c>
      <c r="AC97" s="1111">
        <v>35280.5</v>
      </c>
      <c r="AD97" s="1122">
        <v>236401</v>
      </c>
    </row>
    <row r="98" spans="1:30">
      <c r="A98" s="113"/>
      <c r="B98" s="121" t="s">
        <v>9</v>
      </c>
      <c r="C98" s="847">
        <v>116.9</v>
      </c>
      <c r="D98" s="848">
        <v>1331917</v>
      </c>
      <c r="E98" s="848">
        <v>1724696</v>
      </c>
      <c r="F98" s="847">
        <v>91.8</v>
      </c>
      <c r="G98" s="19">
        <v>990914.77500000002</v>
      </c>
      <c r="H98" s="849">
        <v>0.64</v>
      </c>
      <c r="I98" s="1153">
        <v>1.1000000000000001</v>
      </c>
      <c r="J98" s="850">
        <v>0.89400000000000002</v>
      </c>
      <c r="K98" s="1163">
        <v>386812</v>
      </c>
      <c r="M98" s="851">
        <v>116.9</v>
      </c>
      <c r="N98" s="847">
        <v>1259.1500000000001</v>
      </c>
      <c r="O98" s="847">
        <v>1449.26</v>
      </c>
      <c r="P98" s="847">
        <v>91.8</v>
      </c>
      <c r="Q98" s="19">
        <v>949552.3</v>
      </c>
      <c r="R98" s="849">
        <v>0.64</v>
      </c>
      <c r="S98" s="1153">
        <v>1.1000000000000001</v>
      </c>
      <c r="T98" s="850">
        <v>0.90800000000000003</v>
      </c>
      <c r="U98" s="1163">
        <v>376652</v>
      </c>
      <c r="X98" s="1141">
        <v>107.4</v>
      </c>
      <c r="Y98" s="1117">
        <v>460966</v>
      </c>
      <c r="Z98" s="1122">
        <v>241991</v>
      </c>
      <c r="AB98" s="1141">
        <v>111.6</v>
      </c>
      <c r="AC98" s="1111">
        <v>34267.9</v>
      </c>
      <c r="AD98" s="1122">
        <v>230740</v>
      </c>
    </row>
    <row r="99" spans="1:30">
      <c r="A99" s="113"/>
      <c r="B99" s="121" t="s">
        <v>10</v>
      </c>
      <c r="C99" s="847">
        <v>113.8</v>
      </c>
      <c r="D99" s="848">
        <v>1273367</v>
      </c>
      <c r="E99" s="848">
        <v>1301907</v>
      </c>
      <c r="F99" s="847">
        <v>92.3</v>
      </c>
      <c r="G99" s="19">
        <v>895968.473</v>
      </c>
      <c r="H99" s="849">
        <v>0.62</v>
      </c>
      <c r="I99" s="1153">
        <v>2.9</v>
      </c>
      <c r="J99" s="850">
        <v>0.81200000000000006</v>
      </c>
      <c r="K99" s="1163">
        <v>357334</v>
      </c>
      <c r="M99" s="851">
        <v>113.8</v>
      </c>
      <c r="N99" s="847">
        <v>1251.1199999999999</v>
      </c>
      <c r="O99" s="847">
        <v>1316.44</v>
      </c>
      <c r="P99" s="847">
        <v>92.3</v>
      </c>
      <c r="Q99" s="19">
        <v>939844.9</v>
      </c>
      <c r="R99" s="849">
        <v>0.62</v>
      </c>
      <c r="S99" s="1153">
        <v>2.9</v>
      </c>
      <c r="T99" s="850">
        <v>0.88</v>
      </c>
      <c r="U99" s="1163">
        <v>371725</v>
      </c>
      <c r="X99" s="1141">
        <v>102.9</v>
      </c>
      <c r="Y99" s="1117">
        <v>288406</v>
      </c>
      <c r="Z99" s="1122">
        <v>240842</v>
      </c>
      <c r="AB99" s="1141">
        <v>110.4</v>
      </c>
      <c r="AC99" s="1111">
        <v>34320.6</v>
      </c>
      <c r="AD99" s="1122">
        <v>228443</v>
      </c>
    </row>
    <row r="100" spans="1:30">
      <c r="A100" s="113"/>
      <c r="B100" s="121" t="s">
        <v>11</v>
      </c>
      <c r="C100" s="847">
        <v>116.9</v>
      </c>
      <c r="D100" s="848">
        <v>1279646</v>
      </c>
      <c r="E100" s="848">
        <v>1462746</v>
      </c>
      <c r="F100" s="847">
        <v>96.1</v>
      </c>
      <c r="G100" s="19">
        <v>934564.24</v>
      </c>
      <c r="H100" s="849">
        <v>0.62</v>
      </c>
      <c r="I100" s="1153">
        <v>3.3</v>
      </c>
      <c r="J100" s="850">
        <v>0.95499999999999996</v>
      </c>
      <c r="K100" s="1163">
        <v>391318</v>
      </c>
      <c r="M100" s="851">
        <v>116.9</v>
      </c>
      <c r="N100" s="847">
        <v>1253.57</v>
      </c>
      <c r="O100" s="847">
        <v>1397.31</v>
      </c>
      <c r="P100" s="847">
        <v>96.1</v>
      </c>
      <c r="Q100" s="19">
        <v>940399.9</v>
      </c>
      <c r="R100" s="849">
        <v>0.62</v>
      </c>
      <c r="S100" s="1153">
        <v>3.3</v>
      </c>
      <c r="T100" s="850">
        <v>0.91200000000000003</v>
      </c>
      <c r="U100" s="1163">
        <v>381759</v>
      </c>
      <c r="X100" s="1141">
        <v>107.4</v>
      </c>
      <c r="Y100" s="1117">
        <v>306749</v>
      </c>
      <c r="Z100" s="1122">
        <v>240902</v>
      </c>
      <c r="AB100" s="1141">
        <v>109.3</v>
      </c>
      <c r="AC100" s="1111">
        <v>35432.300000000003</v>
      </c>
      <c r="AD100" s="1122">
        <v>235952</v>
      </c>
    </row>
    <row r="101" spans="1:30">
      <c r="A101" s="113"/>
      <c r="B101" s="121" t="s">
        <v>12</v>
      </c>
      <c r="C101" s="847">
        <v>120.4</v>
      </c>
      <c r="D101" s="848">
        <v>1328100</v>
      </c>
      <c r="E101" s="848">
        <v>1468109</v>
      </c>
      <c r="F101" s="847">
        <v>100.5</v>
      </c>
      <c r="G101" s="19">
        <v>958048.45399999991</v>
      </c>
      <c r="H101" s="849">
        <v>0.62</v>
      </c>
      <c r="I101" s="1153">
        <v>11.3</v>
      </c>
      <c r="J101" s="850">
        <v>0.92800000000000005</v>
      </c>
      <c r="K101" s="1163">
        <v>400206</v>
      </c>
      <c r="M101" s="851">
        <v>120.4</v>
      </c>
      <c r="N101" s="847">
        <v>1281.6099999999999</v>
      </c>
      <c r="O101" s="847">
        <v>1444.76</v>
      </c>
      <c r="P101" s="847">
        <v>100.5</v>
      </c>
      <c r="Q101" s="19">
        <v>941170.4</v>
      </c>
      <c r="R101" s="849">
        <v>0.62</v>
      </c>
      <c r="S101" s="1153">
        <v>11.3</v>
      </c>
      <c r="T101" s="850">
        <v>0.94199999999999995</v>
      </c>
      <c r="U101" s="1163">
        <v>380226</v>
      </c>
      <c r="X101" s="1141">
        <v>115.9</v>
      </c>
      <c r="Y101" s="1117">
        <v>346057</v>
      </c>
      <c r="Z101" s="1122">
        <v>274353</v>
      </c>
      <c r="AB101" s="1141">
        <v>113.4</v>
      </c>
      <c r="AC101" s="1111">
        <v>35592.6</v>
      </c>
      <c r="AD101" s="1122">
        <v>246598</v>
      </c>
    </row>
    <row r="102" spans="1:30">
      <c r="A102" s="113"/>
      <c r="B102" s="121" t="s">
        <v>13</v>
      </c>
      <c r="C102" s="847">
        <v>120.7</v>
      </c>
      <c r="D102" s="848">
        <v>1289562</v>
      </c>
      <c r="E102" s="848">
        <v>1341221</v>
      </c>
      <c r="F102" s="847">
        <v>100</v>
      </c>
      <c r="G102" s="19">
        <v>983930.04800000007</v>
      </c>
      <c r="H102" s="849">
        <v>0.63</v>
      </c>
      <c r="I102" s="1153">
        <v>5.7</v>
      </c>
      <c r="J102" s="850">
        <v>0.93600000000000005</v>
      </c>
      <c r="K102" s="1163">
        <v>404297</v>
      </c>
      <c r="M102" s="851">
        <v>120.7</v>
      </c>
      <c r="N102" s="847">
        <v>1299.28</v>
      </c>
      <c r="O102" s="847">
        <v>1290.67</v>
      </c>
      <c r="P102" s="847">
        <v>100</v>
      </c>
      <c r="Q102" s="19">
        <v>951915.4</v>
      </c>
      <c r="R102" s="849">
        <v>0.63</v>
      </c>
      <c r="S102" s="1153">
        <v>5.7</v>
      </c>
      <c r="T102" s="850">
        <v>0.93799999999999994</v>
      </c>
      <c r="U102" s="1163">
        <v>399438</v>
      </c>
      <c r="X102" s="1141">
        <v>115.9</v>
      </c>
      <c r="Y102" s="1117">
        <v>342156</v>
      </c>
      <c r="Z102" s="1122">
        <v>232380</v>
      </c>
      <c r="AB102" s="1141">
        <v>111.7</v>
      </c>
      <c r="AC102" s="1111">
        <v>35325</v>
      </c>
      <c r="AD102" s="1122">
        <v>241761</v>
      </c>
    </row>
    <row r="103" spans="1:30">
      <c r="A103" s="113"/>
      <c r="B103" s="121" t="s">
        <v>14</v>
      </c>
      <c r="C103" s="847">
        <v>120.8</v>
      </c>
      <c r="D103" s="848">
        <v>1288150</v>
      </c>
      <c r="E103" s="848">
        <v>1288476</v>
      </c>
      <c r="F103" s="847">
        <v>103.2</v>
      </c>
      <c r="G103" s="19">
        <v>938038.95899999992</v>
      </c>
      <c r="H103" s="849">
        <v>0.63</v>
      </c>
      <c r="I103" s="1153">
        <v>5.9</v>
      </c>
      <c r="J103" s="850">
        <v>0.96299999999999997</v>
      </c>
      <c r="K103" s="1163">
        <v>466822</v>
      </c>
      <c r="M103" s="851">
        <v>120.8</v>
      </c>
      <c r="N103" s="847">
        <v>1299.18</v>
      </c>
      <c r="O103" s="847">
        <v>1245.1199999999999</v>
      </c>
      <c r="P103" s="847">
        <v>103.2</v>
      </c>
      <c r="Q103" s="19">
        <v>945738.4</v>
      </c>
      <c r="R103" s="849">
        <v>0.63</v>
      </c>
      <c r="S103" s="1153">
        <v>5.9</v>
      </c>
      <c r="T103" s="850">
        <v>0.94299999999999995</v>
      </c>
      <c r="U103" s="1163">
        <v>413680</v>
      </c>
      <c r="X103" s="1142">
        <v>113.1</v>
      </c>
      <c r="Y103" s="1118">
        <v>557024</v>
      </c>
      <c r="Z103" s="1123">
        <v>229291</v>
      </c>
      <c r="AB103" s="1142">
        <v>109.5</v>
      </c>
      <c r="AC103" s="1112">
        <v>35186.800000000003</v>
      </c>
      <c r="AD103" s="1123">
        <v>243641</v>
      </c>
    </row>
    <row r="104" spans="1:30">
      <c r="A104" s="112" t="s">
        <v>16</v>
      </c>
      <c r="B104" s="120" t="s">
        <v>3</v>
      </c>
      <c r="C104" s="857">
        <v>126.9</v>
      </c>
      <c r="D104" s="858">
        <v>1229791</v>
      </c>
      <c r="E104" s="858">
        <v>1037116</v>
      </c>
      <c r="F104" s="857">
        <v>114.2</v>
      </c>
      <c r="G104" s="18">
        <v>858089.44</v>
      </c>
      <c r="H104" s="859">
        <v>0.63</v>
      </c>
      <c r="I104" s="1152">
        <v>6.4</v>
      </c>
      <c r="J104" s="860">
        <v>0.93600000000000005</v>
      </c>
      <c r="K104" s="1162">
        <v>322402</v>
      </c>
      <c r="M104" s="861">
        <v>126.9</v>
      </c>
      <c r="N104" s="857">
        <v>1298.74</v>
      </c>
      <c r="O104" s="857">
        <v>1270.74</v>
      </c>
      <c r="P104" s="857">
        <v>114.2</v>
      </c>
      <c r="Q104" s="18">
        <v>936078.1</v>
      </c>
      <c r="R104" s="859">
        <v>0.63</v>
      </c>
      <c r="S104" s="1152">
        <v>6.4</v>
      </c>
      <c r="T104" s="860">
        <v>0.98</v>
      </c>
      <c r="U104" s="1162">
        <v>409841</v>
      </c>
      <c r="X104" s="1141">
        <v>108.4</v>
      </c>
      <c r="Y104" s="1117">
        <v>336464</v>
      </c>
      <c r="Z104" s="1122">
        <v>277195</v>
      </c>
      <c r="AB104" s="1141">
        <v>113.2</v>
      </c>
      <c r="AC104" s="1111">
        <v>36239.300000000003</v>
      </c>
      <c r="AD104" s="1122">
        <v>260721</v>
      </c>
    </row>
    <row r="105" spans="1:30">
      <c r="A105" s="113">
        <v>1997</v>
      </c>
      <c r="B105" s="121" t="s">
        <v>4</v>
      </c>
      <c r="C105" s="847">
        <v>123.6</v>
      </c>
      <c r="D105" s="848">
        <v>1197637</v>
      </c>
      <c r="E105" s="848">
        <v>1060491</v>
      </c>
      <c r="F105" s="847">
        <v>104.6</v>
      </c>
      <c r="G105" s="19">
        <v>937365.10800000012</v>
      </c>
      <c r="H105" s="849">
        <v>0.61</v>
      </c>
      <c r="I105" s="1153">
        <v>4.8</v>
      </c>
      <c r="J105" s="850">
        <v>0.95099999999999996</v>
      </c>
      <c r="K105" s="1163">
        <v>405165</v>
      </c>
      <c r="M105" s="851">
        <v>123.6</v>
      </c>
      <c r="N105" s="847">
        <v>1285.92</v>
      </c>
      <c r="O105" s="847">
        <v>1157.0999999999999</v>
      </c>
      <c r="P105" s="847">
        <v>104.6</v>
      </c>
      <c r="Q105" s="19">
        <v>952273.5</v>
      </c>
      <c r="R105" s="849">
        <v>0.61</v>
      </c>
      <c r="S105" s="1153">
        <v>4.8</v>
      </c>
      <c r="T105" s="850">
        <v>0.96499999999999997</v>
      </c>
      <c r="U105" s="1163">
        <v>434089</v>
      </c>
      <c r="X105" s="1141">
        <v>113.1</v>
      </c>
      <c r="Y105" s="1117">
        <v>261836</v>
      </c>
      <c r="Z105" s="1122">
        <v>224260</v>
      </c>
      <c r="AB105" s="1141">
        <v>111.6</v>
      </c>
      <c r="AC105" s="1111">
        <v>35610.6</v>
      </c>
      <c r="AD105" s="1122">
        <v>254618</v>
      </c>
    </row>
    <row r="106" spans="1:30">
      <c r="A106" s="113"/>
      <c r="B106" s="121" t="s">
        <v>5</v>
      </c>
      <c r="C106" s="847">
        <v>120.8</v>
      </c>
      <c r="D106" s="848">
        <v>1285149</v>
      </c>
      <c r="E106" s="848">
        <v>1259770</v>
      </c>
      <c r="F106" s="847">
        <v>98.9</v>
      </c>
      <c r="G106" s="19">
        <v>903638.26500000001</v>
      </c>
      <c r="H106" s="849">
        <v>0.6</v>
      </c>
      <c r="I106" s="1153">
        <v>28.5</v>
      </c>
      <c r="J106" s="850">
        <v>1.1599999999999999</v>
      </c>
      <c r="K106" s="1163">
        <v>454769</v>
      </c>
      <c r="M106" s="851">
        <v>120.8</v>
      </c>
      <c r="N106" s="847">
        <v>1290.47</v>
      </c>
      <c r="O106" s="847">
        <v>1255.24</v>
      </c>
      <c r="P106" s="847">
        <v>98.9</v>
      </c>
      <c r="Q106" s="19">
        <v>912594.7</v>
      </c>
      <c r="R106" s="849">
        <v>0.6</v>
      </c>
      <c r="S106" s="1153">
        <v>28.5</v>
      </c>
      <c r="T106" s="850">
        <v>0.93300000000000005</v>
      </c>
      <c r="U106" s="1163">
        <v>416103</v>
      </c>
      <c r="X106" s="1141">
        <v>113.9</v>
      </c>
      <c r="Y106" s="1117">
        <v>468840</v>
      </c>
      <c r="Z106" s="1122">
        <v>255156</v>
      </c>
      <c r="AB106" s="1141">
        <v>109.3</v>
      </c>
      <c r="AC106" s="1111">
        <v>47145.7</v>
      </c>
      <c r="AD106" s="1122">
        <v>261207</v>
      </c>
    </row>
    <row r="107" spans="1:30">
      <c r="A107" s="96"/>
      <c r="B107" s="121" t="s">
        <v>6</v>
      </c>
      <c r="C107" s="847">
        <v>120.4</v>
      </c>
      <c r="D107" s="848">
        <v>1277507</v>
      </c>
      <c r="E107" s="848">
        <v>1216452</v>
      </c>
      <c r="F107" s="847">
        <v>99.9</v>
      </c>
      <c r="G107" s="19">
        <v>976111.95</v>
      </c>
      <c r="H107" s="849">
        <v>0.6</v>
      </c>
      <c r="I107" s="1153">
        <v>1.1000000000000001</v>
      </c>
      <c r="J107" s="850">
        <v>0.91900000000000004</v>
      </c>
      <c r="K107" s="1163">
        <v>463793</v>
      </c>
      <c r="M107" s="851">
        <v>120.4</v>
      </c>
      <c r="N107" s="847">
        <v>1307.8699999999999</v>
      </c>
      <c r="O107" s="847">
        <v>1153.81</v>
      </c>
      <c r="P107" s="847">
        <v>99.9</v>
      </c>
      <c r="Q107" s="19">
        <v>933370.4</v>
      </c>
      <c r="R107" s="849">
        <v>0.6</v>
      </c>
      <c r="S107" s="1153">
        <v>1.1000000000000001</v>
      </c>
      <c r="T107" s="850">
        <v>0.95699999999999996</v>
      </c>
      <c r="U107" s="1163">
        <v>450638</v>
      </c>
      <c r="X107" s="1141">
        <v>118.8</v>
      </c>
      <c r="Y107" s="1117">
        <v>304197</v>
      </c>
      <c r="Z107" s="1122">
        <v>275106</v>
      </c>
      <c r="AB107" s="1141">
        <v>112</v>
      </c>
      <c r="AC107" s="1111">
        <v>33778.300000000003</v>
      </c>
      <c r="AD107" s="1122">
        <v>258023</v>
      </c>
    </row>
    <row r="108" spans="1:30">
      <c r="A108" s="113"/>
      <c r="B108" s="121" t="s">
        <v>7</v>
      </c>
      <c r="C108" s="847">
        <v>125.9</v>
      </c>
      <c r="D108" s="848">
        <v>1297236</v>
      </c>
      <c r="E108" s="848">
        <v>992564</v>
      </c>
      <c r="F108" s="847">
        <v>113</v>
      </c>
      <c r="G108" s="19">
        <v>930863.07399999991</v>
      </c>
      <c r="H108" s="849">
        <v>0.6</v>
      </c>
      <c r="I108" s="1153">
        <v>1.9</v>
      </c>
      <c r="J108" s="850">
        <v>0.94499999999999995</v>
      </c>
      <c r="K108" s="1163">
        <v>420625</v>
      </c>
      <c r="M108" s="851">
        <v>125.9</v>
      </c>
      <c r="N108" s="847">
        <v>1295.1600000000001</v>
      </c>
      <c r="O108" s="847">
        <v>1151.6099999999999</v>
      </c>
      <c r="P108" s="847">
        <v>113</v>
      </c>
      <c r="Q108" s="19">
        <v>949101.9</v>
      </c>
      <c r="R108" s="849">
        <v>0.6</v>
      </c>
      <c r="S108" s="1153">
        <v>1.9</v>
      </c>
      <c r="T108" s="850">
        <v>1.0249999999999999</v>
      </c>
      <c r="U108" s="1163">
        <v>444889</v>
      </c>
      <c r="X108" s="1141">
        <v>109.3</v>
      </c>
      <c r="Y108" s="1117">
        <v>332085</v>
      </c>
      <c r="Z108" s="1122">
        <v>240847</v>
      </c>
      <c r="AB108" s="1141">
        <v>112.8</v>
      </c>
      <c r="AC108" s="1111">
        <v>34289.599999999999</v>
      </c>
      <c r="AD108" s="1122">
        <v>248814</v>
      </c>
    </row>
    <row r="109" spans="1:30">
      <c r="A109" s="113"/>
      <c r="B109" s="121" t="s">
        <v>8</v>
      </c>
      <c r="C109" s="847">
        <v>122.7</v>
      </c>
      <c r="D109" s="848">
        <v>1320815</v>
      </c>
      <c r="E109" s="848">
        <v>1298110</v>
      </c>
      <c r="F109" s="847">
        <v>106.9</v>
      </c>
      <c r="G109" s="19">
        <v>983040.68099999998</v>
      </c>
      <c r="H109" s="849">
        <v>0.6</v>
      </c>
      <c r="I109" s="1153">
        <v>1.9</v>
      </c>
      <c r="J109" s="850">
        <v>0.95199999999999996</v>
      </c>
      <c r="K109" s="1163">
        <v>418561</v>
      </c>
      <c r="M109" s="851">
        <v>122.7</v>
      </c>
      <c r="N109" s="847">
        <v>1291.44</v>
      </c>
      <c r="O109" s="847">
        <v>1190.5999999999999</v>
      </c>
      <c r="P109" s="847">
        <v>106.9</v>
      </c>
      <c r="Q109" s="19">
        <v>938034.4</v>
      </c>
      <c r="R109" s="849">
        <v>0.6</v>
      </c>
      <c r="S109" s="1153">
        <v>1.9</v>
      </c>
      <c r="T109" s="850">
        <v>0.97899999999999998</v>
      </c>
      <c r="U109" s="1163">
        <v>426229</v>
      </c>
      <c r="X109" s="1141">
        <v>111.2</v>
      </c>
      <c r="Y109" s="1117">
        <v>318812</v>
      </c>
      <c r="Z109" s="1122">
        <v>225377</v>
      </c>
      <c r="AB109" s="1141">
        <v>113</v>
      </c>
      <c r="AC109" s="1111">
        <v>34599.9</v>
      </c>
      <c r="AD109" s="1122">
        <v>239307</v>
      </c>
    </row>
    <row r="110" spans="1:30">
      <c r="A110" s="113"/>
      <c r="B110" s="121" t="s">
        <v>9</v>
      </c>
      <c r="C110" s="847">
        <v>123.5</v>
      </c>
      <c r="D110" s="848">
        <v>1356396</v>
      </c>
      <c r="E110" s="848">
        <v>1148439</v>
      </c>
      <c r="F110" s="847">
        <v>104.8</v>
      </c>
      <c r="G110" s="19">
        <v>986852.11900000006</v>
      </c>
      <c r="H110" s="849">
        <v>0.59</v>
      </c>
      <c r="I110" s="1153">
        <v>5.4</v>
      </c>
      <c r="J110" s="850">
        <v>0.96099999999999997</v>
      </c>
      <c r="K110" s="1163">
        <v>434222</v>
      </c>
      <c r="M110" s="851">
        <v>123.5</v>
      </c>
      <c r="N110" s="847">
        <v>1283.4000000000001</v>
      </c>
      <c r="O110" s="847">
        <v>981.57</v>
      </c>
      <c r="P110" s="847">
        <v>104.8</v>
      </c>
      <c r="Q110" s="19">
        <v>944950.6</v>
      </c>
      <c r="R110" s="849">
        <v>0.59</v>
      </c>
      <c r="S110" s="1153">
        <v>5.4</v>
      </c>
      <c r="T110" s="850">
        <v>0.97899999999999998</v>
      </c>
      <c r="U110" s="1163">
        <v>420057</v>
      </c>
      <c r="X110" s="1141">
        <v>112.1</v>
      </c>
      <c r="Y110" s="1117">
        <v>457275</v>
      </c>
      <c r="Z110" s="1122">
        <v>256856</v>
      </c>
      <c r="AB110" s="1141">
        <v>116.7</v>
      </c>
      <c r="AC110" s="1111">
        <v>34785.9</v>
      </c>
      <c r="AD110" s="1122">
        <v>247870</v>
      </c>
    </row>
    <row r="111" spans="1:30">
      <c r="A111" s="113"/>
      <c r="B111" s="121" t="s">
        <v>10</v>
      </c>
      <c r="C111" s="847">
        <v>123.8</v>
      </c>
      <c r="D111" s="848">
        <v>1309139</v>
      </c>
      <c r="E111" s="848">
        <v>1063638</v>
      </c>
      <c r="F111" s="847">
        <v>112.5</v>
      </c>
      <c r="G111" s="19">
        <v>886049.96400000004</v>
      </c>
      <c r="H111" s="849">
        <v>0.56999999999999995</v>
      </c>
      <c r="I111" s="1153">
        <v>9.9</v>
      </c>
      <c r="J111" s="850">
        <v>0.879</v>
      </c>
      <c r="K111" s="1163">
        <v>398362</v>
      </c>
      <c r="M111" s="851">
        <v>123.8</v>
      </c>
      <c r="N111" s="847">
        <v>1287.48</v>
      </c>
      <c r="O111" s="847">
        <v>1110.3800000000001</v>
      </c>
      <c r="P111" s="847">
        <v>112.5</v>
      </c>
      <c r="Q111" s="19">
        <v>938639.8</v>
      </c>
      <c r="R111" s="849">
        <v>0.56999999999999995</v>
      </c>
      <c r="S111" s="1153">
        <v>9.9</v>
      </c>
      <c r="T111" s="850">
        <v>0.95</v>
      </c>
      <c r="U111" s="1163">
        <v>420469</v>
      </c>
      <c r="X111" s="1141">
        <v>102.9</v>
      </c>
      <c r="Y111" s="1117">
        <v>295990</v>
      </c>
      <c r="Z111" s="1122">
        <v>247841</v>
      </c>
      <c r="AB111" s="1141">
        <v>110.2</v>
      </c>
      <c r="AC111" s="1111">
        <v>35100.699999999997</v>
      </c>
      <c r="AD111" s="1122">
        <v>245285</v>
      </c>
    </row>
    <row r="112" spans="1:30">
      <c r="A112" s="113"/>
      <c r="B112" s="121" t="s">
        <v>11</v>
      </c>
      <c r="C112" s="847">
        <v>138.6</v>
      </c>
      <c r="D112" s="848">
        <v>1340218</v>
      </c>
      <c r="E112" s="848">
        <v>1085926</v>
      </c>
      <c r="F112" s="847">
        <v>131.80000000000001</v>
      </c>
      <c r="G112" s="19">
        <v>926071.05500000005</v>
      </c>
      <c r="H112" s="849">
        <v>0.56000000000000005</v>
      </c>
      <c r="I112" s="1153">
        <v>3.7</v>
      </c>
      <c r="J112" s="850">
        <v>1.1259999999999999</v>
      </c>
      <c r="K112" s="1163">
        <v>443271</v>
      </c>
      <c r="M112" s="851">
        <v>138.6</v>
      </c>
      <c r="N112" s="847">
        <v>1303.0899999999999</v>
      </c>
      <c r="O112" s="847">
        <v>1030.8499999999999</v>
      </c>
      <c r="P112" s="847">
        <v>131.80000000000001</v>
      </c>
      <c r="Q112" s="19">
        <v>930629.3</v>
      </c>
      <c r="R112" s="849">
        <v>0.56000000000000005</v>
      </c>
      <c r="S112" s="1153">
        <v>3.7</v>
      </c>
      <c r="T112" s="850">
        <v>1.073</v>
      </c>
      <c r="U112" s="1163">
        <v>423832</v>
      </c>
      <c r="X112" s="1141">
        <v>112.1</v>
      </c>
      <c r="Y112" s="1117">
        <v>291308</v>
      </c>
      <c r="Z112" s="1122">
        <v>250619</v>
      </c>
      <c r="AB112" s="1141">
        <v>114.5</v>
      </c>
      <c r="AC112" s="1111">
        <v>34405.5</v>
      </c>
      <c r="AD112" s="1122">
        <v>236304</v>
      </c>
    </row>
    <row r="113" spans="1:30">
      <c r="A113" s="113"/>
      <c r="B113" s="121" t="s">
        <v>12</v>
      </c>
      <c r="C113" s="847">
        <v>125.9</v>
      </c>
      <c r="D113" s="848">
        <v>1309471</v>
      </c>
      <c r="E113" s="848">
        <v>943196</v>
      </c>
      <c r="F113" s="847">
        <v>116</v>
      </c>
      <c r="G113" s="19">
        <v>955732.90799999994</v>
      </c>
      <c r="H113" s="849">
        <v>0.54</v>
      </c>
      <c r="I113" s="1153">
        <v>2.1</v>
      </c>
      <c r="J113" s="850">
        <v>0.96499999999999997</v>
      </c>
      <c r="K113" s="1163">
        <v>465598</v>
      </c>
      <c r="M113" s="851">
        <v>125.9</v>
      </c>
      <c r="N113" s="847">
        <v>1259.92</v>
      </c>
      <c r="O113" s="847">
        <v>961.31</v>
      </c>
      <c r="P113" s="847">
        <v>116</v>
      </c>
      <c r="Q113" s="19">
        <v>934717.4</v>
      </c>
      <c r="R113" s="849">
        <v>0.54</v>
      </c>
      <c r="S113" s="1153">
        <v>2.1</v>
      </c>
      <c r="T113" s="850">
        <v>0.97899999999999998</v>
      </c>
      <c r="U113" s="1163">
        <v>436362</v>
      </c>
      <c r="X113" s="1141">
        <v>116.8</v>
      </c>
      <c r="Y113" s="1117">
        <v>339990</v>
      </c>
      <c r="Z113" s="1122">
        <v>262710</v>
      </c>
      <c r="AB113" s="1141">
        <v>114.4</v>
      </c>
      <c r="AC113" s="1111">
        <v>35206.800000000003</v>
      </c>
      <c r="AD113" s="1122">
        <v>236675</v>
      </c>
    </row>
    <row r="114" spans="1:30">
      <c r="A114" s="113"/>
      <c r="B114" s="121" t="s">
        <v>13</v>
      </c>
      <c r="C114" s="847">
        <v>124.1</v>
      </c>
      <c r="D114" s="848">
        <v>1242313</v>
      </c>
      <c r="E114" s="848">
        <v>1046099</v>
      </c>
      <c r="F114" s="847">
        <v>115.5</v>
      </c>
      <c r="G114" s="19">
        <v>954280.31199999992</v>
      </c>
      <c r="H114" s="849">
        <v>0.53</v>
      </c>
      <c r="I114" s="1153">
        <v>3.5</v>
      </c>
      <c r="J114" s="850">
        <v>0.95399999999999996</v>
      </c>
      <c r="K114" s="1163">
        <v>430510</v>
      </c>
      <c r="M114" s="851">
        <v>124.1</v>
      </c>
      <c r="N114" s="847">
        <v>1262.53</v>
      </c>
      <c r="O114" s="847">
        <v>997.96</v>
      </c>
      <c r="P114" s="847">
        <v>115.5</v>
      </c>
      <c r="Q114" s="19">
        <v>931754.4</v>
      </c>
      <c r="R114" s="849">
        <v>0.53</v>
      </c>
      <c r="S114" s="1153">
        <v>3.5</v>
      </c>
      <c r="T114" s="850">
        <v>0.95599999999999996</v>
      </c>
      <c r="U114" s="1163">
        <v>437619</v>
      </c>
      <c r="X114" s="1141">
        <v>120.5</v>
      </c>
      <c r="Y114" s="1117">
        <v>339122</v>
      </c>
      <c r="Z114" s="1122">
        <v>219360</v>
      </c>
      <c r="AB114" s="1141">
        <v>115.3</v>
      </c>
      <c r="AC114" s="1111">
        <v>34861</v>
      </c>
      <c r="AD114" s="1122">
        <v>240052</v>
      </c>
    </row>
    <row r="115" spans="1:30">
      <c r="A115" s="114"/>
      <c r="B115" s="122" t="s">
        <v>14</v>
      </c>
      <c r="C115" s="852">
        <v>123</v>
      </c>
      <c r="D115" s="853">
        <v>1262209</v>
      </c>
      <c r="E115" s="853">
        <v>966451</v>
      </c>
      <c r="F115" s="852">
        <v>110.6</v>
      </c>
      <c r="G115" s="20">
        <v>919676.06800000009</v>
      </c>
      <c r="H115" s="854">
        <v>0.51</v>
      </c>
      <c r="I115" s="1154">
        <v>1</v>
      </c>
      <c r="J115" s="855">
        <v>0.97399999999999998</v>
      </c>
      <c r="K115" s="1164">
        <v>515696</v>
      </c>
      <c r="M115" s="856">
        <v>123</v>
      </c>
      <c r="N115" s="852">
        <v>1266.48</v>
      </c>
      <c r="O115" s="852">
        <v>902.22</v>
      </c>
      <c r="P115" s="852">
        <v>110.6</v>
      </c>
      <c r="Q115" s="20">
        <v>921878.9</v>
      </c>
      <c r="R115" s="854">
        <v>0.51</v>
      </c>
      <c r="S115" s="1154">
        <v>1</v>
      </c>
      <c r="T115" s="855">
        <v>0.95799999999999996</v>
      </c>
      <c r="U115" s="1164">
        <v>449701</v>
      </c>
      <c r="X115" s="1141">
        <v>115.9</v>
      </c>
      <c r="Y115" s="1117">
        <v>545155</v>
      </c>
      <c r="Z115" s="1122">
        <v>248623</v>
      </c>
      <c r="AB115" s="1141">
        <v>112</v>
      </c>
      <c r="AC115" s="1111">
        <v>35138.300000000003</v>
      </c>
      <c r="AD115" s="1122">
        <v>253387</v>
      </c>
    </row>
    <row r="116" spans="1:30">
      <c r="A116" s="113" t="s">
        <v>17</v>
      </c>
      <c r="B116" s="121" t="s">
        <v>3</v>
      </c>
      <c r="C116" s="847">
        <v>124.1</v>
      </c>
      <c r="D116" s="848">
        <v>1215177</v>
      </c>
      <c r="E116" s="848">
        <v>758377</v>
      </c>
      <c r="F116" s="847">
        <v>118.2</v>
      </c>
      <c r="G116" s="19">
        <v>846362.33399999992</v>
      </c>
      <c r="H116" s="849">
        <v>0.48</v>
      </c>
      <c r="I116" s="1153">
        <v>4</v>
      </c>
      <c r="J116" s="850">
        <v>0.91300000000000003</v>
      </c>
      <c r="K116" s="1163">
        <v>334319</v>
      </c>
      <c r="M116" s="851">
        <v>124.1</v>
      </c>
      <c r="N116" s="847">
        <v>1287.21</v>
      </c>
      <c r="O116" s="847">
        <v>907.05</v>
      </c>
      <c r="P116" s="847">
        <v>118.2</v>
      </c>
      <c r="Q116" s="19">
        <v>919328.1</v>
      </c>
      <c r="R116" s="849">
        <v>0.48</v>
      </c>
      <c r="S116" s="1153">
        <v>4</v>
      </c>
      <c r="T116" s="850">
        <v>0.95699999999999996</v>
      </c>
      <c r="U116" s="1163">
        <v>426827</v>
      </c>
      <c r="X116" s="1143">
        <v>104.6</v>
      </c>
      <c r="Y116" s="1119">
        <v>338230</v>
      </c>
      <c r="Z116" s="1121">
        <v>273111</v>
      </c>
      <c r="AB116" s="1143">
        <v>108.9</v>
      </c>
      <c r="AC116" s="1113">
        <v>35260.699999999997</v>
      </c>
      <c r="AD116" s="1121">
        <v>265290</v>
      </c>
    </row>
    <row r="117" spans="1:30">
      <c r="A117" s="113">
        <v>1998</v>
      </c>
      <c r="B117" s="121" t="s">
        <v>4</v>
      </c>
      <c r="C117" s="847">
        <v>120.8</v>
      </c>
      <c r="D117" s="848">
        <v>1159884</v>
      </c>
      <c r="E117" s="848">
        <v>801342</v>
      </c>
      <c r="F117" s="847">
        <v>113.7</v>
      </c>
      <c r="G117" s="19">
        <v>912038.946</v>
      </c>
      <c r="H117" s="849">
        <v>0.45</v>
      </c>
      <c r="I117" s="1153">
        <v>2.4</v>
      </c>
      <c r="J117" s="850">
        <v>0.92800000000000005</v>
      </c>
      <c r="K117" s="1163">
        <v>384863</v>
      </c>
      <c r="M117" s="851">
        <v>120.8</v>
      </c>
      <c r="N117" s="847">
        <v>1248.3399999999999</v>
      </c>
      <c r="O117" s="847">
        <v>867.27</v>
      </c>
      <c r="P117" s="847">
        <v>113.7</v>
      </c>
      <c r="Q117" s="19">
        <v>926649.3</v>
      </c>
      <c r="R117" s="849">
        <v>0.45</v>
      </c>
      <c r="S117" s="1153">
        <v>2.4</v>
      </c>
      <c r="T117" s="850">
        <v>0.94</v>
      </c>
      <c r="U117" s="1163">
        <v>414300</v>
      </c>
      <c r="X117" s="1141">
        <v>109.3</v>
      </c>
      <c r="Y117" s="1117">
        <v>270396</v>
      </c>
      <c r="Z117" s="1122">
        <v>202646</v>
      </c>
      <c r="AB117" s="1141">
        <v>108.7</v>
      </c>
      <c r="AC117" s="1111">
        <v>35753.9</v>
      </c>
      <c r="AD117" s="1122">
        <v>231112</v>
      </c>
    </row>
    <row r="118" spans="1:30">
      <c r="A118" s="113"/>
      <c r="B118" s="121" t="s">
        <v>5</v>
      </c>
      <c r="C118" s="847">
        <v>120.2</v>
      </c>
      <c r="D118" s="848">
        <v>1220867</v>
      </c>
      <c r="E118" s="848">
        <v>738091</v>
      </c>
      <c r="F118" s="847">
        <v>113.1</v>
      </c>
      <c r="G118" s="19">
        <v>918188.85600000015</v>
      </c>
      <c r="H118" s="849">
        <v>0.43</v>
      </c>
      <c r="I118" s="1153">
        <v>-12.4</v>
      </c>
      <c r="J118" s="850">
        <v>1.173</v>
      </c>
      <c r="K118" s="1163">
        <v>469185</v>
      </c>
      <c r="M118" s="851">
        <v>120.2</v>
      </c>
      <c r="N118" s="847">
        <v>1224.3699999999999</v>
      </c>
      <c r="O118" s="847">
        <v>758.29</v>
      </c>
      <c r="P118" s="847">
        <v>113.1</v>
      </c>
      <c r="Q118" s="19">
        <v>927758.9</v>
      </c>
      <c r="R118" s="849">
        <v>0.43</v>
      </c>
      <c r="S118" s="1153">
        <v>-12.4</v>
      </c>
      <c r="T118" s="850">
        <v>0.93600000000000005</v>
      </c>
      <c r="U118" s="1163">
        <v>428281</v>
      </c>
      <c r="X118" s="1141">
        <v>112.1</v>
      </c>
      <c r="Y118" s="1117">
        <v>353388</v>
      </c>
      <c r="Z118" s="1122">
        <v>227977</v>
      </c>
      <c r="AB118" s="1141">
        <v>107.7</v>
      </c>
      <c r="AC118" s="1111">
        <v>35362.9</v>
      </c>
      <c r="AD118" s="1122">
        <v>224789</v>
      </c>
    </row>
    <row r="119" spans="1:30">
      <c r="A119" s="113"/>
      <c r="B119" s="121" t="s">
        <v>6</v>
      </c>
      <c r="C119" s="847">
        <v>121.6</v>
      </c>
      <c r="D119" s="848">
        <v>1195598</v>
      </c>
      <c r="E119" s="848">
        <v>798141</v>
      </c>
      <c r="F119" s="847">
        <v>125.9</v>
      </c>
      <c r="G119" s="19">
        <v>972534.23599999992</v>
      </c>
      <c r="H119" s="849">
        <v>0.42</v>
      </c>
      <c r="I119" s="1153">
        <v>9.1999999999999993</v>
      </c>
      <c r="J119" s="850">
        <v>0.89</v>
      </c>
      <c r="K119" s="1163">
        <v>432187</v>
      </c>
      <c r="M119" s="851">
        <v>121.6</v>
      </c>
      <c r="N119" s="847">
        <v>1229.8599999999999</v>
      </c>
      <c r="O119" s="847">
        <v>756.86</v>
      </c>
      <c r="P119" s="847">
        <v>125.9</v>
      </c>
      <c r="Q119" s="19">
        <v>924738</v>
      </c>
      <c r="R119" s="849">
        <v>0.42</v>
      </c>
      <c r="S119" s="1153">
        <v>9.1999999999999993</v>
      </c>
      <c r="T119" s="850">
        <v>0.92800000000000005</v>
      </c>
      <c r="U119" s="1163">
        <v>422775</v>
      </c>
      <c r="X119" s="1141">
        <v>111.2</v>
      </c>
      <c r="Y119" s="1117">
        <v>325484</v>
      </c>
      <c r="Z119" s="1122">
        <v>241967</v>
      </c>
      <c r="AB119" s="1141">
        <v>105.1</v>
      </c>
      <c r="AC119" s="1111">
        <v>35496.9</v>
      </c>
      <c r="AD119" s="1122">
        <v>224544</v>
      </c>
    </row>
    <row r="120" spans="1:30">
      <c r="A120" s="113"/>
      <c r="B120" s="121" t="s">
        <v>7</v>
      </c>
      <c r="C120" s="847">
        <v>114.6</v>
      </c>
      <c r="D120" s="848">
        <v>1269014</v>
      </c>
      <c r="E120" s="848">
        <v>636605</v>
      </c>
      <c r="F120" s="847">
        <v>110.1</v>
      </c>
      <c r="G120" s="19">
        <v>894737.88</v>
      </c>
      <c r="H120" s="849">
        <v>0.41</v>
      </c>
      <c r="I120" s="1153">
        <v>5.8</v>
      </c>
      <c r="J120" s="850">
        <v>0.82699999999999996</v>
      </c>
      <c r="K120" s="1163">
        <v>413263</v>
      </c>
      <c r="M120" s="851">
        <v>114.6</v>
      </c>
      <c r="N120" s="847">
        <v>1265.47</v>
      </c>
      <c r="O120" s="847">
        <v>740.75</v>
      </c>
      <c r="P120" s="847">
        <v>110.1</v>
      </c>
      <c r="Q120" s="19">
        <v>918875.8</v>
      </c>
      <c r="R120" s="849">
        <v>0.41</v>
      </c>
      <c r="S120" s="1153">
        <v>5.8</v>
      </c>
      <c r="T120" s="850">
        <v>0.89900000000000002</v>
      </c>
      <c r="U120" s="1163">
        <v>443398</v>
      </c>
      <c r="X120" s="1141">
        <v>96.3</v>
      </c>
      <c r="Y120" s="1117">
        <v>328337</v>
      </c>
      <c r="Z120" s="1122">
        <v>206858</v>
      </c>
      <c r="AB120" s="1141">
        <v>99.4</v>
      </c>
      <c r="AC120" s="1111">
        <v>34187</v>
      </c>
      <c r="AD120" s="1122">
        <v>222684</v>
      </c>
    </row>
    <row r="121" spans="1:30">
      <c r="A121" s="113"/>
      <c r="B121" s="121" t="s">
        <v>8</v>
      </c>
      <c r="C121" s="847">
        <v>123.6</v>
      </c>
      <c r="D121" s="848">
        <v>1281458</v>
      </c>
      <c r="E121" s="848">
        <v>828615</v>
      </c>
      <c r="F121" s="847">
        <v>132.19999999999999</v>
      </c>
      <c r="G121" s="19">
        <v>962608.93400000001</v>
      </c>
      <c r="H121" s="849">
        <v>0.39</v>
      </c>
      <c r="I121" s="1153">
        <v>-0.3</v>
      </c>
      <c r="J121" s="850">
        <v>0.94899999999999995</v>
      </c>
      <c r="K121" s="1163">
        <v>412921</v>
      </c>
      <c r="M121" s="851">
        <v>123.6</v>
      </c>
      <c r="N121" s="847">
        <v>1245.18</v>
      </c>
      <c r="O121" s="847">
        <v>742.7</v>
      </c>
      <c r="P121" s="847">
        <v>132.19999999999999</v>
      </c>
      <c r="Q121" s="19">
        <v>917246.7</v>
      </c>
      <c r="R121" s="849">
        <v>0.39</v>
      </c>
      <c r="S121" s="1153">
        <v>-0.3</v>
      </c>
      <c r="T121" s="850">
        <v>0.97799999999999998</v>
      </c>
      <c r="U121" s="1163">
        <v>409988</v>
      </c>
      <c r="X121" s="1141">
        <v>99.1</v>
      </c>
      <c r="Y121" s="1117">
        <v>302403</v>
      </c>
      <c r="Z121" s="1122">
        <v>224388</v>
      </c>
      <c r="AB121" s="1141">
        <v>100.6</v>
      </c>
      <c r="AC121" s="1111">
        <v>33285.800000000003</v>
      </c>
      <c r="AD121" s="1122">
        <v>228956</v>
      </c>
    </row>
    <row r="122" spans="1:30">
      <c r="A122" s="113"/>
      <c r="B122" s="121" t="s">
        <v>9</v>
      </c>
      <c r="C122" s="847">
        <v>116.7</v>
      </c>
      <c r="D122" s="848">
        <v>1301836</v>
      </c>
      <c r="E122" s="848">
        <v>827637</v>
      </c>
      <c r="F122" s="847">
        <v>115.4</v>
      </c>
      <c r="G122" s="19">
        <v>953295.78799999994</v>
      </c>
      <c r="H122" s="849">
        <v>0.37</v>
      </c>
      <c r="I122" s="1153">
        <v>0.5</v>
      </c>
      <c r="J122" s="850">
        <v>0.88800000000000001</v>
      </c>
      <c r="K122" s="1163">
        <v>444814</v>
      </c>
      <c r="M122" s="851">
        <v>116.7</v>
      </c>
      <c r="N122" s="847">
        <v>1228.96</v>
      </c>
      <c r="O122" s="847">
        <v>734.29</v>
      </c>
      <c r="P122" s="847">
        <v>115.4</v>
      </c>
      <c r="Q122" s="19">
        <v>910202.3</v>
      </c>
      <c r="R122" s="849">
        <v>0.37</v>
      </c>
      <c r="S122" s="1153">
        <v>0.5</v>
      </c>
      <c r="T122" s="850">
        <v>0.90700000000000003</v>
      </c>
      <c r="U122" s="1163">
        <v>425879</v>
      </c>
      <c r="X122" s="1141">
        <v>95.3</v>
      </c>
      <c r="Y122" s="1117">
        <v>448779</v>
      </c>
      <c r="Z122" s="1122">
        <v>236426</v>
      </c>
      <c r="AB122" s="1141">
        <v>99.4</v>
      </c>
      <c r="AC122" s="1111">
        <v>34573.599999999999</v>
      </c>
      <c r="AD122" s="1122">
        <v>224580</v>
      </c>
    </row>
    <row r="123" spans="1:30">
      <c r="A123" s="113"/>
      <c r="B123" s="121" t="s">
        <v>10</v>
      </c>
      <c r="C123" s="847">
        <v>117.3</v>
      </c>
      <c r="D123" s="848">
        <v>1231147</v>
      </c>
      <c r="E123" s="848">
        <v>659504</v>
      </c>
      <c r="F123" s="847">
        <v>116.1</v>
      </c>
      <c r="G123" s="19">
        <v>857488.35600000015</v>
      </c>
      <c r="H123" s="849">
        <v>0.37</v>
      </c>
      <c r="I123" s="1153">
        <v>-0.7</v>
      </c>
      <c r="J123" s="850">
        <v>0.86699999999999999</v>
      </c>
      <c r="K123" s="1163">
        <v>394571</v>
      </c>
      <c r="M123" s="851">
        <v>117.3</v>
      </c>
      <c r="N123" s="847">
        <v>1219.6400000000001</v>
      </c>
      <c r="O123" s="847">
        <v>653.52</v>
      </c>
      <c r="P123" s="847">
        <v>116.1</v>
      </c>
      <c r="Q123" s="19">
        <v>909197.6</v>
      </c>
      <c r="R123" s="849">
        <v>0.37</v>
      </c>
      <c r="S123" s="1153">
        <v>-0.7</v>
      </c>
      <c r="T123" s="850">
        <v>0.93600000000000005</v>
      </c>
      <c r="U123" s="1163">
        <v>420129</v>
      </c>
      <c r="X123" s="1141">
        <v>86.9</v>
      </c>
      <c r="Y123" s="1117">
        <v>290666</v>
      </c>
      <c r="Z123" s="1122">
        <v>228602</v>
      </c>
      <c r="AB123" s="1141">
        <v>92.7</v>
      </c>
      <c r="AC123" s="1111">
        <v>33849.699999999997</v>
      </c>
      <c r="AD123" s="1122">
        <v>224930</v>
      </c>
    </row>
    <row r="124" spans="1:30">
      <c r="A124" s="113"/>
      <c r="B124" s="121" t="s">
        <v>11</v>
      </c>
      <c r="C124" s="847">
        <v>112</v>
      </c>
      <c r="D124" s="848">
        <v>1284970</v>
      </c>
      <c r="E124" s="848">
        <v>740445</v>
      </c>
      <c r="F124" s="847">
        <v>97.2</v>
      </c>
      <c r="G124" s="19">
        <v>898776.79400000011</v>
      </c>
      <c r="H124" s="849">
        <v>0.36</v>
      </c>
      <c r="I124" s="1153">
        <v>-1.1000000000000001</v>
      </c>
      <c r="J124" s="850">
        <v>0.94299999999999995</v>
      </c>
      <c r="K124" s="1163">
        <v>474398</v>
      </c>
      <c r="M124" s="851">
        <v>112</v>
      </c>
      <c r="N124" s="847">
        <v>1239.7</v>
      </c>
      <c r="O124" s="847">
        <v>709.38</v>
      </c>
      <c r="P124" s="847">
        <v>97.2</v>
      </c>
      <c r="Q124" s="19">
        <v>905165.3</v>
      </c>
      <c r="R124" s="849">
        <v>0.36</v>
      </c>
      <c r="S124" s="1153">
        <v>-1.1000000000000001</v>
      </c>
      <c r="T124" s="850">
        <v>0.89600000000000002</v>
      </c>
      <c r="U124" s="1163">
        <v>448636</v>
      </c>
      <c r="X124" s="1141">
        <v>95.3</v>
      </c>
      <c r="Y124" s="1117">
        <v>276267</v>
      </c>
      <c r="Z124" s="1122">
        <v>227156</v>
      </c>
      <c r="AB124" s="1141">
        <v>97.3</v>
      </c>
      <c r="AC124" s="1111">
        <v>33745.699999999997</v>
      </c>
      <c r="AD124" s="1122">
        <v>220218</v>
      </c>
    </row>
    <row r="125" spans="1:30">
      <c r="A125" s="113"/>
      <c r="B125" s="121" t="s">
        <v>12</v>
      </c>
      <c r="C125" s="847">
        <v>115.4</v>
      </c>
      <c r="D125" s="848">
        <v>1259273</v>
      </c>
      <c r="E125" s="848">
        <v>692987</v>
      </c>
      <c r="F125" s="847">
        <v>115</v>
      </c>
      <c r="G125" s="19">
        <v>931545.23700000008</v>
      </c>
      <c r="H125" s="849">
        <v>0.35</v>
      </c>
      <c r="I125" s="1153">
        <v>-1.4</v>
      </c>
      <c r="J125" s="850">
        <v>0.91400000000000003</v>
      </c>
      <c r="K125" s="1163">
        <v>437712</v>
      </c>
      <c r="M125" s="851">
        <v>115.4</v>
      </c>
      <c r="N125" s="847">
        <v>1216.5</v>
      </c>
      <c r="O125" s="847">
        <v>700.84</v>
      </c>
      <c r="P125" s="847">
        <v>115</v>
      </c>
      <c r="Q125" s="19">
        <v>913758.9</v>
      </c>
      <c r="R125" s="849">
        <v>0.35</v>
      </c>
      <c r="S125" s="1153">
        <v>-1.4</v>
      </c>
      <c r="T125" s="850">
        <v>0.92800000000000005</v>
      </c>
      <c r="U125" s="1163">
        <v>409025</v>
      </c>
      <c r="X125" s="1141">
        <v>98.1</v>
      </c>
      <c r="Y125" s="1117">
        <v>321899</v>
      </c>
      <c r="Z125" s="1122">
        <v>220481</v>
      </c>
      <c r="AB125" s="1141">
        <v>96.2</v>
      </c>
      <c r="AC125" s="1111">
        <v>33013.800000000003</v>
      </c>
      <c r="AD125" s="1122">
        <v>207752</v>
      </c>
    </row>
    <row r="126" spans="1:30">
      <c r="A126" s="113"/>
      <c r="B126" s="121" t="s">
        <v>13</v>
      </c>
      <c r="C126" s="847">
        <v>115.4</v>
      </c>
      <c r="D126" s="848">
        <v>1169378</v>
      </c>
      <c r="E126" s="848">
        <v>665815</v>
      </c>
      <c r="F126" s="847">
        <v>111.5</v>
      </c>
      <c r="G126" s="19">
        <v>922739.13900000008</v>
      </c>
      <c r="H126" s="849">
        <v>0.35</v>
      </c>
      <c r="I126" s="1153">
        <v>1.4</v>
      </c>
      <c r="J126" s="850">
        <v>0.91600000000000004</v>
      </c>
      <c r="K126" s="1163">
        <v>351077</v>
      </c>
      <c r="M126" s="851">
        <v>115.4</v>
      </c>
      <c r="N126" s="847">
        <v>1191.68</v>
      </c>
      <c r="O126" s="847">
        <v>650.54</v>
      </c>
      <c r="P126" s="847">
        <v>111.5</v>
      </c>
      <c r="Q126" s="19">
        <v>899481.8</v>
      </c>
      <c r="R126" s="849">
        <v>0.35</v>
      </c>
      <c r="S126" s="1153">
        <v>1.4</v>
      </c>
      <c r="T126" s="850">
        <v>0.91800000000000004</v>
      </c>
      <c r="U126" s="1163">
        <v>362787</v>
      </c>
      <c r="X126" s="1141">
        <v>99.1</v>
      </c>
      <c r="Y126" s="1117">
        <v>331797</v>
      </c>
      <c r="Z126" s="1122">
        <v>193232</v>
      </c>
      <c r="AB126" s="1141">
        <v>94</v>
      </c>
      <c r="AC126" s="1111">
        <v>33567.4</v>
      </c>
      <c r="AD126" s="1122">
        <v>199278</v>
      </c>
    </row>
    <row r="127" spans="1:30">
      <c r="A127" s="113"/>
      <c r="B127" s="121" t="s">
        <v>14</v>
      </c>
      <c r="C127" s="847">
        <v>114.6</v>
      </c>
      <c r="D127" s="848">
        <v>1155843</v>
      </c>
      <c r="E127" s="848">
        <v>729795</v>
      </c>
      <c r="F127" s="847">
        <v>112.8</v>
      </c>
      <c r="G127" s="19">
        <v>896270.1</v>
      </c>
      <c r="H127" s="849">
        <v>0.35</v>
      </c>
      <c r="I127" s="1153">
        <v>-1.8</v>
      </c>
      <c r="J127" s="850">
        <v>0.92400000000000004</v>
      </c>
      <c r="K127" s="1163">
        <v>435229</v>
      </c>
      <c r="M127" s="851">
        <v>114.6</v>
      </c>
      <c r="N127" s="847">
        <v>1161.29</v>
      </c>
      <c r="O127" s="847">
        <v>698.07</v>
      </c>
      <c r="P127" s="847">
        <v>112.8</v>
      </c>
      <c r="Q127" s="19">
        <v>896342.1</v>
      </c>
      <c r="R127" s="849">
        <v>0.35</v>
      </c>
      <c r="S127" s="1153">
        <v>-1.8</v>
      </c>
      <c r="T127" s="850">
        <v>0.91</v>
      </c>
      <c r="U127" s="1163">
        <v>384885</v>
      </c>
      <c r="X127" s="1142">
        <v>100</v>
      </c>
      <c r="Y127" s="1118">
        <v>509128</v>
      </c>
      <c r="Z127" s="1123">
        <v>194834</v>
      </c>
      <c r="AB127" s="1142">
        <v>96.2</v>
      </c>
      <c r="AC127" s="1112">
        <v>33546.1</v>
      </c>
      <c r="AD127" s="1123">
        <v>199803</v>
      </c>
    </row>
    <row r="128" spans="1:30">
      <c r="A128" s="112" t="s">
        <v>18</v>
      </c>
      <c r="B128" s="120" t="s">
        <v>3</v>
      </c>
      <c r="C128" s="857">
        <v>117.3</v>
      </c>
      <c r="D128" s="858">
        <v>3467177</v>
      </c>
      <c r="E128" s="858">
        <v>543921</v>
      </c>
      <c r="F128" s="857">
        <v>117.2</v>
      </c>
      <c r="G128" s="18">
        <v>1010896.1460000001</v>
      </c>
      <c r="H128" s="859">
        <v>0.36</v>
      </c>
      <c r="I128" s="1152">
        <v>-3.7</v>
      </c>
      <c r="J128" s="860">
        <v>0.86499999999999999</v>
      </c>
      <c r="K128" s="1162">
        <v>304572</v>
      </c>
      <c r="M128" s="861">
        <v>117.3</v>
      </c>
      <c r="N128" s="857">
        <v>3692.82</v>
      </c>
      <c r="O128" s="857">
        <v>651.85</v>
      </c>
      <c r="P128" s="857">
        <v>117.2</v>
      </c>
      <c r="Q128" s="18">
        <v>1103369.6000000001</v>
      </c>
      <c r="R128" s="859">
        <v>0.36</v>
      </c>
      <c r="S128" s="1152">
        <v>-3.7</v>
      </c>
      <c r="T128" s="860">
        <v>0.91</v>
      </c>
      <c r="U128" s="1162">
        <v>394596</v>
      </c>
      <c r="X128" s="1141">
        <v>94.7</v>
      </c>
      <c r="Y128" s="1117">
        <v>327774</v>
      </c>
      <c r="Z128" s="1122">
        <v>192083</v>
      </c>
      <c r="AB128" s="1141">
        <v>98.5</v>
      </c>
      <c r="AC128" s="1111">
        <v>33592.400000000001</v>
      </c>
      <c r="AD128" s="1122">
        <v>195945</v>
      </c>
    </row>
    <row r="129" spans="1:30">
      <c r="A129" s="113">
        <v>1999</v>
      </c>
      <c r="B129" s="121" t="s">
        <v>4</v>
      </c>
      <c r="C129" s="847">
        <v>113.1</v>
      </c>
      <c r="D129" s="848">
        <v>3433636</v>
      </c>
      <c r="E129" s="848">
        <v>668233</v>
      </c>
      <c r="F129" s="847">
        <v>107.3</v>
      </c>
      <c r="G129" s="19">
        <v>1057864.227</v>
      </c>
      <c r="H129" s="849">
        <v>0.35</v>
      </c>
      <c r="I129" s="1153">
        <v>-2.6</v>
      </c>
      <c r="J129" s="850">
        <v>0.89200000000000002</v>
      </c>
      <c r="K129" s="1163">
        <v>332218</v>
      </c>
      <c r="M129" s="851">
        <v>113.1</v>
      </c>
      <c r="N129" s="847">
        <v>3720.62</v>
      </c>
      <c r="O129" s="847">
        <v>716.62</v>
      </c>
      <c r="P129" s="847">
        <v>107.3</v>
      </c>
      <c r="Q129" s="19">
        <v>1074600.3999999999</v>
      </c>
      <c r="R129" s="849">
        <v>0.35</v>
      </c>
      <c r="S129" s="1153">
        <v>-2.6</v>
      </c>
      <c r="T129" s="850">
        <v>0.90100000000000002</v>
      </c>
      <c r="U129" s="1163">
        <v>357555</v>
      </c>
      <c r="X129" s="1141">
        <v>97.6</v>
      </c>
      <c r="Y129" s="1117">
        <v>259903</v>
      </c>
      <c r="Z129" s="1122">
        <v>179805</v>
      </c>
      <c r="AB129" s="1141">
        <v>98</v>
      </c>
      <c r="AC129" s="1111">
        <v>33792.1</v>
      </c>
      <c r="AD129" s="1122">
        <v>205659</v>
      </c>
    </row>
    <row r="130" spans="1:30">
      <c r="A130" s="113"/>
      <c r="B130" s="121" t="s">
        <v>5</v>
      </c>
      <c r="C130" s="847">
        <v>117.8</v>
      </c>
      <c r="D130" s="848">
        <v>3681301</v>
      </c>
      <c r="E130" s="848">
        <v>726441</v>
      </c>
      <c r="F130" s="847">
        <v>119.2</v>
      </c>
      <c r="G130" s="19">
        <v>1081206.0929999999</v>
      </c>
      <c r="H130" s="849">
        <v>0.35</v>
      </c>
      <c r="I130" s="1153">
        <v>-8.1999999999999993</v>
      </c>
      <c r="J130" s="850">
        <v>1.18</v>
      </c>
      <c r="K130" s="1163">
        <v>432295</v>
      </c>
      <c r="M130" s="851">
        <v>117.8</v>
      </c>
      <c r="N130" s="847">
        <v>3714.87</v>
      </c>
      <c r="O130" s="847">
        <v>719.87</v>
      </c>
      <c r="P130" s="847">
        <v>119.2</v>
      </c>
      <c r="Q130" s="19">
        <v>1083251.3999999999</v>
      </c>
      <c r="R130" s="849">
        <v>0.35</v>
      </c>
      <c r="S130" s="1153">
        <v>-8.1999999999999993</v>
      </c>
      <c r="T130" s="850">
        <v>0.93600000000000005</v>
      </c>
      <c r="U130" s="1163">
        <v>380007</v>
      </c>
      <c r="X130" s="1141">
        <v>103.2</v>
      </c>
      <c r="Y130" s="1117">
        <v>328866</v>
      </c>
      <c r="Z130" s="1122">
        <v>200147</v>
      </c>
      <c r="AB130" s="1141">
        <v>99.4</v>
      </c>
      <c r="AC130" s="1111">
        <v>33024.199999999997</v>
      </c>
      <c r="AD130" s="1122">
        <v>189898</v>
      </c>
    </row>
    <row r="131" spans="1:30">
      <c r="A131" s="113"/>
      <c r="B131" s="121" t="s">
        <v>6</v>
      </c>
      <c r="C131" s="847">
        <v>113.9</v>
      </c>
      <c r="D131" s="848">
        <v>3539930</v>
      </c>
      <c r="E131" s="848">
        <v>662138</v>
      </c>
      <c r="F131" s="847">
        <v>110.1</v>
      </c>
      <c r="G131" s="19">
        <v>1145894.7510000002</v>
      </c>
      <c r="H131" s="849">
        <v>0.32</v>
      </c>
      <c r="I131" s="1153">
        <v>-5.3</v>
      </c>
      <c r="J131" s="850">
        <v>0.86199999999999999</v>
      </c>
      <c r="K131" s="1163">
        <v>375019</v>
      </c>
      <c r="M131" s="851">
        <v>113.9</v>
      </c>
      <c r="N131" s="847">
        <v>3710.23</v>
      </c>
      <c r="O131" s="847">
        <v>674.99</v>
      </c>
      <c r="P131" s="847">
        <v>110.1</v>
      </c>
      <c r="Q131" s="19">
        <v>1086855.6000000001</v>
      </c>
      <c r="R131" s="849">
        <v>0.32</v>
      </c>
      <c r="S131" s="1153">
        <v>-5.3</v>
      </c>
      <c r="T131" s="850">
        <v>0.9</v>
      </c>
      <c r="U131" s="1163">
        <v>367771</v>
      </c>
      <c r="X131" s="1141">
        <v>110.1</v>
      </c>
      <c r="Y131" s="1117">
        <v>307180</v>
      </c>
      <c r="Z131" s="1122">
        <v>212753</v>
      </c>
      <c r="AB131" s="1141">
        <v>104.6</v>
      </c>
      <c r="AC131" s="1111">
        <v>33120.699999999997</v>
      </c>
      <c r="AD131" s="1122">
        <v>193842</v>
      </c>
    </row>
    <row r="132" spans="1:30">
      <c r="A132" s="96"/>
      <c r="B132" s="121" t="s">
        <v>7</v>
      </c>
      <c r="C132" s="847">
        <v>116.4</v>
      </c>
      <c r="D132" s="848">
        <v>3569767</v>
      </c>
      <c r="E132" s="848">
        <v>713220</v>
      </c>
      <c r="F132" s="847">
        <v>115.6</v>
      </c>
      <c r="G132" s="19">
        <v>1054860.915</v>
      </c>
      <c r="H132" s="849">
        <v>0.33</v>
      </c>
      <c r="I132" s="1153">
        <v>-3.5</v>
      </c>
      <c r="J132" s="850">
        <v>0.83499999999999996</v>
      </c>
      <c r="K132" s="1163">
        <v>314079</v>
      </c>
      <c r="M132" s="851">
        <v>116.4</v>
      </c>
      <c r="N132" s="847">
        <v>3610.7</v>
      </c>
      <c r="O132" s="847">
        <v>766.85</v>
      </c>
      <c r="P132" s="847">
        <v>115.6</v>
      </c>
      <c r="Q132" s="19">
        <v>1084883.3</v>
      </c>
      <c r="R132" s="849">
        <v>0.33</v>
      </c>
      <c r="S132" s="1153">
        <v>-3.5</v>
      </c>
      <c r="T132" s="850">
        <v>0.90800000000000003</v>
      </c>
      <c r="U132" s="1163">
        <v>341485</v>
      </c>
      <c r="X132" s="1141">
        <v>96.2</v>
      </c>
      <c r="Y132" s="1117">
        <v>323459</v>
      </c>
      <c r="Z132" s="1122">
        <v>184252</v>
      </c>
      <c r="AB132" s="1141">
        <v>99.2</v>
      </c>
      <c r="AC132" s="1111">
        <v>33181.300000000003</v>
      </c>
      <c r="AD132" s="1122">
        <v>196178</v>
      </c>
    </row>
    <row r="133" spans="1:30">
      <c r="A133" s="113"/>
      <c r="B133" s="121" t="s">
        <v>8</v>
      </c>
      <c r="C133" s="847">
        <v>113.1</v>
      </c>
      <c r="D133" s="848">
        <v>3869397</v>
      </c>
      <c r="E133" s="848">
        <v>769825</v>
      </c>
      <c r="F133" s="847">
        <v>106.5</v>
      </c>
      <c r="G133" s="19">
        <v>1142903.5119999999</v>
      </c>
      <c r="H133" s="849">
        <v>0.34</v>
      </c>
      <c r="I133" s="1153">
        <v>-3.6</v>
      </c>
      <c r="J133" s="850">
        <v>0.874</v>
      </c>
      <c r="K133" s="1163">
        <v>388486</v>
      </c>
      <c r="M133" s="851">
        <v>113.1</v>
      </c>
      <c r="N133" s="847">
        <v>3718.1</v>
      </c>
      <c r="O133" s="847">
        <v>683.18</v>
      </c>
      <c r="P133" s="847">
        <v>106.5</v>
      </c>
      <c r="Q133" s="19">
        <v>1092900.7</v>
      </c>
      <c r="R133" s="849">
        <v>0.34</v>
      </c>
      <c r="S133" s="1153">
        <v>-3.6</v>
      </c>
      <c r="T133" s="850">
        <v>0.90200000000000002</v>
      </c>
      <c r="U133" s="1163">
        <v>379265</v>
      </c>
      <c r="X133" s="1141">
        <v>96</v>
      </c>
      <c r="Y133" s="1117">
        <v>297597</v>
      </c>
      <c r="Z133" s="1122">
        <v>187543</v>
      </c>
      <c r="AB133" s="1141">
        <v>97.4</v>
      </c>
      <c r="AC133" s="1111">
        <v>33373</v>
      </c>
      <c r="AD133" s="1122">
        <v>195248</v>
      </c>
    </row>
    <row r="134" spans="1:30">
      <c r="A134" s="113"/>
      <c r="B134" s="121" t="s">
        <v>9</v>
      </c>
      <c r="C134" s="847">
        <v>117.4</v>
      </c>
      <c r="D134" s="848">
        <v>3987766</v>
      </c>
      <c r="E134" s="848">
        <v>655811</v>
      </c>
      <c r="F134" s="847">
        <v>115.5</v>
      </c>
      <c r="G134" s="19">
        <v>1131594.2220000001</v>
      </c>
      <c r="H134" s="849">
        <v>0.35</v>
      </c>
      <c r="I134" s="1153">
        <v>-4.7</v>
      </c>
      <c r="J134" s="850">
        <v>0.90100000000000002</v>
      </c>
      <c r="K134" s="1163">
        <v>392776</v>
      </c>
      <c r="M134" s="851">
        <v>117.4</v>
      </c>
      <c r="N134" s="847">
        <v>3663.22</v>
      </c>
      <c r="O134" s="847">
        <v>573.83000000000004</v>
      </c>
      <c r="P134" s="847">
        <v>115.5</v>
      </c>
      <c r="Q134" s="19">
        <v>1084194.1000000001</v>
      </c>
      <c r="R134" s="849">
        <v>0.35</v>
      </c>
      <c r="S134" s="1153">
        <v>-4.7</v>
      </c>
      <c r="T134" s="850">
        <v>0.92300000000000004</v>
      </c>
      <c r="U134" s="1163">
        <v>377054</v>
      </c>
      <c r="X134" s="1141">
        <v>92.6</v>
      </c>
      <c r="Y134" s="1117">
        <v>434401</v>
      </c>
      <c r="Z134" s="1122">
        <v>193809</v>
      </c>
      <c r="AB134" s="1141">
        <v>96.8</v>
      </c>
      <c r="AC134" s="1111">
        <v>33753.300000000003</v>
      </c>
      <c r="AD134" s="1122">
        <v>188476</v>
      </c>
    </row>
    <row r="135" spans="1:30">
      <c r="A135" s="113"/>
      <c r="B135" s="121" t="s">
        <v>10</v>
      </c>
      <c r="C135" s="847">
        <v>116.8</v>
      </c>
      <c r="D135" s="848">
        <v>3842748</v>
      </c>
      <c r="E135" s="848">
        <v>687661</v>
      </c>
      <c r="F135" s="847">
        <v>114.2</v>
      </c>
      <c r="G135" s="19">
        <v>1048038.6539999999</v>
      </c>
      <c r="H135" s="849">
        <v>0.34</v>
      </c>
      <c r="I135" s="1153">
        <v>-4.7</v>
      </c>
      <c r="J135" s="850">
        <v>0.86399999999999999</v>
      </c>
      <c r="K135" s="1163">
        <v>344768</v>
      </c>
      <c r="M135" s="851">
        <v>116.8</v>
      </c>
      <c r="N135" s="847">
        <v>3668.04</v>
      </c>
      <c r="O135" s="847">
        <v>714.35</v>
      </c>
      <c r="P135" s="847">
        <v>114.2</v>
      </c>
      <c r="Q135" s="19">
        <v>1110824.1000000001</v>
      </c>
      <c r="R135" s="849">
        <v>0.34</v>
      </c>
      <c r="S135" s="1153">
        <v>-4.7</v>
      </c>
      <c r="T135" s="850">
        <v>0.93400000000000005</v>
      </c>
      <c r="U135" s="1163">
        <v>364460</v>
      </c>
      <c r="X135" s="1141">
        <v>95.5</v>
      </c>
      <c r="Y135" s="1117">
        <v>284471</v>
      </c>
      <c r="Z135" s="1122">
        <v>200006</v>
      </c>
      <c r="AB135" s="1141">
        <v>101.4</v>
      </c>
      <c r="AC135" s="1111">
        <v>33490.1</v>
      </c>
      <c r="AD135" s="1122">
        <v>191112</v>
      </c>
    </row>
    <row r="136" spans="1:30">
      <c r="A136" s="113"/>
      <c r="B136" s="121" t="s">
        <v>11</v>
      </c>
      <c r="C136" s="847">
        <v>119.1</v>
      </c>
      <c r="D136" s="848">
        <v>4027578</v>
      </c>
      <c r="E136" s="848">
        <v>703306</v>
      </c>
      <c r="F136" s="847">
        <v>116.4</v>
      </c>
      <c r="G136" s="19">
        <v>1096725.75</v>
      </c>
      <c r="H136" s="849">
        <v>0.36</v>
      </c>
      <c r="I136" s="1153">
        <v>-0.4</v>
      </c>
      <c r="J136" s="850">
        <v>0.999</v>
      </c>
      <c r="K136" s="1163">
        <v>394095</v>
      </c>
      <c r="M136" s="851">
        <v>119.1</v>
      </c>
      <c r="N136" s="847">
        <v>3850.85</v>
      </c>
      <c r="O136" s="847">
        <v>670.53</v>
      </c>
      <c r="P136" s="847">
        <v>116.4</v>
      </c>
      <c r="Q136" s="19">
        <v>1099595.8999999999</v>
      </c>
      <c r="R136" s="849">
        <v>0.36</v>
      </c>
      <c r="S136" s="1153">
        <v>-0.4</v>
      </c>
      <c r="T136" s="850">
        <v>0.95099999999999996</v>
      </c>
      <c r="U136" s="1163">
        <v>376685</v>
      </c>
      <c r="X136" s="1141">
        <v>94.5</v>
      </c>
      <c r="Y136" s="1117">
        <v>273253</v>
      </c>
      <c r="Z136" s="1122">
        <v>197758</v>
      </c>
      <c r="AB136" s="1141">
        <v>96.3</v>
      </c>
      <c r="AC136" s="1111">
        <v>33221.4</v>
      </c>
      <c r="AD136" s="1122">
        <v>192077</v>
      </c>
    </row>
    <row r="137" spans="1:30">
      <c r="A137" s="113"/>
      <c r="B137" s="121" t="s">
        <v>12</v>
      </c>
      <c r="C137" s="847">
        <v>115.9</v>
      </c>
      <c r="D137" s="848">
        <v>3849675</v>
      </c>
      <c r="E137" s="848">
        <v>663719</v>
      </c>
      <c r="F137" s="847">
        <v>110.7</v>
      </c>
      <c r="G137" s="19">
        <v>1080995.412</v>
      </c>
      <c r="H137" s="849">
        <v>0.37</v>
      </c>
      <c r="I137" s="1153">
        <v>2.1</v>
      </c>
      <c r="J137" s="850">
        <v>0.88300000000000001</v>
      </c>
      <c r="K137" s="1163">
        <v>356084</v>
      </c>
      <c r="M137" s="851">
        <v>115.9</v>
      </c>
      <c r="N137" s="847">
        <v>3746.01</v>
      </c>
      <c r="O137" s="847">
        <v>691.35</v>
      </c>
      <c r="P137" s="847">
        <v>110.7</v>
      </c>
      <c r="Q137" s="19">
        <v>1073135.6000000001</v>
      </c>
      <c r="R137" s="849">
        <v>0.37</v>
      </c>
      <c r="S137" s="1153">
        <v>2.1</v>
      </c>
      <c r="T137" s="850">
        <v>0.89600000000000002</v>
      </c>
      <c r="U137" s="1163">
        <v>335875</v>
      </c>
      <c r="X137" s="1141">
        <v>99.8</v>
      </c>
      <c r="Y137" s="1117">
        <v>327111</v>
      </c>
      <c r="Z137" s="1122">
        <v>194898</v>
      </c>
      <c r="AB137" s="1141">
        <v>98.2</v>
      </c>
      <c r="AC137" s="1111">
        <v>33553.599999999999</v>
      </c>
      <c r="AD137" s="1122">
        <v>195229</v>
      </c>
    </row>
    <row r="138" spans="1:30">
      <c r="A138" s="113"/>
      <c r="B138" s="121" t="s">
        <v>13</v>
      </c>
      <c r="C138" s="847">
        <v>115.8</v>
      </c>
      <c r="D138" s="848">
        <v>3640709</v>
      </c>
      <c r="E138" s="848">
        <v>737487</v>
      </c>
      <c r="F138" s="847">
        <v>109.8</v>
      </c>
      <c r="G138" s="19">
        <v>1097092.3500000001</v>
      </c>
      <c r="H138" s="849">
        <v>0.38</v>
      </c>
      <c r="I138" s="1153">
        <v>-8</v>
      </c>
      <c r="J138" s="850">
        <v>0.91700000000000004</v>
      </c>
      <c r="K138" s="1163">
        <v>363354</v>
      </c>
      <c r="M138" s="851">
        <v>115.8</v>
      </c>
      <c r="N138" s="847">
        <v>3740.74</v>
      </c>
      <c r="O138" s="847">
        <v>718.47</v>
      </c>
      <c r="P138" s="847">
        <v>109.8</v>
      </c>
      <c r="Q138" s="19">
        <v>1063726.3999999999</v>
      </c>
      <c r="R138" s="849">
        <v>0.38</v>
      </c>
      <c r="S138" s="1153">
        <v>-8</v>
      </c>
      <c r="T138" s="850">
        <v>0.91800000000000004</v>
      </c>
      <c r="U138" s="1163">
        <v>371106</v>
      </c>
      <c r="X138" s="1141">
        <v>102.8</v>
      </c>
      <c r="Y138" s="1117">
        <v>329669</v>
      </c>
      <c r="Z138" s="1122">
        <v>203071</v>
      </c>
      <c r="AB138" s="1141">
        <v>96.9</v>
      </c>
      <c r="AC138" s="1111">
        <v>33160.400000000001</v>
      </c>
      <c r="AD138" s="1122">
        <v>198611</v>
      </c>
    </row>
    <row r="139" spans="1:30">
      <c r="A139" s="114"/>
      <c r="B139" s="122" t="s">
        <v>14</v>
      </c>
      <c r="C139" s="852">
        <v>116.5</v>
      </c>
      <c r="D139" s="853">
        <v>3638655</v>
      </c>
      <c r="E139" s="853">
        <v>725288</v>
      </c>
      <c r="F139" s="852">
        <v>106.1</v>
      </c>
      <c r="G139" s="20">
        <v>1090037.7379999999</v>
      </c>
      <c r="H139" s="854">
        <v>0.38</v>
      </c>
      <c r="I139" s="1154">
        <v>-5.9</v>
      </c>
      <c r="J139" s="855">
        <v>0.92800000000000005</v>
      </c>
      <c r="K139" s="1164">
        <v>408656</v>
      </c>
      <c r="M139" s="856">
        <v>116.5</v>
      </c>
      <c r="N139" s="852">
        <v>3739.8</v>
      </c>
      <c r="O139" s="852">
        <v>715.3</v>
      </c>
      <c r="P139" s="852">
        <v>106.1</v>
      </c>
      <c r="Q139" s="20">
        <v>1082180.7</v>
      </c>
      <c r="R139" s="854">
        <v>0.38</v>
      </c>
      <c r="S139" s="1154">
        <v>-5.9</v>
      </c>
      <c r="T139" s="855">
        <v>0.91300000000000003</v>
      </c>
      <c r="U139" s="1164">
        <v>366946</v>
      </c>
      <c r="X139" s="1141">
        <v>103.3</v>
      </c>
      <c r="Y139" s="1117">
        <v>507051</v>
      </c>
      <c r="Z139" s="1122">
        <v>192360</v>
      </c>
      <c r="AB139" s="1141">
        <v>98.8</v>
      </c>
      <c r="AC139" s="1111">
        <v>33733.5</v>
      </c>
      <c r="AD139" s="1122">
        <v>193681</v>
      </c>
    </row>
    <row r="140" spans="1:30">
      <c r="A140" s="113" t="s">
        <v>48</v>
      </c>
      <c r="B140" s="121" t="s">
        <v>3</v>
      </c>
      <c r="C140" s="847">
        <v>115.4</v>
      </c>
      <c r="D140" s="848">
        <v>3471468</v>
      </c>
      <c r="E140" s="848">
        <v>675002</v>
      </c>
      <c r="F140" s="847">
        <v>109.3</v>
      </c>
      <c r="G140" s="19">
        <v>1008314.875</v>
      </c>
      <c r="H140" s="849">
        <v>0.39</v>
      </c>
      <c r="I140" s="1153">
        <v>-5.5</v>
      </c>
      <c r="J140" s="850">
        <v>0.873</v>
      </c>
      <c r="K140" s="1163">
        <v>277866</v>
      </c>
      <c r="M140" s="851">
        <v>115.4</v>
      </c>
      <c r="N140" s="847">
        <v>3695.66</v>
      </c>
      <c r="O140" s="847">
        <v>752.64</v>
      </c>
      <c r="P140" s="847">
        <v>109.3</v>
      </c>
      <c r="Q140" s="19">
        <v>1099303.7</v>
      </c>
      <c r="R140" s="849">
        <v>0.39</v>
      </c>
      <c r="S140" s="1153">
        <v>-5.5</v>
      </c>
      <c r="T140" s="850">
        <v>0.92100000000000004</v>
      </c>
      <c r="U140" s="1163">
        <v>362276</v>
      </c>
      <c r="X140" s="1143">
        <v>89.5</v>
      </c>
      <c r="Y140" s="1119">
        <v>332937</v>
      </c>
      <c r="Z140" s="1121">
        <v>189349</v>
      </c>
      <c r="AB140" s="1143">
        <v>92.8</v>
      </c>
      <c r="AC140" s="1113">
        <v>32986.9</v>
      </c>
      <c r="AD140" s="1121">
        <v>192595</v>
      </c>
    </row>
    <row r="141" spans="1:30">
      <c r="A141" s="113">
        <v>2000</v>
      </c>
      <c r="B141" s="121" t="s">
        <v>4</v>
      </c>
      <c r="C141" s="847">
        <v>121.1</v>
      </c>
      <c r="D141" s="848">
        <v>3585686</v>
      </c>
      <c r="E141" s="848">
        <v>647689</v>
      </c>
      <c r="F141" s="847">
        <v>119</v>
      </c>
      <c r="G141" s="19">
        <v>1086087.7949999999</v>
      </c>
      <c r="H141" s="849">
        <v>0.4</v>
      </c>
      <c r="I141" s="1153">
        <v>-0.4</v>
      </c>
      <c r="J141" s="850">
        <v>0.98399999999999999</v>
      </c>
      <c r="K141" s="1163">
        <v>360695</v>
      </c>
      <c r="M141" s="851">
        <v>121.1</v>
      </c>
      <c r="N141" s="847">
        <v>3766.73</v>
      </c>
      <c r="O141" s="847">
        <v>749.22</v>
      </c>
      <c r="P141" s="847">
        <v>119</v>
      </c>
      <c r="Q141" s="19">
        <v>1096019.8999999999</v>
      </c>
      <c r="R141" s="849">
        <v>0.4</v>
      </c>
      <c r="S141" s="1153">
        <v>-0.4</v>
      </c>
      <c r="T141" s="850">
        <v>0.99399999999999999</v>
      </c>
      <c r="U141" s="1163">
        <v>372128</v>
      </c>
      <c r="X141" s="1141">
        <v>94.3</v>
      </c>
      <c r="Y141" s="1117">
        <v>266154</v>
      </c>
      <c r="Z141" s="1122">
        <v>176158</v>
      </c>
      <c r="AB141" s="1141">
        <v>94.2</v>
      </c>
      <c r="AC141" s="1111">
        <v>33371.800000000003</v>
      </c>
      <c r="AD141" s="1122">
        <v>201291</v>
      </c>
    </row>
    <row r="142" spans="1:30">
      <c r="A142" s="113"/>
      <c r="B142" s="121" t="s">
        <v>5</v>
      </c>
      <c r="C142" s="847">
        <v>117.3</v>
      </c>
      <c r="D142" s="848">
        <v>3768702</v>
      </c>
      <c r="E142" s="848">
        <v>702066</v>
      </c>
      <c r="F142" s="847">
        <v>110.7</v>
      </c>
      <c r="G142" s="19">
        <v>1119686.1880000001</v>
      </c>
      <c r="H142" s="849">
        <v>0.41</v>
      </c>
      <c r="I142" s="1153">
        <v>-1.6</v>
      </c>
      <c r="J142" s="850">
        <v>1.194</v>
      </c>
      <c r="K142" s="1163">
        <v>436039</v>
      </c>
      <c r="M142" s="851">
        <v>117.3</v>
      </c>
      <c r="N142" s="847">
        <v>3803.84</v>
      </c>
      <c r="O142" s="847">
        <v>741.36</v>
      </c>
      <c r="P142" s="847">
        <v>110.7</v>
      </c>
      <c r="Q142" s="19">
        <v>1111646.3</v>
      </c>
      <c r="R142" s="849">
        <v>0.41</v>
      </c>
      <c r="S142" s="1153">
        <v>-1.6</v>
      </c>
      <c r="T142" s="850">
        <v>0.94299999999999995</v>
      </c>
      <c r="U142" s="1163">
        <v>377173</v>
      </c>
      <c r="X142" s="1141">
        <v>99.1</v>
      </c>
      <c r="Y142" s="1117">
        <v>331326</v>
      </c>
      <c r="Z142" s="1122">
        <v>215390</v>
      </c>
      <c r="AB142" s="1141">
        <v>95.9</v>
      </c>
      <c r="AC142" s="1111">
        <v>33502.800000000003</v>
      </c>
      <c r="AD142" s="1122">
        <v>203616</v>
      </c>
    </row>
    <row r="143" spans="1:30">
      <c r="A143" s="113"/>
      <c r="B143" s="121" t="s">
        <v>6</v>
      </c>
      <c r="C143" s="847">
        <v>123</v>
      </c>
      <c r="D143" s="848">
        <v>3580679</v>
      </c>
      <c r="E143" s="848">
        <v>826142</v>
      </c>
      <c r="F143" s="847">
        <v>123.1</v>
      </c>
      <c r="G143" s="19">
        <v>1158167.871</v>
      </c>
      <c r="H143" s="849">
        <v>0.41</v>
      </c>
      <c r="I143" s="1153">
        <v>-2.2000000000000002</v>
      </c>
      <c r="J143" s="850">
        <v>0.93</v>
      </c>
      <c r="K143" s="1163">
        <v>357936</v>
      </c>
      <c r="M143" s="851">
        <v>123</v>
      </c>
      <c r="N143" s="847">
        <v>3747</v>
      </c>
      <c r="O143" s="847">
        <v>794.97</v>
      </c>
      <c r="P143" s="847">
        <v>123.1</v>
      </c>
      <c r="Q143" s="19">
        <v>1115305.5</v>
      </c>
      <c r="R143" s="849">
        <v>0.41</v>
      </c>
      <c r="S143" s="1153">
        <v>-2.2000000000000002</v>
      </c>
      <c r="T143" s="850">
        <v>0.97299999999999998</v>
      </c>
      <c r="U143" s="1163">
        <v>357700</v>
      </c>
      <c r="X143" s="1141">
        <v>100.7</v>
      </c>
      <c r="Y143" s="1117">
        <v>311558</v>
      </c>
      <c r="Z143" s="1122">
        <v>200205</v>
      </c>
      <c r="AB143" s="1141">
        <v>96.3</v>
      </c>
      <c r="AC143" s="1111">
        <v>33220.800000000003</v>
      </c>
      <c r="AD143" s="1122">
        <v>199681</v>
      </c>
    </row>
    <row r="144" spans="1:30">
      <c r="A144" s="113"/>
      <c r="B144" s="121" t="s">
        <v>7</v>
      </c>
      <c r="C144" s="847">
        <v>118.5</v>
      </c>
      <c r="D144" s="848">
        <v>3738413</v>
      </c>
      <c r="E144" s="848">
        <v>685430</v>
      </c>
      <c r="F144" s="847">
        <v>113.2</v>
      </c>
      <c r="G144" s="19">
        <v>1056436.5</v>
      </c>
      <c r="H144" s="849">
        <v>0.42</v>
      </c>
      <c r="I144" s="1153">
        <v>-5.0999999999999996</v>
      </c>
      <c r="J144" s="850">
        <v>0.87</v>
      </c>
      <c r="K144" s="1163">
        <v>346506</v>
      </c>
      <c r="M144" s="851">
        <v>118.5</v>
      </c>
      <c r="N144" s="847">
        <v>3779.97</v>
      </c>
      <c r="O144" s="847">
        <v>730.39</v>
      </c>
      <c r="P144" s="847">
        <v>113.2</v>
      </c>
      <c r="Q144" s="19">
        <v>1081024.8999999999</v>
      </c>
      <c r="R144" s="849">
        <v>0.42</v>
      </c>
      <c r="S144" s="1153">
        <v>-5.0999999999999996</v>
      </c>
      <c r="T144" s="850">
        <v>0.94399999999999995</v>
      </c>
      <c r="U144" s="1163">
        <v>367127</v>
      </c>
      <c r="X144" s="1141">
        <v>94.2</v>
      </c>
      <c r="Y144" s="1117">
        <v>319298</v>
      </c>
      <c r="Z144" s="1122">
        <v>197017</v>
      </c>
      <c r="AB144" s="1141">
        <v>97</v>
      </c>
      <c r="AC144" s="1111">
        <v>33320</v>
      </c>
      <c r="AD144" s="1122">
        <v>194846</v>
      </c>
    </row>
    <row r="145" spans="1:30">
      <c r="A145" s="113"/>
      <c r="B145" s="121" t="s">
        <v>8</v>
      </c>
      <c r="C145" s="847">
        <v>118.8</v>
      </c>
      <c r="D145" s="848">
        <v>3947119</v>
      </c>
      <c r="E145" s="848">
        <v>738753</v>
      </c>
      <c r="F145" s="847">
        <v>110.8</v>
      </c>
      <c r="G145" s="19">
        <v>1167109.8660000002</v>
      </c>
      <c r="H145" s="849">
        <v>0.43</v>
      </c>
      <c r="I145" s="1153">
        <v>-2.6</v>
      </c>
      <c r="J145" s="850">
        <v>0.92900000000000005</v>
      </c>
      <c r="K145" s="1163">
        <v>396350</v>
      </c>
      <c r="M145" s="851">
        <v>118.8</v>
      </c>
      <c r="N145" s="847">
        <v>3794.68</v>
      </c>
      <c r="O145" s="847">
        <v>695</v>
      </c>
      <c r="P145" s="847">
        <v>110.8</v>
      </c>
      <c r="Q145" s="19">
        <v>1108848.8999999999</v>
      </c>
      <c r="R145" s="849">
        <v>0.43</v>
      </c>
      <c r="S145" s="1153">
        <v>-2.6</v>
      </c>
      <c r="T145" s="850">
        <v>0.95499999999999996</v>
      </c>
      <c r="U145" s="1163">
        <v>388242</v>
      </c>
      <c r="X145" s="1141">
        <v>96.8</v>
      </c>
      <c r="Y145" s="1117">
        <v>299379</v>
      </c>
      <c r="Z145" s="1122">
        <v>195312</v>
      </c>
      <c r="AB145" s="1141">
        <v>98</v>
      </c>
      <c r="AC145" s="1111">
        <v>32710.5</v>
      </c>
      <c r="AD145" s="1122">
        <v>198730</v>
      </c>
    </row>
    <row r="146" spans="1:30">
      <c r="A146" s="96"/>
      <c r="B146" s="121" t="s">
        <v>9</v>
      </c>
      <c r="C146" s="847">
        <v>117.4</v>
      </c>
      <c r="D146" s="848">
        <v>4128225</v>
      </c>
      <c r="E146" s="848">
        <v>842532</v>
      </c>
      <c r="F146" s="847">
        <v>105.4</v>
      </c>
      <c r="G146" s="19">
        <v>1142633.3999999999</v>
      </c>
      <c r="H146" s="849">
        <v>0.44</v>
      </c>
      <c r="I146" s="1153">
        <v>-4.9000000000000004</v>
      </c>
      <c r="J146" s="850">
        <v>0.9</v>
      </c>
      <c r="K146" s="1163">
        <v>377904</v>
      </c>
      <c r="M146" s="851">
        <v>117.4</v>
      </c>
      <c r="N146" s="847">
        <v>3791.44</v>
      </c>
      <c r="O146" s="847">
        <v>707.63</v>
      </c>
      <c r="P146" s="847">
        <v>105.4</v>
      </c>
      <c r="Q146" s="19">
        <v>1110948</v>
      </c>
      <c r="R146" s="849">
        <v>0.44</v>
      </c>
      <c r="S146" s="1153">
        <v>-4.9000000000000004</v>
      </c>
      <c r="T146" s="850">
        <v>0.92200000000000004</v>
      </c>
      <c r="U146" s="1163">
        <v>374182</v>
      </c>
      <c r="X146" s="1141">
        <v>94.2</v>
      </c>
      <c r="Y146" s="1117">
        <v>409773</v>
      </c>
      <c r="Z146" s="1122">
        <v>189237</v>
      </c>
      <c r="AB146" s="1141">
        <v>98.8</v>
      </c>
      <c r="AC146" s="1111">
        <v>32197.9</v>
      </c>
      <c r="AD146" s="1122">
        <v>190197</v>
      </c>
    </row>
    <row r="147" spans="1:30">
      <c r="A147" s="113"/>
      <c r="B147" s="121" t="s">
        <v>10</v>
      </c>
      <c r="C147" s="847">
        <v>118.5</v>
      </c>
      <c r="D147" s="848">
        <v>3988813</v>
      </c>
      <c r="E147" s="848">
        <v>688933</v>
      </c>
      <c r="F147" s="847">
        <v>110.7</v>
      </c>
      <c r="G147" s="19">
        <v>1057352.774</v>
      </c>
      <c r="H147" s="849">
        <v>0.45</v>
      </c>
      <c r="I147" s="1153">
        <v>-6.1</v>
      </c>
      <c r="J147" s="850">
        <v>0.89400000000000002</v>
      </c>
      <c r="K147" s="1163">
        <v>386330</v>
      </c>
      <c r="M147" s="851">
        <v>118.5</v>
      </c>
      <c r="N147" s="847">
        <v>3809.56</v>
      </c>
      <c r="O147" s="847">
        <v>696.3</v>
      </c>
      <c r="P147" s="847">
        <v>110.7</v>
      </c>
      <c r="Q147" s="19">
        <v>1105901.3999999999</v>
      </c>
      <c r="R147" s="849">
        <v>0.45</v>
      </c>
      <c r="S147" s="1153">
        <v>-6.1</v>
      </c>
      <c r="T147" s="850">
        <v>0.97099999999999997</v>
      </c>
      <c r="U147" s="1163">
        <v>393863</v>
      </c>
      <c r="X147" s="1141">
        <v>94.1</v>
      </c>
      <c r="Y147" s="1117">
        <v>270522</v>
      </c>
      <c r="Z147" s="1122">
        <v>217209</v>
      </c>
      <c r="AB147" s="1141">
        <v>99.2</v>
      </c>
      <c r="AC147" s="1111">
        <v>32720.400000000001</v>
      </c>
      <c r="AD147" s="1122">
        <v>204454</v>
      </c>
    </row>
    <row r="148" spans="1:30">
      <c r="A148" s="113"/>
      <c r="B148" s="121" t="s">
        <v>11</v>
      </c>
      <c r="C148" s="847">
        <v>120.3</v>
      </c>
      <c r="D148" s="848">
        <v>3988054</v>
      </c>
      <c r="E148" s="848">
        <v>634397</v>
      </c>
      <c r="F148" s="847">
        <v>110.6</v>
      </c>
      <c r="G148" s="19">
        <v>1110755.547</v>
      </c>
      <c r="H148" s="849">
        <v>0.46</v>
      </c>
      <c r="I148" s="1153">
        <v>-7.5</v>
      </c>
      <c r="J148" s="850">
        <v>1.028</v>
      </c>
      <c r="K148" s="1163">
        <v>397633</v>
      </c>
      <c r="M148" s="851">
        <v>120.3</v>
      </c>
      <c r="N148" s="847">
        <v>3811.02</v>
      </c>
      <c r="O148" s="847">
        <v>627</v>
      </c>
      <c r="P148" s="847">
        <v>110.6</v>
      </c>
      <c r="Q148" s="19">
        <v>1114184.2</v>
      </c>
      <c r="R148" s="849">
        <v>0.46</v>
      </c>
      <c r="S148" s="1153">
        <v>-7.5</v>
      </c>
      <c r="T148" s="850">
        <v>0.98299999999999998</v>
      </c>
      <c r="U148" s="1163">
        <v>380872</v>
      </c>
      <c r="X148" s="1141">
        <v>98.9</v>
      </c>
      <c r="Y148" s="1117">
        <v>269251</v>
      </c>
      <c r="Z148" s="1122">
        <v>208950</v>
      </c>
      <c r="AB148" s="1141">
        <v>100.3</v>
      </c>
      <c r="AC148" s="1111">
        <v>32244.9</v>
      </c>
      <c r="AD148" s="1122">
        <v>209088</v>
      </c>
    </row>
    <row r="149" spans="1:30">
      <c r="A149" s="113"/>
      <c r="B149" s="121" t="s">
        <v>12</v>
      </c>
      <c r="C149" s="847">
        <v>118.4</v>
      </c>
      <c r="D149" s="848">
        <v>3899732</v>
      </c>
      <c r="E149" s="848">
        <v>635967</v>
      </c>
      <c r="F149" s="847">
        <v>109.6</v>
      </c>
      <c r="G149" s="19">
        <v>1127657.6189999999</v>
      </c>
      <c r="H149" s="849">
        <v>0.46</v>
      </c>
      <c r="I149" s="1153">
        <v>-4.5999999999999996</v>
      </c>
      <c r="J149" s="850">
        <v>0.93600000000000005</v>
      </c>
      <c r="K149" s="1163">
        <v>392123</v>
      </c>
      <c r="M149" s="851">
        <v>118.4</v>
      </c>
      <c r="N149" s="847">
        <v>3796.98</v>
      </c>
      <c r="O149" s="847">
        <v>651</v>
      </c>
      <c r="P149" s="847">
        <v>109.6</v>
      </c>
      <c r="Q149" s="19">
        <v>1128991.1000000001</v>
      </c>
      <c r="R149" s="849">
        <v>0.46</v>
      </c>
      <c r="S149" s="1153">
        <v>-4.5999999999999996</v>
      </c>
      <c r="T149" s="850">
        <v>0.95</v>
      </c>
      <c r="U149" s="1163">
        <v>372758</v>
      </c>
      <c r="X149" s="1141">
        <v>100.5</v>
      </c>
      <c r="Y149" s="1117">
        <v>322498</v>
      </c>
      <c r="Z149" s="1122">
        <v>207921</v>
      </c>
      <c r="AB149" s="1141">
        <v>99.4</v>
      </c>
      <c r="AC149" s="1111">
        <v>32779.9</v>
      </c>
      <c r="AD149" s="1122">
        <v>202574</v>
      </c>
    </row>
    <row r="150" spans="1:30">
      <c r="A150" s="113"/>
      <c r="B150" s="121" t="s">
        <v>13</v>
      </c>
      <c r="C150" s="847">
        <v>120.2</v>
      </c>
      <c r="D150" s="848">
        <v>3699763</v>
      </c>
      <c r="E150" s="848">
        <v>635117</v>
      </c>
      <c r="F150" s="847">
        <v>111.4</v>
      </c>
      <c r="G150" s="19">
        <v>1163525.1499999999</v>
      </c>
      <c r="H150" s="849">
        <v>0.46</v>
      </c>
      <c r="I150" s="1153">
        <v>-3.5</v>
      </c>
      <c r="J150" s="850">
        <v>0.96399999999999997</v>
      </c>
      <c r="K150" s="1163">
        <v>367587</v>
      </c>
      <c r="M150" s="851">
        <v>120.2</v>
      </c>
      <c r="N150" s="847">
        <v>3803.51</v>
      </c>
      <c r="O150" s="847">
        <v>615.4</v>
      </c>
      <c r="P150" s="847">
        <v>111.4</v>
      </c>
      <c r="Q150" s="19">
        <v>1119971.2</v>
      </c>
      <c r="R150" s="849">
        <v>0.46</v>
      </c>
      <c r="S150" s="1153">
        <v>-3.5</v>
      </c>
      <c r="T150" s="850">
        <v>0.96099999999999997</v>
      </c>
      <c r="U150" s="1163">
        <v>375593</v>
      </c>
      <c r="X150" s="1141">
        <v>109.3</v>
      </c>
      <c r="Y150" s="1117">
        <v>320652</v>
      </c>
      <c r="Z150" s="1122">
        <v>205852</v>
      </c>
      <c r="AB150" s="1141">
        <v>102.6</v>
      </c>
      <c r="AC150" s="1111">
        <v>32155.3</v>
      </c>
      <c r="AD150" s="1122">
        <v>202297</v>
      </c>
    </row>
    <row r="151" spans="1:30">
      <c r="A151" s="113"/>
      <c r="B151" s="121" t="s">
        <v>14</v>
      </c>
      <c r="C151" s="847">
        <v>119.8</v>
      </c>
      <c r="D151" s="848">
        <v>3713726</v>
      </c>
      <c r="E151" s="848">
        <v>621439</v>
      </c>
      <c r="F151" s="847">
        <v>107.8</v>
      </c>
      <c r="G151" s="19">
        <v>1129585.8419999999</v>
      </c>
      <c r="H151" s="849">
        <v>0.48</v>
      </c>
      <c r="I151" s="1153">
        <v>-5.5</v>
      </c>
      <c r="J151" s="850">
        <v>0.97299999999999998</v>
      </c>
      <c r="K151" s="1163">
        <v>390517</v>
      </c>
      <c r="M151" s="851">
        <v>119.8</v>
      </c>
      <c r="N151" s="847">
        <v>3819.84</v>
      </c>
      <c r="O151" s="847">
        <v>614.66</v>
      </c>
      <c r="P151" s="847">
        <v>107.8</v>
      </c>
      <c r="Q151" s="19">
        <v>1130869.8</v>
      </c>
      <c r="R151" s="849">
        <v>0.48</v>
      </c>
      <c r="S151" s="1153">
        <v>-5.5</v>
      </c>
      <c r="T151" s="850">
        <v>0.95499999999999996</v>
      </c>
      <c r="U151" s="1163">
        <v>364909</v>
      </c>
      <c r="X151" s="1142">
        <v>107</v>
      </c>
      <c r="Y151" s="1118">
        <v>488322</v>
      </c>
      <c r="Z151" s="1123">
        <v>200174</v>
      </c>
      <c r="AB151" s="1142">
        <v>101.7</v>
      </c>
      <c r="AC151" s="1112">
        <v>32654.3</v>
      </c>
      <c r="AD151" s="1123">
        <v>215586</v>
      </c>
    </row>
    <row r="152" spans="1:30">
      <c r="A152" s="115" t="s">
        <v>49</v>
      </c>
      <c r="B152" s="120" t="s">
        <v>3</v>
      </c>
      <c r="C152" s="857">
        <v>116.9</v>
      </c>
      <c r="D152" s="858">
        <v>3587370</v>
      </c>
      <c r="E152" s="858">
        <v>601200</v>
      </c>
      <c r="F152" s="857">
        <v>106</v>
      </c>
      <c r="G152" s="18">
        <v>1024086.51</v>
      </c>
      <c r="H152" s="859">
        <v>0.49</v>
      </c>
      <c r="I152" s="1152">
        <v>-0.2</v>
      </c>
      <c r="J152" s="860">
        <v>0.88200000000000001</v>
      </c>
      <c r="K152" s="1162">
        <v>291576</v>
      </c>
      <c r="M152" s="861">
        <v>116.9</v>
      </c>
      <c r="N152" s="857">
        <v>3812.4</v>
      </c>
      <c r="O152" s="857">
        <v>659.53</v>
      </c>
      <c r="P152" s="857">
        <v>106</v>
      </c>
      <c r="Q152" s="18">
        <v>1109111.5</v>
      </c>
      <c r="R152" s="859">
        <v>0.49</v>
      </c>
      <c r="S152" s="1152">
        <v>-0.2</v>
      </c>
      <c r="T152" s="860">
        <v>0.93500000000000005</v>
      </c>
      <c r="U152" s="1162">
        <v>366382</v>
      </c>
      <c r="X152" s="1141">
        <v>97.4</v>
      </c>
      <c r="Y152" s="1117">
        <v>320947</v>
      </c>
      <c r="Z152" s="1122">
        <v>210920</v>
      </c>
      <c r="AB152" s="1141">
        <v>100.9</v>
      </c>
      <c r="AC152" s="1111">
        <v>31872</v>
      </c>
      <c r="AD152" s="1122">
        <v>200496</v>
      </c>
    </row>
    <row r="153" spans="1:30">
      <c r="A153" s="113">
        <v>2001</v>
      </c>
      <c r="B153" s="121" t="s">
        <v>4</v>
      </c>
      <c r="C153" s="847">
        <v>115.9</v>
      </c>
      <c r="D153" s="848">
        <v>3447946</v>
      </c>
      <c r="E153" s="848">
        <v>515229</v>
      </c>
      <c r="F153" s="847">
        <v>102.4</v>
      </c>
      <c r="G153" s="19">
        <v>1098699.4029999999</v>
      </c>
      <c r="H153" s="849">
        <v>0.48</v>
      </c>
      <c r="I153" s="1153">
        <v>-7.3</v>
      </c>
      <c r="J153" s="850">
        <v>0.93</v>
      </c>
      <c r="K153" s="1163">
        <v>367269</v>
      </c>
      <c r="M153" s="851">
        <v>115.9</v>
      </c>
      <c r="N153" s="847">
        <v>3745.91</v>
      </c>
      <c r="O153" s="847">
        <v>547.41999999999996</v>
      </c>
      <c r="P153" s="847">
        <v>102.4</v>
      </c>
      <c r="Q153" s="19">
        <v>1117123.5</v>
      </c>
      <c r="R153" s="849">
        <v>0.48</v>
      </c>
      <c r="S153" s="1153">
        <v>-7.3</v>
      </c>
      <c r="T153" s="850">
        <v>0.93899999999999995</v>
      </c>
      <c r="U153" s="1163">
        <v>388279</v>
      </c>
      <c r="X153" s="1141">
        <v>102.8</v>
      </c>
      <c r="Y153" s="1117">
        <v>242525</v>
      </c>
      <c r="Z153" s="1122">
        <v>174552</v>
      </c>
      <c r="AB153" s="1141">
        <v>104.9</v>
      </c>
      <c r="AC153" s="1111">
        <v>31296.9</v>
      </c>
      <c r="AD153" s="1122">
        <v>201996</v>
      </c>
    </row>
    <row r="154" spans="1:30">
      <c r="A154" s="113"/>
      <c r="B154" s="121" t="s">
        <v>5</v>
      </c>
      <c r="C154" s="847">
        <v>114.1</v>
      </c>
      <c r="D154" s="848">
        <v>3666480</v>
      </c>
      <c r="E154" s="848">
        <v>603600</v>
      </c>
      <c r="F154" s="847">
        <v>101.5</v>
      </c>
      <c r="G154" s="19">
        <v>1070931.75</v>
      </c>
      <c r="H154" s="849">
        <v>0.47</v>
      </c>
      <c r="I154" s="1153">
        <v>-4.8</v>
      </c>
      <c r="J154" s="850">
        <v>1.169</v>
      </c>
      <c r="K154" s="1163">
        <v>424185</v>
      </c>
      <c r="M154" s="851">
        <v>114.1</v>
      </c>
      <c r="N154" s="847">
        <v>3701.09</v>
      </c>
      <c r="O154" s="847">
        <v>643.6</v>
      </c>
      <c r="P154" s="847">
        <v>101.5</v>
      </c>
      <c r="Q154" s="19">
        <v>1063427.3999999999</v>
      </c>
      <c r="R154" s="849">
        <v>0.47</v>
      </c>
      <c r="S154" s="1153">
        <v>-4.8</v>
      </c>
      <c r="T154" s="850">
        <v>0.92400000000000004</v>
      </c>
      <c r="U154" s="1163">
        <v>367876</v>
      </c>
      <c r="X154" s="1141">
        <v>99.6</v>
      </c>
      <c r="Y154" s="1117">
        <v>313958</v>
      </c>
      <c r="Z154" s="1122">
        <v>223791</v>
      </c>
      <c r="AB154" s="1141">
        <v>96.9</v>
      </c>
      <c r="AC154" s="1111">
        <v>31188.2</v>
      </c>
      <c r="AD154" s="1122">
        <v>216328</v>
      </c>
    </row>
    <row r="155" spans="1:30">
      <c r="A155" s="113"/>
      <c r="B155" s="121" t="s">
        <v>6</v>
      </c>
      <c r="C155" s="847">
        <v>113.8</v>
      </c>
      <c r="D155" s="848">
        <v>3535581</v>
      </c>
      <c r="E155" s="848">
        <v>595196</v>
      </c>
      <c r="F155" s="847">
        <v>101.2</v>
      </c>
      <c r="G155" s="19">
        <v>1125514.2689999999</v>
      </c>
      <c r="H155" s="849">
        <v>0.47</v>
      </c>
      <c r="I155" s="1153">
        <v>-5.4</v>
      </c>
      <c r="J155" s="850">
        <v>0.86699999999999999</v>
      </c>
      <c r="K155" s="1163">
        <v>373065</v>
      </c>
      <c r="M155" s="851">
        <v>113.8</v>
      </c>
      <c r="N155" s="847">
        <v>3693.74</v>
      </c>
      <c r="O155" s="847">
        <v>583.92999999999995</v>
      </c>
      <c r="P155" s="847">
        <v>101.2</v>
      </c>
      <c r="Q155" s="19">
        <v>1085532.1000000001</v>
      </c>
      <c r="R155" s="849">
        <v>0.47</v>
      </c>
      <c r="S155" s="1153">
        <v>-5.4</v>
      </c>
      <c r="T155" s="850">
        <v>0.90700000000000003</v>
      </c>
      <c r="U155" s="1163">
        <v>374687</v>
      </c>
      <c r="X155" s="1141">
        <v>104.5</v>
      </c>
      <c r="Y155" s="1117">
        <v>298860</v>
      </c>
      <c r="Z155" s="1122">
        <v>215925</v>
      </c>
      <c r="AB155" s="1141">
        <v>100.4</v>
      </c>
      <c r="AC155" s="1111">
        <v>31571.8</v>
      </c>
      <c r="AD155" s="1122">
        <v>205393</v>
      </c>
    </row>
    <row r="156" spans="1:30">
      <c r="A156" s="113"/>
      <c r="B156" s="121" t="s">
        <v>7</v>
      </c>
      <c r="C156" s="847">
        <v>111.9</v>
      </c>
      <c r="D156" s="848">
        <v>3640916</v>
      </c>
      <c r="E156" s="848">
        <v>589421</v>
      </c>
      <c r="F156" s="847">
        <v>98.5</v>
      </c>
      <c r="G156" s="19">
        <v>1063284.365</v>
      </c>
      <c r="H156" s="849">
        <v>0.47</v>
      </c>
      <c r="I156" s="1153">
        <v>-6.4</v>
      </c>
      <c r="J156" s="850">
        <v>0.83699999999999997</v>
      </c>
      <c r="K156" s="1163">
        <v>345550</v>
      </c>
      <c r="M156" s="851">
        <v>111.9</v>
      </c>
      <c r="N156" s="847">
        <v>3678.51</v>
      </c>
      <c r="O156" s="847">
        <v>640.32000000000005</v>
      </c>
      <c r="P156" s="847">
        <v>98.5</v>
      </c>
      <c r="Q156" s="19">
        <v>1085498.5</v>
      </c>
      <c r="R156" s="849">
        <v>0.47</v>
      </c>
      <c r="S156" s="1153">
        <v>-6.4</v>
      </c>
      <c r="T156" s="850">
        <v>0.90600000000000003</v>
      </c>
      <c r="U156" s="1163">
        <v>366030</v>
      </c>
      <c r="X156" s="1141">
        <v>98.7</v>
      </c>
      <c r="Y156" s="1117">
        <v>300400</v>
      </c>
      <c r="Z156" s="1122">
        <v>204393</v>
      </c>
      <c r="AB156" s="1141">
        <v>101.5</v>
      </c>
      <c r="AC156" s="1111">
        <v>31810</v>
      </c>
      <c r="AD156" s="1122">
        <v>203544</v>
      </c>
    </row>
    <row r="157" spans="1:30">
      <c r="A157" s="113"/>
      <c r="B157" s="121" t="s">
        <v>8</v>
      </c>
      <c r="C157" s="847">
        <v>112.5</v>
      </c>
      <c r="D157" s="848">
        <v>3799364</v>
      </c>
      <c r="E157" s="848">
        <v>666628</v>
      </c>
      <c r="F157" s="847">
        <v>99.5</v>
      </c>
      <c r="G157" s="19">
        <v>1117807.5359999998</v>
      </c>
      <c r="H157" s="849">
        <v>0.47</v>
      </c>
      <c r="I157" s="1153">
        <v>-3.4</v>
      </c>
      <c r="J157" s="850">
        <v>0.88</v>
      </c>
      <c r="K157" s="1163">
        <v>363414</v>
      </c>
      <c r="M157" s="851">
        <v>112.5</v>
      </c>
      <c r="N157" s="847">
        <v>3654.42</v>
      </c>
      <c r="O157" s="847">
        <v>603.04999999999995</v>
      </c>
      <c r="P157" s="847">
        <v>99.5</v>
      </c>
      <c r="Q157" s="19">
        <v>1068107.3999999999</v>
      </c>
      <c r="R157" s="849">
        <v>0.47</v>
      </c>
      <c r="S157" s="1153">
        <v>-3.4</v>
      </c>
      <c r="T157" s="850">
        <v>0.9</v>
      </c>
      <c r="U157" s="1163">
        <v>353785</v>
      </c>
      <c r="X157" s="1141">
        <v>101.2</v>
      </c>
      <c r="Y157" s="1117">
        <v>298243</v>
      </c>
      <c r="Z157" s="1122">
        <v>190203</v>
      </c>
      <c r="AB157" s="1141">
        <v>102.3</v>
      </c>
      <c r="AC157" s="1111">
        <v>31879.8</v>
      </c>
      <c r="AD157" s="1122">
        <v>200603</v>
      </c>
    </row>
    <row r="158" spans="1:30">
      <c r="A158" s="113"/>
      <c r="B158" s="121" t="s">
        <v>9</v>
      </c>
      <c r="C158" s="847">
        <v>110.3</v>
      </c>
      <c r="D158" s="848">
        <v>4022577</v>
      </c>
      <c r="E158" s="848">
        <v>732400</v>
      </c>
      <c r="F158" s="847">
        <v>98.6</v>
      </c>
      <c r="G158" s="19">
        <v>1084682.0819999999</v>
      </c>
      <c r="H158" s="849">
        <v>0.46</v>
      </c>
      <c r="I158" s="1153">
        <v>-3.3</v>
      </c>
      <c r="J158" s="850">
        <v>0.86099999999999999</v>
      </c>
      <c r="K158" s="1163">
        <v>360986</v>
      </c>
      <c r="M158" s="851">
        <v>110.3</v>
      </c>
      <c r="N158" s="847">
        <v>3689.57</v>
      </c>
      <c r="O158" s="847">
        <v>645.66</v>
      </c>
      <c r="P158" s="847">
        <v>98.6</v>
      </c>
      <c r="Q158" s="19">
        <v>1057635.6000000001</v>
      </c>
      <c r="R158" s="849">
        <v>0.46</v>
      </c>
      <c r="S158" s="1153">
        <v>-3.3</v>
      </c>
      <c r="T158" s="850">
        <v>0.88100000000000001</v>
      </c>
      <c r="U158" s="1163">
        <v>358484</v>
      </c>
      <c r="X158" s="1141">
        <v>93.9</v>
      </c>
      <c r="Y158" s="1117">
        <v>389839</v>
      </c>
      <c r="Z158" s="1122">
        <v>211198</v>
      </c>
      <c r="AB158" s="1141">
        <v>98.4</v>
      </c>
      <c r="AC158" s="1111">
        <v>31773.3</v>
      </c>
      <c r="AD158" s="1122">
        <v>204648</v>
      </c>
    </row>
    <row r="159" spans="1:30">
      <c r="A159" s="113"/>
      <c r="B159" s="121" t="s">
        <v>10</v>
      </c>
      <c r="C159" s="847">
        <v>102.3</v>
      </c>
      <c r="D159" s="848">
        <v>3789458</v>
      </c>
      <c r="E159" s="848">
        <v>528267</v>
      </c>
      <c r="F159" s="847">
        <v>86.1</v>
      </c>
      <c r="G159" s="19">
        <v>1028425.4639999999</v>
      </c>
      <c r="H159" s="849">
        <v>0.46</v>
      </c>
      <c r="I159" s="1153">
        <v>-2.8</v>
      </c>
      <c r="J159" s="850">
        <v>0.77500000000000002</v>
      </c>
      <c r="K159" s="1163">
        <v>350759</v>
      </c>
      <c r="M159" s="851">
        <v>102.3</v>
      </c>
      <c r="N159" s="847">
        <v>3621.35</v>
      </c>
      <c r="O159" s="847">
        <v>548.98</v>
      </c>
      <c r="P159" s="847">
        <v>86.1</v>
      </c>
      <c r="Q159" s="19">
        <v>1064618.3999999999</v>
      </c>
      <c r="R159" s="849">
        <v>0.46</v>
      </c>
      <c r="S159" s="1153">
        <v>-2.8</v>
      </c>
      <c r="T159" s="850">
        <v>0.84799999999999998</v>
      </c>
      <c r="U159" s="1163">
        <v>353944</v>
      </c>
      <c r="X159" s="1141">
        <v>93.8</v>
      </c>
      <c r="Y159" s="1117">
        <v>263715</v>
      </c>
      <c r="Z159" s="1122">
        <v>212246</v>
      </c>
      <c r="AB159" s="1141">
        <v>98.5</v>
      </c>
      <c r="AC159" s="1111">
        <v>31855.3</v>
      </c>
      <c r="AD159" s="1122">
        <v>199421</v>
      </c>
    </row>
    <row r="160" spans="1:30">
      <c r="A160" s="113"/>
      <c r="B160" s="121" t="s">
        <v>11</v>
      </c>
      <c r="C160" s="847">
        <v>104</v>
      </c>
      <c r="D160" s="848">
        <v>3676061</v>
      </c>
      <c r="E160" s="848">
        <v>677350</v>
      </c>
      <c r="F160" s="847">
        <v>89.6</v>
      </c>
      <c r="G160" s="19">
        <v>1033984.41</v>
      </c>
      <c r="H160" s="849">
        <v>0.45</v>
      </c>
      <c r="I160" s="1153">
        <v>-0.1</v>
      </c>
      <c r="J160" s="850">
        <v>0.89</v>
      </c>
      <c r="K160" s="1163">
        <v>355589</v>
      </c>
      <c r="M160" s="851">
        <v>104</v>
      </c>
      <c r="N160" s="847">
        <v>3511.82</v>
      </c>
      <c r="O160" s="847">
        <v>658.35</v>
      </c>
      <c r="P160" s="847">
        <v>89.6</v>
      </c>
      <c r="Q160" s="19">
        <v>1047876.3</v>
      </c>
      <c r="R160" s="849">
        <v>0.45</v>
      </c>
      <c r="S160" s="1153">
        <v>-0.1</v>
      </c>
      <c r="T160" s="850">
        <v>0.85799999999999998</v>
      </c>
      <c r="U160" s="1163">
        <v>352135</v>
      </c>
      <c r="X160" s="1141">
        <v>94.7</v>
      </c>
      <c r="Y160" s="1117">
        <v>274794</v>
      </c>
      <c r="Z160" s="1122">
        <v>184932</v>
      </c>
      <c r="AB160" s="1141">
        <v>95.8</v>
      </c>
      <c r="AC160" s="1111">
        <v>32449.8</v>
      </c>
      <c r="AD160" s="1122">
        <v>196584</v>
      </c>
    </row>
    <row r="161" spans="1:30">
      <c r="A161" s="113"/>
      <c r="B161" s="121" t="s">
        <v>12</v>
      </c>
      <c r="C161" s="847">
        <v>106.6</v>
      </c>
      <c r="D161" s="848">
        <v>3646726</v>
      </c>
      <c r="E161" s="848">
        <v>610815</v>
      </c>
      <c r="F161" s="847">
        <v>90.5</v>
      </c>
      <c r="G161" s="19">
        <v>1046200.53</v>
      </c>
      <c r="H161" s="849">
        <v>0.42</v>
      </c>
      <c r="I161" s="1153">
        <v>-10</v>
      </c>
      <c r="J161" s="850">
        <v>0.86299999999999999</v>
      </c>
      <c r="K161" s="1163">
        <v>401436</v>
      </c>
      <c r="M161" s="851">
        <v>106.6</v>
      </c>
      <c r="N161" s="847">
        <v>3554.95</v>
      </c>
      <c r="O161" s="847">
        <v>592.82000000000005</v>
      </c>
      <c r="P161" s="847">
        <v>90.5</v>
      </c>
      <c r="Q161" s="19">
        <v>1042119</v>
      </c>
      <c r="R161" s="849">
        <v>0.42</v>
      </c>
      <c r="S161" s="1153">
        <v>-10</v>
      </c>
      <c r="T161" s="850">
        <v>0.875</v>
      </c>
      <c r="U161" s="1163">
        <v>370433</v>
      </c>
      <c r="X161" s="1141">
        <v>94.7</v>
      </c>
      <c r="Y161" s="1117">
        <v>312944</v>
      </c>
      <c r="Z161" s="1122">
        <v>206701</v>
      </c>
      <c r="AB161" s="1141">
        <v>93.9</v>
      </c>
      <c r="AC161" s="1111">
        <v>32143.7</v>
      </c>
      <c r="AD161" s="1122">
        <v>195294</v>
      </c>
    </row>
    <row r="162" spans="1:30">
      <c r="A162" s="113"/>
      <c r="B162" s="121" t="s">
        <v>13</v>
      </c>
      <c r="C162" s="847">
        <v>105.4</v>
      </c>
      <c r="D162" s="848">
        <v>3444710</v>
      </c>
      <c r="E162" s="848">
        <v>621661</v>
      </c>
      <c r="F162" s="847">
        <v>90.9</v>
      </c>
      <c r="G162" s="19">
        <v>1100019.835</v>
      </c>
      <c r="H162" s="849">
        <v>0.41</v>
      </c>
      <c r="I162" s="1153">
        <v>-1.3</v>
      </c>
      <c r="J162" s="850">
        <v>0.873</v>
      </c>
      <c r="K162" s="1163">
        <v>338809</v>
      </c>
      <c r="M162" s="851">
        <v>105.4</v>
      </c>
      <c r="N162" s="847">
        <v>3545.79</v>
      </c>
      <c r="O162" s="847">
        <v>647.74</v>
      </c>
      <c r="P162" s="847">
        <v>90.9</v>
      </c>
      <c r="Q162" s="19">
        <v>1054781</v>
      </c>
      <c r="R162" s="849">
        <v>0.41</v>
      </c>
      <c r="S162" s="1153">
        <v>-1.3</v>
      </c>
      <c r="T162" s="850">
        <v>0.86399999999999999</v>
      </c>
      <c r="U162" s="1163">
        <v>348590</v>
      </c>
      <c r="X162" s="1141">
        <v>97.9</v>
      </c>
      <c r="Y162" s="1117">
        <v>333972</v>
      </c>
      <c r="Z162" s="1122">
        <v>209637</v>
      </c>
      <c r="AB162" s="1141">
        <v>91.7</v>
      </c>
      <c r="AC162" s="1111">
        <v>32686.400000000001</v>
      </c>
      <c r="AD162" s="1122">
        <v>200695</v>
      </c>
    </row>
    <row r="163" spans="1:30">
      <c r="A163" s="101"/>
      <c r="B163" s="122" t="s">
        <v>14</v>
      </c>
      <c r="C163" s="852">
        <v>103.8</v>
      </c>
      <c r="D163" s="853">
        <v>3427251</v>
      </c>
      <c r="E163" s="853">
        <v>899426</v>
      </c>
      <c r="F163" s="852">
        <v>86.4</v>
      </c>
      <c r="G163" s="20">
        <v>1042082.43</v>
      </c>
      <c r="H163" s="854">
        <v>0.4</v>
      </c>
      <c r="I163" s="1154">
        <v>-5.5</v>
      </c>
      <c r="J163" s="855">
        <v>0.84299999999999997</v>
      </c>
      <c r="K163" s="1164">
        <v>378024</v>
      </c>
      <c r="M163" s="856">
        <v>103.8</v>
      </c>
      <c r="N163" s="852">
        <v>3529.64</v>
      </c>
      <c r="O163" s="852">
        <v>827.43</v>
      </c>
      <c r="P163" s="852">
        <v>86.4</v>
      </c>
      <c r="Q163" s="20">
        <v>1043700.1</v>
      </c>
      <c r="R163" s="854">
        <v>0.4</v>
      </c>
      <c r="S163" s="1154">
        <v>-5.5</v>
      </c>
      <c r="T163" s="855">
        <v>0.82199999999999995</v>
      </c>
      <c r="U163" s="1164">
        <v>361703</v>
      </c>
      <c r="X163" s="1141">
        <v>93</v>
      </c>
      <c r="Y163" s="1117">
        <v>473147</v>
      </c>
      <c r="Z163" s="1122">
        <v>181823</v>
      </c>
      <c r="AB163" s="1141">
        <v>88</v>
      </c>
      <c r="AC163" s="1111">
        <v>31875.1</v>
      </c>
      <c r="AD163" s="1122">
        <v>193742</v>
      </c>
    </row>
    <row r="164" spans="1:30">
      <c r="A164" s="116" t="s">
        <v>50</v>
      </c>
      <c r="B164" s="121" t="s">
        <v>3</v>
      </c>
      <c r="C164" s="847">
        <v>105.1</v>
      </c>
      <c r="D164" s="848">
        <v>3315628</v>
      </c>
      <c r="E164" s="848">
        <v>515620</v>
      </c>
      <c r="F164" s="847">
        <v>88</v>
      </c>
      <c r="G164" s="19">
        <v>918855.81599999999</v>
      </c>
      <c r="H164" s="849">
        <v>0.4</v>
      </c>
      <c r="I164" s="1153">
        <v>-3.6</v>
      </c>
      <c r="J164" s="850">
        <v>0.84299999999999997</v>
      </c>
      <c r="K164" s="1163">
        <v>302907</v>
      </c>
      <c r="M164" s="851">
        <v>105.1</v>
      </c>
      <c r="N164" s="847">
        <v>3513.39</v>
      </c>
      <c r="O164" s="847">
        <v>565.63</v>
      </c>
      <c r="P164" s="847">
        <v>88</v>
      </c>
      <c r="Q164" s="19">
        <v>991847.9</v>
      </c>
      <c r="R164" s="849">
        <v>0.4</v>
      </c>
      <c r="S164" s="1153">
        <v>-3.6</v>
      </c>
      <c r="T164" s="850">
        <v>0.89500000000000002</v>
      </c>
      <c r="U164" s="1163">
        <v>375790</v>
      </c>
      <c r="X164" s="1143">
        <v>86.2</v>
      </c>
      <c r="Y164" s="1119">
        <v>333011</v>
      </c>
      <c r="Z164" s="1121">
        <v>209656</v>
      </c>
      <c r="AB164" s="1143">
        <v>89.4</v>
      </c>
      <c r="AC164" s="1113">
        <v>32956</v>
      </c>
      <c r="AD164" s="1121">
        <v>200641</v>
      </c>
    </row>
    <row r="165" spans="1:30">
      <c r="A165" s="113">
        <v>2002</v>
      </c>
      <c r="B165" s="121" t="s">
        <v>4</v>
      </c>
      <c r="C165" s="847">
        <v>106.1</v>
      </c>
      <c r="D165" s="848">
        <v>3258641</v>
      </c>
      <c r="E165" s="848">
        <v>581101</v>
      </c>
      <c r="F165" s="847">
        <v>87.1</v>
      </c>
      <c r="G165" s="19">
        <v>966732.84</v>
      </c>
      <c r="H165" s="849">
        <v>0.4</v>
      </c>
      <c r="I165" s="1153">
        <v>-5.7</v>
      </c>
      <c r="J165" s="850">
        <v>0.90400000000000003</v>
      </c>
      <c r="K165" s="1163">
        <v>364197</v>
      </c>
      <c r="M165" s="851">
        <v>106.1</v>
      </c>
      <c r="N165" s="847">
        <v>3549.19</v>
      </c>
      <c r="O165" s="847">
        <v>620.19000000000005</v>
      </c>
      <c r="P165" s="847">
        <v>87.1</v>
      </c>
      <c r="Q165" s="19">
        <v>983705.1</v>
      </c>
      <c r="R165" s="849">
        <v>0.4</v>
      </c>
      <c r="S165" s="1153">
        <v>-5.7</v>
      </c>
      <c r="T165" s="850">
        <v>0.91500000000000004</v>
      </c>
      <c r="U165" s="1163">
        <v>380767</v>
      </c>
      <c r="X165" s="1141">
        <v>83.1</v>
      </c>
      <c r="Y165" s="1117">
        <v>241829</v>
      </c>
      <c r="Z165" s="1122">
        <v>181442</v>
      </c>
      <c r="AB165" s="1141">
        <v>85</v>
      </c>
      <c r="AC165" s="1111">
        <v>31040</v>
      </c>
      <c r="AD165" s="1122">
        <v>211794</v>
      </c>
    </row>
    <row r="166" spans="1:30">
      <c r="A166" s="113"/>
      <c r="B166" s="121" t="s">
        <v>5</v>
      </c>
      <c r="C166" s="847">
        <v>108.8</v>
      </c>
      <c r="D166" s="848">
        <v>3483150</v>
      </c>
      <c r="E166" s="848">
        <v>506131</v>
      </c>
      <c r="F166" s="847">
        <v>94.7</v>
      </c>
      <c r="G166" s="19">
        <v>947197.57199999993</v>
      </c>
      <c r="H166" s="849">
        <v>0.4</v>
      </c>
      <c r="I166" s="1153">
        <v>-3.2</v>
      </c>
      <c r="J166" s="850">
        <v>1.1970000000000001</v>
      </c>
      <c r="K166" s="1163">
        <v>431187</v>
      </c>
      <c r="M166" s="851">
        <v>108.8</v>
      </c>
      <c r="N166" s="847">
        <v>3515.96</v>
      </c>
      <c r="O166" s="847">
        <v>564</v>
      </c>
      <c r="P166" s="847">
        <v>94.7</v>
      </c>
      <c r="Q166" s="19">
        <v>950298</v>
      </c>
      <c r="R166" s="849">
        <v>0.4</v>
      </c>
      <c r="S166" s="1153">
        <v>-3.2</v>
      </c>
      <c r="T166" s="850">
        <v>0.95299999999999996</v>
      </c>
      <c r="U166" s="1163">
        <v>381795</v>
      </c>
      <c r="X166" s="1141">
        <v>86.6</v>
      </c>
      <c r="Y166" s="1117">
        <v>333023</v>
      </c>
      <c r="Z166" s="1122">
        <v>199945</v>
      </c>
      <c r="AB166" s="1141">
        <v>84.9</v>
      </c>
      <c r="AC166" s="1111">
        <v>32855</v>
      </c>
      <c r="AD166" s="1122">
        <v>201709</v>
      </c>
    </row>
    <row r="167" spans="1:30">
      <c r="A167" s="113"/>
      <c r="B167" s="121" t="s">
        <v>6</v>
      </c>
      <c r="C167" s="847">
        <v>107.4</v>
      </c>
      <c r="D167" s="848">
        <v>3415446</v>
      </c>
      <c r="E167" s="848">
        <v>603004</v>
      </c>
      <c r="F167" s="847">
        <v>87.3</v>
      </c>
      <c r="G167" s="19">
        <v>1010180.8620000001</v>
      </c>
      <c r="H167" s="849">
        <v>0.4</v>
      </c>
      <c r="I167" s="1153">
        <v>-3.7</v>
      </c>
      <c r="J167" s="850">
        <v>0.88200000000000001</v>
      </c>
      <c r="K167" s="1163">
        <v>425124</v>
      </c>
      <c r="M167" s="851">
        <v>107.4</v>
      </c>
      <c r="N167" s="847">
        <v>3558.3</v>
      </c>
      <c r="O167" s="847">
        <v>588.16</v>
      </c>
      <c r="P167" s="847">
        <v>87.3</v>
      </c>
      <c r="Q167" s="19">
        <v>973321</v>
      </c>
      <c r="R167" s="849">
        <v>0.4</v>
      </c>
      <c r="S167" s="1153">
        <v>-3.7</v>
      </c>
      <c r="T167" s="850">
        <v>0.92200000000000004</v>
      </c>
      <c r="U167" s="1163">
        <v>415014</v>
      </c>
      <c r="X167" s="1141">
        <v>87.6</v>
      </c>
      <c r="Y167" s="1117">
        <v>304308</v>
      </c>
      <c r="Z167" s="1122">
        <v>215828</v>
      </c>
      <c r="AB167" s="1141">
        <v>84.4</v>
      </c>
      <c r="AC167" s="1111">
        <v>32273.4</v>
      </c>
      <c r="AD167" s="1122">
        <v>197993</v>
      </c>
    </row>
    <row r="168" spans="1:30">
      <c r="A168" s="113"/>
      <c r="B168" s="121" t="s">
        <v>7</v>
      </c>
      <c r="C168" s="847">
        <v>108</v>
      </c>
      <c r="D168" s="848">
        <v>3533097</v>
      </c>
      <c r="E168" s="848">
        <v>518253</v>
      </c>
      <c r="F168" s="847">
        <v>90</v>
      </c>
      <c r="G168" s="19">
        <v>956187.13199999998</v>
      </c>
      <c r="H168" s="849">
        <v>0.41</v>
      </c>
      <c r="I168" s="1153">
        <v>-3.4</v>
      </c>
      <c r="J168" s="850">
        <v>0.88400000000000001</v>
      </c>
      <c r="K168" s="1163">
        <v>364897</v>
      </c>
      <c r="M168" s="851">
        <v>108</v>
      </c>
      <c r="N168" s="847">
        <v>3570.46</v>
      </c>
      <c r="O168" s="847">
        <v>586.94000000000005</v>
      </c>
      <c r="P168" s="847">
        <v>90</v>
      </c>
      <c r="Q168" s="19">
        <v>971119.6</v>
      </c>
      <c r="R168" s="849">
        <v>0.41</v>
      </c>
      <c r="S168" s="1153">
        <v>-3.4</v>
      </c>
      <c r="T168" s="850">
        <v>0.95399999999999996</v>
      </c>
      <c r="U168" s="1163">
        <v>383765</v>
      </c>
      <c r="X168" s="1141">
        <v>82.9</v>
      </c>
      <c r="Y168" s="1117">
        <v>305010</v>
      </c>
      <c r="Z168" s="1122">
        <v>207195</v>
      </c>
      <c r="AB168" s="1141">
        <v>85.1</v>
      </c>
      <c r="AC168" s="1111">
        <v>32407.9</v>
      </c>
      <c r="AD168" s="1122">
        <v>202492</v>
      </c>
    </row>
    <row r="169" spans="1:30">
      <c r="A169" s="113"/>
      <c r="B169" s="121" t="s">
        <v>8</v>
      </c>
      <c r="C169" s="847">
        <v>110.2</v>
      </c>
      <c r="D169" s="848">
        <v>3688842</v>
      </c>
      <c r="E169" s="848">
        <v>686413</v>
      </c>
      <c r="F169" s="847">
        <v>94.6</v>
      </c>
      <c r="G169" s="19">
        <v>998681.60700000008</v>
      </c>
      <c r="H169" s="849">
        <v>0.41</v>
      </c>
      <c r="I169" s="1153">
        <v>-1.4</v>
      </c>
      <c r="J169" s="850">
        <v>0.92800000000000005</v>
      </c>
      <c r="K169" s="1163">
        <v>382066</v>
      </c>
      <c r="M169" s="851">
        <v>110.2</v>
      </c>
      <c r="N169" s="847">
        <v>3546.64</v>
      </c>
      <c r="O169" s="847">
        <v>596.11</v>
      </c>
      <c r="P169" s="847">
        <v>94.6</v>
      </c>
      <c r="Q169" s="19">
        <v>964474.4</v>
      </c>
      <c r="R169" s="849">
        <v>0.41</v>
      </c>
      <c r="S169" s="1153">
        <v>-1.4</v>
      </c>
      <c r="T169" s="850">
        <v>0.94199999999999995</v>
      </c>
      <c r="U169" s="1163">
        <v>383677</v>
      </c>
      <c r="X169" s="1141">
        <v>83.1</v>
      </c>
      <c r="Y169" s="1117">
        <v>315814</v>
      </c>
      <c r="Z169" s="1122">
        <v>179314</v>
      </c>
      <c r="AB169" s="1141">
        <v>83.9</v>
      </c>
      <c r="AC169" s="1111">
        <v>33156.1</v>
      </c>
      <c r="AD169" s="1122">
        <v>198992</v>
      </c>
    </row>
    <row r="170" spans="1:30">
      <c r="A170" s="113"/>
      <c r="B170" s="121" t="s">
        <v>9</v>
      </c>
      <c r="C170" s="847">
        <v>112.4</v>
      </c>
      <c r="D170" s="848">
        <v>4035226</v>
      </c>
      <c r="E170" s="848">
        <v>506407</v>
      </c>
      <c r="F170" s="847">
        <v>96.4</v>
      </c>
      <c r="G170" s="19">
        <v>1004994.7359999999</v>
      </c>
      <c r="H170" s="849">
        <v>0.42</v>
      </c>
      <c r="I170" s="1153">
        <v>-9.4</v>
      </c>
      <c r="J170" s="850">
        <v>0.96399999999999997</v>
      </c>
      <c r="K170" s="1163">
        <v>402718</v>
      </c>
      <c r="M170" s="851">
        <v>112.4</v>
      </c>
      <c r="N170" s="847">
        <v>3698.23</v>
      </c>
      <c r="O170" s="847">
        <v>437.68</v>
      </c>
      <c r="P170" s="847">
        <v>96.4</v>
      </c>
      <c r="Q170" s="19">
        <v>973150.5</v>
      </c>
      <c r="R170" s="849">
        <v>0.42</v>
      </c>
      <c r="S170" s="1153">
        <v>-9.4</v>
      </c>
      <c r="T170" s="850">
        <v>0.98399999999999999</v>
      </c>
      <c r="U170" s="1163">
        <v>390075</v>
      </c>
      <c r="X170" s="1141">
        <v>80.8</v>
      </c>
      <c r="Y170" s="1117">
        <v>375479</v>
      </c>
      <c r="Z170" s="1122">
        <v>215319</v>
      </c>
      <c r="AB170" s="1141">
        <v>84.5</v>
      </c>
      <c r="AC170" s="1111">
        <v>31495.5</v>
      </c>
      <c r="AD170" s="1122">
        <v>201170</v>
      </c>
    </row>
    <row r="171" spans="1:30">
      <c r="A171" s="113"/>
      <c r="B171" s="121" t="s">
        <v>10</v>
      </c>
      <c r="C171" s="847">
        <v>112.5</v>
      </c>
      <c r="D171" s="848">
        <v>3785406</v>
      </c>
      <c r="E171" s="848">
        <v>570012</v>
      </c>
      <c r="F171" s="847">
        <v>98.8</v>
      </c>
      <c r="G171" s="19">
        <v>938851.34700000007</v>
      </c>
      <c r="H171" s="849">
        <v>0.42</v>
      </c>
      <c r="I171" s="1153">
        <v>-3.4</v>
      </c>
      <c r="J171" s="850">
        <v>0.9</v>
      </c>
      <c r="K171" s="1163">
        <v>358744</v>
      </c>
      <c r="M171" s="851">
        <v>112.5</v>
      </c>
      <c r="N171" s="847">
        <v>3620.49</v>
      </c>
      <c r="O171" s="847">
        <v>578.48</v>
      </c>
      <c r="P171" s="847">
        <v>98.8</v>
      </c>
      <c r="Q171" s="19">
        <v>966739.2</v>
      </c>
      <c r="R171" s="849">
        <v>0.42</v>
      </c>
      <c r="S171" s="1153">
        <v>-3.4</v>
      </c>
      <c r="T171" s="850">
        <v>0.99199999999999999</v>
      </c>
      <c r="U171" s="1163">
        <v>364006</v>
      </c>
      <c r="X171" s="1141">
        <v>81</v>
      </c>
      <c r="Y171" s="1117">
        <v>264094</v>
      </c>
      <c r="Z171" s="1122">
        <v>202856</v>
      </c>
      <c r="AB171" s="1141">
        <v>84.7</v>
      </c>
      <c r="AC171" s="1111">
        <v>31468.5</v>
      </c>
      <c r="AD171" s="1122">
        <v>197190</v>
      </c>
    </row>
    <row r="172" spans="1:30">
      <c r="A172" s="113"/>
      <c r="B172" s="121" t="s">
        <v>11</v>
      </c>
      <c r="C172" s="847">
        <v>108.1</v>
      </c>
      <c r="D172" s="848">
        <v>3755852</v>
      </c>
      <c r="E172" s="848">
        <v>611975</v>
      </c>
      <c r="F172" s="847">
        <v>90.5</v>
      </c>
      <c r="G172" s="19">
        <v>954147.19699999993</v>
      </c>
      <c r="H172" s="849">
        <v>0.43</v>
      </c>
      <c r="I172" s="1153">
        <v>-6.4</v>
      </c>
      <c r="J172" s="850">
        <v>0.97299999999999998</v>
      </c>
      <c r="K172" s="1163">
        <v>382272</v>
      </c>
      <c r="M172" s="851">
        <v>108.1</v>
      </c>
      <c r="N172" s="847">
        <v>3585.79</v>
      </c>
      <c r="O172" s="847">
        <v>605.19000000000005</v>
      </c>
      <c r="P172" s="847">
        <v>90.5</v>
      </c>
      <c r="Q172" s="19">
        <v>965998.7</v>
      </c>
      <c r="R172" s="849">
        <v>0.43</v>
      </c>
      <c r="S172" s="1153">
        <v>-6.4</v>
      </c>
      <c r="T172" s="850">
        <v>0.94499999999999995</v>
      </c>
      <c r="U172" s="1163">
        <v>382123</v>
      </c>
      <c r="X172" s="1141">
        <v>86.2</v>
      </c>
      <c r="Y172" s="1117">
        <v>277662</v>
      </c>
      <c r="Z172" s="1122">
        <v>191239</v>
      </c>
      <c r="AB172" s="1141">
        <v>87.1</v>
      </c>
      <c r="AC172" s="1111">
        <v>32304.3</v>
      </c>
      <c r="AD172" s="1122">
        <v>195613</v>
      </c>
    </row>
    <row r="173" spans="1:30">
      <c r="A173" s="113"/>
      <c r="B173" s="121" t="s">
        <v>12</v>
      </c>
      <c r="C173" s="847">
        <v>117</v>
      </c>
      <c r="D173" s="848">
        <v>3691152</v>
      </c>
      <c r="E173" s="848">
        <v>581509</v>
      </c>
      <c r="F173" s="847">
        <v>103.1</v>
      </c>
      <c r="G173" s="19">
        <v>965696.06699999992</v>
      </c>
      <c r="H173" s="849">
        <v>0.45</v>
      </c>
      <c r="I173" s="1153">
        <v>-4.4000000000000004</v>
      </c>
      <c r="J173" s="850">
        <v>1.01</v>
      </c>
      <c r="K173" s="1163">
        <v>437158</v>
      </c>
      <c r="M173" s="851">
        <v>117</v>
      </c>
      <c r="N173" s="847">
        <v>3604.73</v>
      </c>
      <c r="O173" s="847">
        <v>570.44000000000005</v>
      </c>
      <c r="P173" s="847">
        <v>103.1</v>
      </c>
      <c r="Q173" s="19">
        <v>960616.4</v>
      </c>
      <c r="R173" s="849">
        <v>0.45</v>
      </c>
      <c r="S173" s="1153">
        <v>-4.4000000000000004</v>
      </c>
      <c r="T173" s="850">
        <v>1.022</v>
      </c>
      <c r="U173" s="1163">
        <v>402950</v>
      </c>
      <c r="X173" s="1141">
        <v>86.4</v>
      </c>
      <c r="Y173" s="1117">
        <v>301540</v>
      </c>
      <c r="Z173" s="1122">
        <v>207078</v>
      </c>
      <c r="AB173" s="1141">
        <v>85.6</v>
      </c>
      <c r="AC173" s="1111">
        <v>31418.5</v>
      </c>
      <c r="AD173" s="1122">
        <v>198136</v>
      </c>
    </row>
    <row r="174" spans="1:30">
      <c r="A174" s="113"/>
      <c r="B174" s="121" t="s">
        <v>13</v>
      </c>
      <c r="C174" s="847">
        <v>114.9</v>
      </c>
      <c r="D174" s="848">
        <v>3487651</v>
      </c>
      <c r="E174" s="848">
        <v>689049</v>
      </c>
      <c r="F174" s="847">
        <v>100.6</v>
      </c>
      <c r="G174" s="19">
        <v>997868.65799999994</v>
      </c>
      <c r="H174" s="849">
        <v>0.44</v>
      </c>
      <c r="I174" s="1153">
        <v>-3</v>
      </c>
      <c r="J174" s="850">
        <v>0.999</v>
      </c>
      <c r="K174" s="1163">
        <v>391614</v>
      </c>
      <c r="M174" s="851">
        <v>114.9</v>
      </c>
      <c r="N174" s="847">
        <v>3595.82</v>
      </c>
      <c r="O174" s="847">
        <v>688.08</v>
      </c>
      <c r="P174" s="847">
        <v>100.6</v>
      </c>
      <c r="Q174" s="19">
        <v>961123.1</v>
      </c>
      <c r="R174" s="849">
        <v>0.44</v>
      </c>
      <c r="S174" s="1153">
        <v>-3</v>
      </c>
      <c r="T174" s="850">
        <v>0.98199999999999998</v>
      </c>
      <c r="U174" s="1163">
        <v>402389</v>
      </c>
      <c r="X174" s="1141">
        <v>95.6</v>
      </c>
      <c r="Y174" s="1117">
        <v>330267</v>
      </c>
      <c r="Z174" s="1122">
        <v>213322</v>
      </c>
      <c r="AB174" s="1141">
        <v>89.8</v>
      </c>
      <c r="AC174" s="1111">
        <v>31711.8</v>
      </c>
      <c r="AD174" s="1122">
        <v>210906</v>
      </c>
    </row>
    <row r="175" spans="1:30">
      <c r="A175" s="113"/>
      <c r="B175" s="121" t="s">
        <v>14</v>
      </c>
      <c r="C175" s="847">
        <v>118.3</v>
      </c>
      <c r="D175" s="848">
        <v>3469518</v>
      </c>
      <c r="E175" s="848">
        <v>590148</v>
      </c>
      <c r="F175" s="847">
        <v>108</v>
      </c>
      <c r="G175" s="19">
        <v>945816.91500000004</v>
      </c>
      <c r="H175" s="849">
        <v>0.44</v>
      </c>
      <c r="I175" s="1153">
        <v>-7.9</v>
      </c>
      <c r="J175" s="850">
        <v>1.073</v>
      </c>
      <c r="K175" s="1163">
        <v>414244</v>
      </c>
      <c r="M175" s="851">
        <v>118.3</v>
      </c>
      <c r="N175" s="847">
        <v>3575.1</v>
      </c>
      <c r="O175" s="847">
        <v>563.46</v>
      </c>
      <c r="P175" s="847">
        <v>108</v>
      </c>
      <c r="Q175" s="19">
        <v>949446</v>
      </c>
      <c r="R175" s="849">
        <v>0.44</v>
      </c>
      <c r="S175" s="1153">
        <v>-7.9</v>
      </c>
      <c r="T175" s="850">
        <v>1.04</v>
      </c>
      <c r="U175" s="1163">
        <v>397395</v>
      </c>
      <c r="X175" s="1142">
        <v>95.8</v>
      </c>
      <c r="Y175" s="1118">
        <v>440421</v>
      </c>
      <c r="Z175" s="1123">
        <v>206053</v>
      </c>
      <c r="AB175" s="1142">
        <v>90.5</v>
      </c>
      <c r="AC175" s="1112">
        <v>30635.1</v>
      </c>
      <c r="AD175" s="1123">
        <v>211073</v>
      </c>
    </row>
    <row r="176" spans="1:30">
      <c r="A176" s="115" t="s">
        <v>51</v>
      </c>
      <c r="B176" s="120" t="s">
        <v>3</v>
      </c>
      <c r="C176" s="857">
        <v>120.1</v>
      </c>
      <c r="D176" s="858">
        <v>3393570</v>
      </c>
      <c r="E176" s="858">
        <v>465817</v>
      </c>
      <c r="F176" s="857">
        <v>109.6</v>
      </c>
      <c r="G176" s="18">
        <v>872704.35200000007</v>
      </c>
      <c r="H176" s="859">
        <v>0.46</v>
      </c>
      <c r="I176" s="1152">
        <v>-4.5</v>
      </c>
      <c r="J176" s="860">
        <v>1.008</v>
      </c>
      <c r="K176" s="1162">
        <v>324648</v>
      </c>
      <c r="M176" s="861">
        <v>120.1</v>
      </c>
      <c r="N176" s="857">
        <v>3585.03</v>
      </c>
      <c r="O176" s="857">
        <v>524.61</v>
      </c>
      <c r="P176" s="857">
        <v>109.6</v>
      </c>
      <c r="Q176" s="18">
        <v>935542.4</v>
      </c>
      <c r="R176" s="859">
        <v>0.46</v>
      </c>
      <c r="S176" s="1152">
        <v>-4.5</v>
      </c>
      <c r="T176" s="860">
        <v>1.071</v>
      </c>
      <c r="U176" s="1162">
        <v>396599</v>
      </c>
      <c r="X176" s="1141">
        <v>87.8</v>
      </c>
      <c r="Y176" s="1117">
        <v>321705</v>
      </c>
      <c r="Z176" s="1122">
        <v>219878</v>
      </c>
      <c r="AB176" s="1141">
        <v>91.4</v>
      </c>
      <c r="AC176" s="1111">
        <v>31356.400000000001</v>
      </c>
      <c r="AD176" s="1122">
        <v>206905</v>
      </c>
    </row>
    <row r="177" spans="1:30">
      <c r="A177" s="113">
        <v>2003</v>
      </c>
      <c r="B177" s="121" t="s">
        <v>4</v>
      </c>
      <c r="C177" s="847">
        <v>119.4</v>
      </c>
      <c r="D177" s="848">
        <v>3272489</v>
      </c>
      <c r="E177" s="848">
        <v>561786</v>
      </c>
      <c r="F177" s="847">
        <v>109.6</v>
      </c>
      <c r="G177" s="19">
        <v>922588.8</v>
      </c>
      <c r="H177" s="849">
        <v>0.47</v>
      </c>
      <c r="I177" s="1153">
        <v>-1.5</v>
      </c>
      <c r="J177" s="850">
        <v>1.042</v>
      </c>
      <c r="K177" s="1163">
        <v>380666</v>
      </c>
      <c r="M177" s="851">
        <v>119.4</v>
      </c>
      <c r="N177" s="847">
        <v>3570.46</v>
      </c>
      <c r="O177" s="847">
        <v>589.63</v>
      </c>
      <c r="P177" s="847">
        <v>109.6</v>
      </c>
      <c r="Q177" s="19">
        <v>939737.3</v>
      </c>
      <c r="R177" s="849">
        <v>0.47</v>
      </c>
      <c r="S177" s="1153">
        <v>-1.5</v>
      </c>
      <c r="T177" s="850">
        <v>1.06</v>
      </c>
      <c r="U177" s="1163">
        <v>395081</v>
      </c>
      <c r="X177" s="1141">
        <v>88.8</v>
      </c>
      <c r="Y177" s="1117">
        <v>245450</v>
      </c>
      <c r="Z177" s="1122">
        <v>169927</v>
      </c>
      <c r="AB177" s="1141">
        <v>90.9</v>
      </c>
      <c r="AC177" s="1111">
        <v>31283</v>
      </c>
      <c r="AD177" s="1122">
        <v>199099</v>
      </c>
    </row>
    <row r="178" spans="1:30">
      <c r="A178" s="113"/>
      <c r="B178" s="121" t="s">
        <v>5</v>
      </c>
      <c r="C178" s="847">
        <v>121.1</v>
      </c>
      <c r="D178" s="848">
        <v>3550992</v>
      </c>
      <c r="E178" s="848">
        <v>531326</v>
      </c>
      <c r="F178" s="847">
        <v>110.2</v>
      </c>
      <c r="G178" s="19">
        <v>901472.22</v>
      </c>
      <c r="H178" s="849">
        <v>0.48</v>
      </c>
      <c r="I178" s="1153">
        <v>-4</v>
      </c>
      <c r="J178" s="850">
        <v>1.3180000000000001</v>
      </c>
      <c r="K178" s="1163">
        <v>439259</v>
      </c>
      <c r="M178" s="851">
        <v>121.1</v>
      </c>
      <c r="N178" s="847">
        <v>3583.07</v>
      </c>
      <c r="O178" s="847">
        <v>578.91999999999996</v>
      </c>
      <c r="P178" s="847">
        <v>110.2</v>
      </c>
      <c r="Q178" s="19">
        <v>907202.3</v>
      </c>
      <c r="R178" s="849">
        <v>0.48</v>
      </c>
      <c r="S178" s="1153">
        <v>-4</v>
      </c>
      <c r="T178" s="850">
        <v>1.0580000000000001</v>
      </c>
      <c r="U178" s="1163">
        <v>395902</v>
      </c>
      <c r="X178" s="1141">
        <v>95.7</v>
      </c>
      <c r="Y178" s="1117">
        <v>321920</v>
      </c>
      <c r="Z178" s="1122">
        <v>197916</v>
      </c>
      <c r="AB178" s="1141">
        <v>94.3</v>
      </c>
      <c r="AC178" s="1111">
        <v>31132.3</v>
      </c>
      <c r="AD178" s="1122">
        <v>198541</v>
      </c>
    </row>
    <row r="179" spans="1:30">
      <c r="A179" s="113"/>
      <c r="B179" s="121" t="s">
        <v>6</v>
      </c>
      <c r="C179" s="847">
        <v>116.8</v>
      </c>
      <c r="D179" s="848">
        <v>3465136</v>
      </c>
      <c r="E179" s="848">
        <v>621201</v>
      </c>
      <c r="F179" s="847">
        <v>103.2</v>
      </c>
      <c r="G179" s="19">
        <v>965550.19499999995</v>
      </c>
      <c r="H179" s="849">
        <v>0.48</v>
      </c>
      <c r="I179" s="1153">
        <v>-5.4</v>
      </c>
      <c r="J179" s="850">
        <v>1.0069999999999999</v>
      </c>
      <c r="K179" s="1163">
        <v>417182</v>
      </c>
      <c r="M179" s="851">
        <v>116.8</v>
      </c>
      <c r="N179" s="847">
        <v>3606.3</v>
      </c>
      <c r="O179" s="847">
        <v>607.76</v>
      </c>
      <c r="P179" s="847">
        <v>103.2</v>
      </c>
      <c r="Q179" s="19">
        <v>931892.6</v>
      </c>
      <c r="R179" s="849">
        <v>0.48</v>
      </c>
      <c r="S179" s="1153">
        <v>-5.4</v>
      </c>
      <c r="T179" s="850">
        <v>1.052</v>
      </c>
      <c r="U179" s="1163">
        <v>402070</v>
      </c>
      <c r="X179" s="1141">
        <v>90.8</v>
      </c>
      <c r="Y179" s="1117">
        <v>285257</v>
      </c>
      <c r="Z179" s="1122">
        <v>209574</v>
      </c>
      <c r="AB179" s="1141">
        <v>87.4</v>
      </c>
      <c r="AC179" s="1111">
        <v>30820.6</v>
      </c>
      <c r="AD179" s="1122">
        <v>197360</v>
      </c>
    </row>
    <row r="180" spans="1:30">
      <c r="A180" s="113"/>
      <c r="B180" s="121" t="s">
        <v>7</v>
      </c>
      <c r="C180" s="847">
        <v>119.3</v>
      </c>
      <c r="D180" s="848">
        <v>3558146</v>
      </c>
      <c r="E180" s="848">
        <v>471082</v>
      </c>
      <c r="F180" s="847">
        <v>108</v>
      </c>
      <c r="G180" s="19">
        <v>923714.4</v>
      </c>
      <c r="H180" s="849">
        <v>0.49</v>
      </c>
      <c r="I180" s="1153">
        <v>-4.5</v>
      </c>
      <c r="J180" s="850">
        <v>1.01</v>
      </c>
      <c r="K180" s="1163">
        <v>372798</v>
      </c>
      <c r="M180" s="851">
        <v>119.3</v>
      </c>
      <c r="N180" s="847">
        <v>3599.76</v>
      </c>
      <c r="O180" s="847">
        <v>531.30999999999995</v>
      </c>
      <c r="P180" s="847">
        <v>108</v>
      </c>
      <c r="Q180" s="19">
        <v>940121.5</v>
      </c>
      <c r="R180" s="849">
        <v>0.49</v>
      </c>
      <c r="S180" s="1153">
        <v>-4.5</v>
      </c>
      <c r="T180" s="850">
        <v>1.0880000000000001</v>
      </c>
      <c r="U180" s="1163">
        <v>393528</v>
      </c>
      <c r="X180" s="1141">
        <v>86.9</v>
      </c>
      <c r="Y180" s="1117">
        <v>290759</v>
      </c>
      <c r="Z180" s="1122">
        <v>198698</v>
      </c>
      <c r="AB180" s="1141">
        <v>88.9</v>
      </c>
      <c r="AC180" s="1111">
        <v>30722.799999999999</v>
      </c>
      <c r="AD180" s="1122">
        <v>198893</v>
      </c>
    </row>
    <row r="181" spans="1:30">
      <c r="A181" s="113"/>
      <c r="B181" s="121" t="s">
        <v>8</v>
      </c>
      <c r="C181" s="847">
        <v>120.2</v>
      </c>
      <c r="D181" s="848">
        <v>3665085</v>
      </c>
      <c r="E181" s="848">
        <v>628375</v>
      </c>
      <c r="F181" s="847">
        <v>111.9</v>
      </c>
      <c r="G181" s="19">
        <v>963288.86400000006</v>
      </c>
      <c r="H181" s="849">
        <v>0.49</v>
      </c>
      <c r="I181" s="1153">
        <v>-4.7</v>
      </c>
      <c r="J181" s="850">
        <v>1.077</v>
      </c>
      <c r="K181" s="1163">
        <v>366760</v>
      </c>
      <c r="M181" s="851">
        <v>120.2</v>
      </c>
      <c r="N181" s="847">
        <v>3519.39</v>
      </c>
      <c r="O181" s="847">
        <v>541.35</v>
      </c>
      <c r="P181" s="847">
        <v>111.9</v>
      </c>
      <c r="Q181" s="19">
        <v>929303.5</v>
      </c>
      <c r="R181" s="849">
        <v>0.49</v>
      </c>
      <c r="S181" s="1153">
        <v>-4.7</v>
      </c>
      <c r="T181" s="850">
        <v>1.083</v>
      </c>
      <c r="U181" s="1163">
        <v>372020</v>
      </c>
      <c r="X181" s="1141">
        <v>86.3</v>
      </c>
      <c r="Y181" s="1117">
        <v>303628</v>
      </c>
      <c r="Z181" s="1122">
        <v>188707</v>
      </c>
      <c r="AB181" s="1141">
        <v>87</v>
      </c>
      <c r="AC181" s="1111">
        <v>31260.400000000001</v>
      </c>
      <c r="AD181" s="1122">
        <v>199077</v>
      </c>
    </row>
    <row r="182" spans="1:30">
      <c r="A182" s="113"/>
      <c r="B182" s="121" t="s">
        <v>9</v>
      </c>
      <c r="C182" s="847">
        <v>118.5</v>
      </c>
      <c r="D182" s="848">
        <v>3762956</v>
      </c>
      <c r="E182" s="848">
        <v>687165</v>
      </c>
      <c r="F182" s="847">
        <v>104.1</v>
      </c>
      <c r="G182" s="19">
        <v>961993.16500000004</v>
      </c>
      <c r="H182" s="849">
        <v>0.5</v>
      </c>
      <c r="I182" s="1153">
        <v>-5.6</v>
      </c>
      <c r="J182" s="850">
        <v>1.0740000000000001</v>
      </c>
      <c r="K182" s="1163">
        <v>401744</v>
      </c>
      <c r="M182" s="851">
        <v>118.5</v>
      </c>
      <c r="N182" s="847">
        <v>3448.07</v>
      </c>
      <c r="O182" s="847">
        <v>627.91</v>
      </c>
      <c r="P182" s="847">
        <v>104.1</v>
      </c>
      <c r="Q182" s="19">
        <v>929040.2</v>
      </c>
      <c r="R182" s="849">
        <v>0.5</v>
      </c>
      <c r="S182" s="1153">
        <v>-5.6</v>
      </c>
      <c r="T182" s="850">
        <v>1.0960000000000001</v>
      </c>
      <c r="U182" s="1163">
        <v>388917</v>
      </c>
      <c r="X182" s="1141">
        <v>87.3</v>
      </c>
      <c r="Y182" s="1117">
        <v>359599</v>
      </c>
      <c r="Z182" s="1122">
        <v>212155</v>
      </c>
      <c r="AB182" s="1141">
        <v>90.8</v>
      </c>
      <c r="AC182" s="1111">
        <v>30868.7</v>
      </c>
      <c r="AD182" s="1122">
        <v>200946</v>
      </c>
    </row>
    <row r="183" spans="1:30">
      <c r="A183" s="113"/>
      <c r="B183" s="121" t="s">
        <v>10</v>
      </c>
      <c r="C183" s="847">
        <v>115.9</v>
      </c>
      <c r="D183" s="848">
        <v>3641280</v>
      </c>
      <c r="E183" s="848">
        <v>573976</v>
      </c>
      <c r="F183" s="847">
        <v>102.2</v>
      </c>
      <c r="G183" s="19">
        <v>881444.17100000009</v>
      </c>
      <c r="H183" s="849">
        <v>0.52</v>
      </c>
      <c r="I183" s="1153">
        <v>-4.8</v>
      </c>
      <c r="J183" s="850">
        <v>0.97299999999999998</v>
      </c>
      <c r="K183" s="1163">
        <v>374798</v>
      </c>
      <c r="M183" s="851">
        <v>115.9</v>
      </c>
      <c r="N183" s="847">
        <v>3480.53</v>
      </c>
      <c r="O183" s="847">
        <v>585.88</v>
      </c>
      <c r="P183" s="847">
        <v>102.2</v>
      </c>
      <c r="Q183" s="19">
        <v>911710.9</v>
      </c>
      <c r="R183" s="849">
        <v>0.52</v>
      </c>
      <c r="S183" s="1153">
        <v>-4.8</v>
      </c>
      <c r="T183" s="850">
        <v>1.0740000000000001</v>
      </c>
      <c r="U183" s="1163">
        <v>385841</v>
      </c>
      <c r="X183" s="1141">
        <v>88.3</v>
      </c>
      <c r="Y183" s="1117">
        <v>264372</v>
      </c>
      <c r="Z183" s="1122">
        <v>194220</v>
      </c>
      <c r="AB183" s="1141">
        <v>92</v>
      </c>
      <c r="AC183" s="1111">
        <v>31414.2</v>
      </c>
      <c r="AD183" s="1122">
        <v>198261</v>
      </c>
    </row>
    <row r="184" spans="1:30">
      <c r="A184" s="113"/>
      <c r="B184" s="121" t="s">
        <v>11</v>
      </c>
      <c r="C184" s="847">
        <v>117.7</v>
      </c>
      <c r="D184" s="848">
        <v>3722776</v>
      </c>
      <c r="E184" s="848">
        <v>572394</v>
      </c>
      <c r="F184" s="847">
        <v>103.2</v>
      </c>
      <c r="G184" s="19">
        <v>902740.91200000001</v>
      </c>
      <c r="H184" s="849">
        <v>0.55000000000000004</v>
      </c>
      <c r="I184" s="1153">
        <v>-4.9000000000000004</v>
      </c>
      <c r="J184" s="850">
        <v>1.1279999999999999</v>
      </c>
      <c r="K184" s="1163">
        <v>407313</v>
      </c>
      <c r="M184" s="851">
        <v>117.7</v>
      </c>
      <c r="N184" s="847">
        <v>3555.75</v>
      </c>
      <c r="O184" s="847">
        <v>553.20000000000005</v>
      </c>
      <c r="P184" s="847">
        <v>103.2</v>
      </c>
      <c r="Q184" s="19">
        <v>909870.7</v>
      </c>
      <c r="R184" s="849">
        <v>0.55000000000000004</v>
      </c>
      <c r="S184" s="1153">
        <v>-4.9000000000000004</v>
      </c>
      <c r="T184" s="850">
        <v>1.105</v>
      </c>
      <c r="U184" s="1163">
        <v>397875</v>
      </c>
      <c r="X184" s="1141">
        <v>91</v>
      </c>
      <c r="Y184" s="1117">
        <v>262221</v>
      </c>
      <c r="Z184" s="1122">
        <v>210726</v>
      </c>
      <c r="AB184" s="1141">
        <v>92</v>
      </c>
      <c r="AC184" s="1111">
        <v>30776.799999999999</v>
      </c>
      <c r="AD184" s="1122">
        <v>208555</v>
      </c>
    </row>
    <row r="185" spans="1:30">
      <c r="A185" s="113"/>
      <c r="B185" s="121" t="s">
        <v>12</v>
      </c>
      <c r="C185" s="847">
        <v>123.8</v>
      </c>
      <c r="D185" s="848">
        <v>3611935</v>
      </c>
      <c r="E185" s="848">
        <v>633260</v>
      </c>
      <c r="F185" s="847">
        <v>115.7</v>
      </c>
      <c r="G185" s="19">
        <v>940826.42399999988</v>
      </c>
      <c r="H185" s="849">
        <v>0.56999999999999995</v>
      </c>
      <c r="I185" s="1153">
        <v>1.9</v>
      </c>
      <c r="J185" s="850">
        <v>1.177</v>
      </c>
      <c r="K185" s="1163">
        <v>426387</v>
      </c>
      <c r="M185" s="851">
        <v>123.8</v>
      </c>
      <c r="N185" s="847">
        <v>3530.31</v>
      </c>
      <c r="O185" s="847">
        <v>640.08000000000004</v>
      </c>
      <c r="P185" s="847">
        <v>115.7</v>
      </c>
      <c r="Q185" s="19">
        <v>929598.2</v>
      </c>
      <c r="R185" s="849">
        <v>0.56999999999999995</v>
      </c>
      <c r="S185" s="1153">
        <v>1.9</v>
      </c>
      <c r="T185" s="850">
        <v>1.1890000000000001</v>
      </c>
      <c r="U185" s="1163">
        <v>392983</v>
      </c>
      <c r="X185" s="1141">
        <v>93</v>
      </c>
      <c r="Y185" s="1117">
        <v>306037</v>
      </c>
      <c r="Z185" s="1122">
        <v>212251</v>
      </c>
      <c r="AB185" s="1141">
        <v>92.1</v>
      </c>
      <c r="AC185" s="1111">
        <v>31889.599999999999</v>
      </c>
      <c r="AD185" s="1122">
        <v>200284</v>
      </c>
    </row>
    <row r="186" spans="1:30">
      <c r="A186" s="113"/>
      <c r="B186" s="121" t="s">
        <v>13</v>
      </c>
      <c r="C186" s="847">
        <v>120.7</v>
      </c>
      <c r="D186" s="848">
        <v>3444506</v>
      </c>
      <c r="E186" s="848">
        <v>542731</v>
      </c>
      <c r="F186" s="847">
        <v>109.3</v>
      </c>
      <c r="G186" s="19">
        <v>924915.97899999993</v>
      </c>
      <c r="H186" s="849">
        <v>0.59</v>
      </c>
      <c r="I186" s="1153">
        <v>-4.3</v>
      </c>
      <c r="J186" s="850">
        <v>1.1579999999999999</v>
      </c>
      <c r="K186" s="1163">
        <v>376609</v>
      </c>
      <c r="M186" s="851">
        <v>120.7</v>
      </c>
      <c r="N186" s="847">
        <v>3555.62</v>
      </c>
      <c r="O186" s="847">
        <v>525.1</v>
      </c>
      <c r="P186" s="847">
        <v>109.3</v>
      </c>
      <c r="Q186" s="19">
        <v>902718.6</v>
      </c>
      <c r="R186" s="849">
        <v>0.59</v>
      </c>
      <c r="S186" s="1153">
        <v>-4.3</v>
      </c>
      <c r="T186" s="850">
        <v>1.1319999999999999</v>
      </c>
      <c r="U186" s="1163">
        <v>397200</v>
      </c>
      <c r="X186" s="1141">
        <v>97.4</v>
      </c>
      <c r="Y186" s="1117">
        <v>322750</v>
      </c>
      <c r="Z186" s="1122">
        <v>185584</v>
      </c>
      <c r="AB186" s="1141">
        <v>92.2</v>
      </c>
      <c r="AC186" s="1111">
        <v>30499.1</v>
      </c>
      <c r="AD186" s="1122">
        <v>192836</v>
      </c>
    </row>
    <row r="187" spans="1:30">
      <c r="A187" s="114"/>
      <c r="B187" s="122" t="s">
        <v>14</v>
      </c>
      <c r="C187" s="852">
        <v>122</v>
      </c>
      <c r="D187" s="853">
        <v>3458166</v>
      </c>
      <c r="E187" s="853">
        <v>670725</v>
      </c>
      <c r="F187" s="852">
        <v>114.1</v>
      </c>
      <c r="G187" s="20">
        <v>877196.74</v>
      </c>
      <c r="H187" s="854">
        <v>0.61</v>
      </c>
      <c r="I187" s="1154">
        <v>-4.2</v>
      </c>
      <c r="J187" s="855">
        <v>1.3029999999999999</v>
      </c>
      <c r="K187" s="1164">
        <v>443221</v>
      </c>
      <c r="M187" s="856">
        <v>122</v>
      </c>
      <c r="N187" s="852">
        <v>3565.28</v>
      </c>
      <c r="O187" s="852">
        <v>614.77</v>
      </c>
      <c r="P187" s="852">
        <v>114.1</v>
      </c>
      <c r="Q187" s="20">
        <v>875302</v>
      </c>
      <c r="R187" s="854">
        <v>0.61</v>
      </c>
      <c r="S187" s="1154">
        <v>-4.2</v>
      </c>
      <c r="T187" s="855">
        <v>1.2549999999999999</v>
      </c>
      <c r="U187" s="1164">
        <v>412749</v>
      </c>
      <c r="X187" s="1141">
        <v>90.8</v>
      </c>
      <c r="Y187" s="1117">
        <v>426201</v>
      </c>
      <c r="Z187" s="1122">
        <v>198059</v>
      </c>
      <c r="AB187" s="1141">
        <v>85.7</v>
      </c>
      <c r="AC187" s="1111">
        <v>30367.9</v>
      </c>
      <c r="AD187" s="1122">
        <v>193958</v>
      </c>
    </row>
    <row r="188" spans="1:30">
      <c r="A188" s="116" t="s">
        <v>52</v>
      </c>
      <c r="B188" s="121" t="s">
        <v>3</v>
      </c>
      <c r="C188" s="847">
        <v>122.8</v>
      </c>
      <c r="D188" s="848">
        <v>3417264</v>
      </c>
      <c r="E188" s="848">
        <v>604473</v>
      </c>
      <c r="F188" s="847">
        <v>115.8</v>
      </c>
      <c r="G188" s="19">
        <v>966909.30599999998</v>
      </c>
      <c r="H188" s="849">
        <v>0.63</v>
      </c>
      <c r="I188" s="1153">
        <v>-1.4</v>
      </c>
      <c r="J188" s="850">
        <v>1.0029999999999999</v>
      </c>
      <c r="K188" s="1163">
        <v>341987</v>
      </c>
      <c r="M188" s="851">
        <v>122.8</v>
      </c>
      <c r="N188" s="847">
        <v>3604.14</v>
      </c>
      <c r="O188" s="847">
        <v>680.38</v>
      </c>
      <c r="P188" s="847">
        <v>115.8</v>
      </c>
      <c r="Q188" s="19">
        <v>1035746.5</v>
      </c>
      <c r="R188" s="849">
        <v>0.63</v>
      </c>
      <c r="S188" s="1153">
        <v>-1.4</v>
      </c>
      <c r="T188" s="850">
        <v>1.0669999999999999</v>
      </c>
      <c r="U188" s="1163">
        <v>416708</v>
      </c>
      <c r="X188" s="1143">
        <v>91</v>
      </c>
      <c r="Y188" s="1119">
        <v>317688</v>
      </c>
      <c r="Z188" s="1121">
        <v>210641</v>
      </c>
      <c r="AB188" s="1143">
        <v>95.3</v>
      </c>
      <c r="AC188" s="1113">
        <v>30328.7</v>
      </c>
      <c r="AD188" s="1121">
        <v>203607</v>
      </c>
    </row>
    <row r="189" spans="1:30">
      <c r="A189" s="113">
        <v>2004</v>
      </c>
      <c r="B189" s="121" t="s">
        <v>4</v>
      </c>
      <c r="C189" s="847">
        <v>123.1</v>
      </c>
      <c r="D189" s="848">
        <v>3384689</v>
      </c>
      <c r="E189" s="848">
        <v>508622</v>
      </c>
      <c r="F189" s="847">
        <v>119.8</v>
      </c>
      <c r="G189" s="19">
        <v>1008630.0209999999</v>
      </c>
      <c r="H189" s="849">
        <v>0.63</v>
      </c>
      <c r="I189" s="1153">
        <v>1.6</v>
      </c>
      <c r="J189" s="850">
        <v>1.05</v>
      </c>
      <c r="K189" s="1163">
        <v>413722</v>
      </c>
      <c r="M189" s="851">
        <v>123.1</v>
      </c>
      <c r="N189" s="847">
        <v>3581.7</v>
      </c>
      <c r="O189" s="847">
        <v>565.79999999999995</v>
      </c>
      <c r="P189" s="847">
        <v>119.8</v>
      </c>
      <c r="Q189" s="19">
        <v>1025284.6</v>
      </c>
      <c r="R189" s="849">
        <v>0.63</v>
      </c>
      <c r="S189" s="1153">
        <v>1.6</v>
      </c>
      <c r="T189" s="850">
        <v>1.073</v>
      </c>
      <c r="U189" s="1163">
        <v>423826</v>
      </c>
      <c r="X189" s="1141">
        <v>94.2</v>
      </c>
      <c r="Y189" s="1117">
        <v>250495</v>
      </c>
      <c r="Z189" s="1122">
        <v>167537</v>
      </c>
      <c r="AB189" s="1141">
        <v>94.7</v>
      </c>
      <c r="AC189" s="1111">
        <v>30487.8</v>
      </c>
      <c r="AD189" s="1122">
        <v>203118</v>
      </c>
    </row>
    <row r="190" spans="1:30">
      <c r="A190" s="113"/>
      <c r="B190" s="121" t="s">
        <v>5</v>
      </c>
      <c r="C190" s="847">
        <v>119.6</v>
      </c>
      <c r="D190" s="848">
        <v>3596713</v>
      </c>
      <c r="E190" s="848">
        <v>555105</v>
      </c>
      <c r="F190" s="847">
        <v>109.3</v>
      </c>
      <c r="G190" s="19">
        <v>1065554.1000000001</v>
      </c>
      <c r="H190" s="849">
        <v>0.63</v>
      </c>
      <c r="I190" s="1153">
        <v>-3.7</v>
      </c>
      <c r="J190" s="850">
        <v>1.325</v>
      </c>
      <c r="K190" s="1163">
        <v>479890</v>
      </c>
      <c r="M190" s="851">
        <v>119.6</v>
      </c>
      <c r="N190" s="847">
        <v>3623.16</v>
      </c>
      <c r="O190" s="847">
        <v>622.79999999999995</v>
      </c>
      <c r="P190" s="847">
        <v>109.3</v>
      </c>
      <c r="Q190" s="19">
        <v>1068491.2</v>
      </c>
      <c r="R190" s="849">
        <v>0.63</v>
      </c>
      <c r="S190" s="1153">
        <v>-3.7</v>
      </c>
      <c r="T190" s="850">
        <v>1.077</v>
      </c>
      <c r="U190" s="1163">
        <v>422074</v>
      </c>
      <c r="X190" s="1141">
        <v>96.7</v>
      </c>
      <c r="Y190" s="1117">
        <v>308857</v>
      </c>
      <c r="Z190" s="1122">
        <v>222272</v>
      </c>
      <c r="AB190" s="1141">
        <v>95.3</v>
      </c>
      <c r="AC190" s="1111">
        <v>30493.4</v>
      </c>
      <c r="AD190" s="1122">
        <v>209432</v>
      </c>
    </row>
    <row r="191" spans="1:30">
      <c r="A191" s="113"/>
      <c r="B191" s="121" t="s">
        <v>6</v>
      </c>
      <c r="C191" s="847">
        <v>123.6</v>
      </c>
      <c r="D191" s="848">
        <v>3474468</v>
      </c>
      <c r="E191" s="848">
        <v>524886</v>
      </c>
      <c r="F191" s="847">
        <v>113.7</v>
      </c>
      <c r="G191" s="19">
        <v>1066730.3639999998</v>
      </c>
      <c r="H191" s="849">
        <v>0.64</v>
      </c>
      <c r="I191" s="1153">
        <v>-1.9</v>
      </c>
      <c r="J191" s="850">
        <v>1.0469999999999999</v>
      </c>
      <c r="K191" s="1163">
        <v>444088</v>
      </c>
      <c r="M191" s="851">
        <v>123.6</v>
      </c>
      <c r="N191" s="847">
        <v>3611.23</v>
      </c>
      <c r="O191" s="847">
        <v>550.21</v>
      </c>
      <c r="P191" s="847">
        <v>113.7</v>
      </c>
      <c r="Q191" s="19">
        <v>1020240</v>
      </c>
      <c r="R191" s="849">
        <v>0.64</v>
      </c>
      <c r="S191" s="1153">
        <v>-1.9</v>
      </c>
      <c r="T191" s="850">
        <v>1.0940000000000001</v>
      </c>
      <c r="U191" s="1163">
        <v>432904</v>
      </c>
      <c r="X191" s="1141">
        <v>102.3</v>
      </c>
      <c r="Y191" s="1117">
        <v>288908</v>
      </c>
      <c r="Z191" s="1122">
        <v>230772</v>
      </c>
      <c r="AB191" s="1141">
        <v>98.5</v>
      </c>
      <c r="AC191" s="1111">
        <v>30679.8</v>
      </c>
      <c r="AD191" s="1122">
        <v>213902</v>
      </c>
    </row>
    <row r="192" spans="1:30">
      <c r="A192" s="113"/>
      <c r="B192" s="121" t="s">
        <v>7</v>
      </c>
      <c r="C192" s="847">
        <v>124.6</v>
      </c>
      <c r="D192" s="848">
        <v>3656027</v>
      </c>
      <c r="E192" s="848">
        <v>605473</v>
      </c>
      <c r="F192" s="847">
        <v>115</v>
      </c>
      <c r="G192" s="19">
        <v>981735.78599999996</v>
      </c>
      <c r="H192" s="849">
        <v>0.67</v>
      </c>
      <c r="I192" s="1153">
        <v>-1.8</v>
      </c>
      <c r="J192" s="850">
        <v>0.98</v>
      </c>
      <c r="K192" s="1163">
        <v>400628</v>
      </c>
      <c r="M192" s="851">
        <v>124.6</v>
      </c>
      <c r="N192" s="847">
        <v>3706.99</v>
      </c>
      <c r="O192" s="847">
        <v>661.16</v>
      </c>
      <c r="P192" s="847">
        <v>115</v>
      </c>
      <c r="Q192" s="19">
        <v>1013316</v>
      </c>
      <c r="R192" s="849">
        <v>0.67</v>
      </c>
      <c r="S192" s="1153">
        <v>-1.8</v>
      </c>
      <c r="T192" s="850">
        <v>1.0509999999999999</v>
      </c>
      <c r="U192" s="1163">
        <v>435025</v>
      </c>
      <c r="X192" s="1141">
        <v>94.2</v>
      </c>
      <c r="Y192" s="1117">
        <v>288726</v>
      </c>
      <c r="Z192" s="1122">
        <v>200615</v>
      </c>
      <c r="AB192" s="1141">
        <v>96.1</v>
      </c>
      <c r="AC192" s="1111">
        <v>30025.4</v>
      </c>
      <c r="AD192" s="1122">
        <v>207550</v>
      </c>
    </row>
    <row r="193" spans="1:30">
      <c r="A193" s="113"/>
      <c r="B193" s="121" t="s">
        <v>8</v>
      </c>
      <c r="C193" s="847">
        <v>122.5</v>
      </c>
      <c r="D193" s="848">
        <v>3833122</v>
      </c>
      <c r="E193" s="848">
        <v>764836</v>
      </c>
      <c r="F193" s="847">
        <v>112.7</v>
      </c>
      <c r="G193" s="19">
        <v>1061378.3160000001</v>
      </c>
      <c r="H193" s="849">
        <v>0.69</v>
      </c>
      <c r="I193" s="1153">
        <v>-5.2</v>
      </c>
      <c r="J193" s="850">
        <v>1.1000000000000001</v>
      </c>
      <c r="K193" s="1163">
        <v>469294</v>
      </c>
      <c r="M193" s="851">
        <v>122.5</v>
      </c>
      <c r="N193" s="847">
        <v>3674.86</v>
      </c>
      <c r="O193" s="847">
        <v>628.75</v>
      </c>
      <c r="P193" s="847">
        <v>112.7</v>
      </c>
      <c r="Q193" s="19">
        <v>1018990.5</v>
      </c>
      <c r="R193" s="849">
        <v>0.69</v>
      </c>
      <c r="S193" s="1153">
        <v>-5.2</v>
      </c>
      <c r="T193" s="850">
        <v>1.097</v>
      </c>
      <c r="U193" s="1163">
        <v>459226</v>
      </c>
      <c r="X193" s="1141">
        <v>96.7</v>
      </c>
      <c r="Y193" s="1117">
        <v>278975</v>
      </c>
      <c r="Z193" s="1122">
        <v>225127</v>
      </c>
      <c r="AB193" s="1141">
        <v>97.8</v>
      </c>
      <c r="AC193" s="1111">
        <v>29534.1</v>
      </c>
      <c r="AD193" s="1122">
        <v>232838</v>
      </c>
    </row>
    <row r="194" spans="1:30">
      <c r="A194" s="113"/>
      <c r="B194" s="121" t="s">
        <v>9</v>
      </c>
      <c r="C194" s="847">
        <v>127.9</v>
      </c>
      <c r="D194" s="848">
        <v>4022361</v>
      </c>
      <c r="E194" s="848">
        <v>631346</v>
      </c>
      <c r="F194" s="847">
        <v>120.5</v>
      </c>
      <c r="G194" s="19">
        <v>1060694.4350000001</v>
      </c>
      <c r="H194" s="849">
        <v>0.69</v>
      </c>
      <c r="I194" s="1153">
        <v>-1</v>
      </c>
      <c r="J194" s="850">
        <v>1.1000000000000001</v>
      </c>
      <c r="K194" s="1163">
        <v>467998</v>
      </c>
      <c r="M194" s="851">
        <v>127.9</v>
      </c>
      <c r="N194" s="847">
        <v>3693.37</v>
      </c>
      <c r="O194" s="847">
        <v>615.71</v>
      </c>
      <c r="P194" s="847">
        <v>120.5</v>
      </c>
      <c r="Q194" s="19">
        <v>1019248.1</v>
      </c>
      <c r="R194" s="849">
        <v>0.69</v>
      </c>
      <c r="S194" s="1153">
        <v>-1</v>
      </c>
      <c r="T194" s="850">
        <v>1.1220000000000001</v>
      </c>
      <c r="U194" s="1163">
        <v>452615</v>
      </c>
      <c r="X194" s="1141">
        <v>98.2</v>
      </c>
      <c r="Y194" s="1117">
        <v>350391</v>
      </c>
      <c r="Z194" s="1122">
        <v>226099</v>
      </c>
      <c r="AB194" s="1141">
        <v>101.7</v>
      </c>
      <c r="AC194" s="1111">
        <v>29906.5</v>
      </c>
      <c r="AD194" s="1122">
        <v>218443</v>
      </c>
    </row>
    <row r="195" spans="1:30">
      <c r="A195" s="113"/>
      <c r="B195" s="121" t="s">
        <v>10</v>
      </c>
      <c r="C195" s="847">
        <v>121.8</v>
      </c>
      <c r="D195" s="848">
        <v>3773456</v>
      </c>
      <c r="E195" s="848">
        <v>660362</v>
      </c>
      <c r="F195" s="847">
        <v>115.4</v>
      </c>
      <c r="G195" s="19">
        <v>994415.76</v>
      </c>
      <c r="H195" s="849">
        <v>0.7</v>
      </c>
      <c r="I195" s="1153">
        <v>-3.8</v>
      </c>
      <c r="J195" s="850">
        <v>0.97</v>
      </c>
      <c r="K195" s="1163">
        <v>446453</v>
      </c>
      <c r="M195" s="851">
        <v>121.8</v>
      </c>
      <c r="N195" s="847">
        <v>3604.49</v>
      </c>
      <c r="O195" s="847">
        <v>650.32000000000005</v>
      </c>
      <c r="P195" s="847">
        <v>115.4</v>
      </c>
      <c r="Q195" s="19">
        <v>1030380.7</v>
      </c>
      <c r="R195" s="849">
        <v>0.7</v>
      </c>
      <c r="S195" s="1153">
        <v>-3.8</v>
      </c>
      <c r="T195" s="850">
        <v>1.0629999999999999</v>
      </c>
      <c r="U195" s="1163">
        <v>465010</v>
      </c>
      <c r="X195" s="1141">
        <v>91.8</v>
      </c>
      <c r="Y195" s="1117">
        <v>248749</v>
      </c>
      <c r="Z195" s="1122">
        <v>222162</v>
      </c>
      <c r="AB195" s="1141">
        <v>95.2</v>
      </c>
      <c r="AC195" s="1111">
        <v>29297.8</v>
      </c>
      <c r="AD195" s="1122">
        <v>218090</v>
      </c>
    </row>
    <row r="196" spans="1:30">
      <c r="A196" s="113"/>
      <c r="B196" s="121" t="s">
        <v>11</v>
      </c>
      <c r="C196" s="847">
        <v>122.8</v>
      </c>
      <c r="D196" s="848">
        <v>3828482</v>
      </c>
      <c r="E196" s="848">
        <v>1143418</v>
      </c>
      <c r="F196" s="847">
        <v>115.2</v>
      </c>
      <c r="G196" s="19">
        <v>1012538.3939999999</v>
      </c>
      <c r="H196" s="849">
        <v>0.69</v>
      </c>
      <c r="I196" s="1153">
        <v>-2.1</v>
      </c>
      <c r="J196" s="850">
        <v>1.093</v>
      </c>
      <c r="K196" s="1163">
        <v>463056</v>
      </c>
      <c r="M196" s="851">
        <v>122.8</v>
      </c>
      <c r="N196" s="847">
        <v>3657.9</v>
      </c>
      <c r="O196" s="847">
        <v>1090.53</v>
      </c>
      <c r="P196" s="847">
        <v>115.2</v>
      </c>
      <c r="Q196" s="19">
        <v>1012840</v>
      </c>
      <c r="R196" s="849">
        <v>0.69</v>
      </c>
      <c r="S196" s="1153">
        <v>-2.1</v>
      </c>
      <c r="T196" s="850">
        <v>1.075</v>
      </c>
      <c r="U196" s="1163">
        <v>445441</v>
      </c>
      <c r="X196" s="1141">
        <v>94.2</v>
      </c>
      <c r="Y196" s="1117">
        <v>246843</v>
      </c>
      <c r="Z196" s="1122">
        <v>220934</v>
      </c>
      <c r="AB196" s="1141">
        <v>95.2</v>
      </c>
      <c r="AC196" s="1111">
        <v>29483.9</v>
      </c>
      <c r="AD196" s="1122">
        <v>223488</v>
      </c>
    </row>
    <row r="197" spans="1:30">
      <c r="A197" s="113"/>
      <c r="B197" s="121" t="s">
        <v>12</v>
      </c>
      <c r="C197" s="847">
        <v>124.6</v>
      </c>
      <c r="D197" s="848">
        <v>3756869</v>
      </c>
      <c r="E197" s="848">
        <v>600307</v>
      </c>
      <c r="F197" s="847">
        <v>115</v>
      </c>
      <c r="G197" s="19">
        <v>1017274.4</v>
      </c>
      <c r="H197" s="849">
        <v>0.74</v>
      </c>
      <c r="I197" s="1153">
        <v>-4.2</v>
      </c>
      <c r="J197" s="850">
        <v>1.0760000000000001</v>
      </c>
      <c r="K197" s="1163">
        <v>492235</v>
      </c>
      <c r="M197" s="851">
        <v>124.6</v>
      </c>
      <c r="N197" s="847">
        <v>3672.97</v>
      </c>
      <c r="O197" s="847">
        <v>614.41999999999996</v>
      </c>
      <c r="P197" s="847">
        <v>115</v>
      </c>
      <c r="Q197" s="19">
        <v>1014984.7</v>
      </c>
      <c r="R197" s="849">
        <v>0.74</v>
      </c>
      <c r="S197" s="1153">
        <v>-4.2</v>
      </c>
      <c r="T197" s="850">
        <v>1.0860000000000001</v>
      </c>
      <c r="U197" s="1163">
        <v>469100</v>
      </c>
      <c r="X197" s="1141">
        <v>99.8</v>
      </c>
      <c r="Y197" s="1117">
        <v>288707</v>
      </c>
      <c r="Z197" s="1122">
        <v>226941</v>
      </c>
      <c r="AB197" s="1141">
        <v>98.8</v>
      </c>
      <c r="AC197" s="1111">
        <v>29805.9</v>
      </c>
      <c r="AD197" s="1122">
        <v>229198</v>
      </c>
    </row>
    <row r="198" spans="1:30">
      <c r="A198" s="113"/>
      <c r="B198" s="121" t="s">
        <v>13</v>
      </c>
      <c r="C198" s="847">
        <v>126.6</v>
      </c>
      <c r="D198" s="848">
        <v>3532016</v>
      </c>
      <c r="E198" s="848">
        <v>513254</v>
      </c>
      <c r="F198" s="847">
        <v>122.3</v>
      </c>
      <c r="G198" s="19">
        <v>1037046.7839999999</v>
      </c>
      <c r="H198" s="849">
        <v>0.77</v>
      </c>
      <c r="I198" s="1153">
        <v>-4.0999999999999996</v>
      </c>
      <c r="J198" s="850">
        <v>1.1639999999999999</v>
      </c>
      <c r="K198" s="1163">
        <v>477027</v>
      </c>
      <c r="M198" s="851">
        <v>126.6</v>
      </c>
      <c r="N198" s="847">
        <v>3646.8</v>
      </c>
      <c r="O198" s="847">
        <v>483.95</v>
      </c>
      <c r="P198" s="847">
        <v>122.3</v>
      </c>
      <c r="Q198" s="19">
        <v>1012026</v>
      </c>
      <c r="R198" s="849">
        <v>0.77</v>
      </c>
      <c r="S198" s="1153">
        <v>-4.0999999999999996</v>
      </c>
      <c r="T198" s="850">
        <v>1.1339999999999999</v>
      </c>
      <c r="U198" s="1163">
        <v>494142</v>
      </c>
      <c r="X198" s="1141">
        <v>103</v>
      </c>
      <c r="Y198" s="1117">
        <v>301306</v>
      </c>
      <c r="Z198" s="1122">
        <v>236783</v>
      </c>
      <c r="AB198" s="1141">
        <v>98.4</v>
      </c>
      <c r="AC198" s="1111">
        <v>28093.1</v>
      </c>
      <c r="AD198" s="1122">
        <v>225341</v>
      </c>
    </row>
    <row r="199" spans="1:30">
      <c r="A199" s="113"/>
      <c r="B199" s="121" t="s">
        <v>14</v>
      </c>
      <c r="C199" s="847">
        <v>125.5</v>
      </c>
      <c r="D199" s="848">
        <v>3528140</v>
      </c>
      <c r="E199" s="848">
        <v>764356</v>
      </c>
      <c r="F199" s="847">
        <v>121.2</v>
      </c>
      <c r="G199" s="19">
        <v>1033111.7</v>
      </c>
      <c r="H199" s="849">
        <v>0.78</v>
      </c>
      <c r="I199" s="1153">
        <v>-2.9</v>
      </c>
      <c r="J199" s="850">
        <v>1.1830000000000001</v>
      </c>
      <c r="K199" s="1163">
        <v>505740</v>
      </c>
      <c r="M199" s="851">
        <v>125.5</v>
      </c>
      <c r="N199" s="847">
        <v>3633.93</v>
      </c>
      <c r="O199" s="847">
        <v>747.96</v>
      </c>
      <c r="P199" s="847">
        <v>121.2</v>
      </c>
      <c r="Q199" s="19">
        <v>1023564.1</v>
      </c>
      <c r="R199" s="849">
        <v>0.78</v>
      </c>
      <c r="S199" s="1153">
        <v>-2.9</v>
      </c>
      <c r="T199" s="850">
        <v>1.137</v>
      </c>
      <c r="U199" s="1163">
        <v>464619</v>
      </c>
      <c r="X199" s="1142">
        <v>105.6</v>
      </c>
      <c r="Y199" s="1118">
        <v>402283</v>
      </c>
      <c r="Z199" s="1123">
        <v>212153</v>
      </c>
      <c r="AB199" s="1142">
        <v>99.7</v>
      </c>
      <c r="AC199" s="1112">
        <v>29131.1</v>
      </c>
      <c r="AD199" s="1123">
        <v>206721</v>
      </c>
    </row>
    <row r="200" spans="1:30">
      <c r="A200" s="115" t="s">
        <v>53</v>
      </c>
      <c r="B200" s="120" t="s">
        <v>3</v>
      </c>
      <c r="C200" s="857">
        <v>123.5</v>
      </c>
      <c r="D200" s="858">
        <v>3463225</v>
      </c>
      <c r="E200" s="858">
        <v>657784</v>
      </c>
      <c r="F200" s="857">
        <v>117.1</v>
      </c>
      <c r="G200" s="18">
        <v>938133.77099999995</v>
      </c>
      <c r="H200" s="859">
        <v>0.79</v>
      </c>
      <c r="I200" s="1152">
        <v>0.8</v>
      </c>
      <c r="J200" s="860">
        <v>1.0609999999999999</v>
      </c>
      <c r="K200" s="1162">
        <v>411777</v>
      </c>
      <c r="M200" s="861">
        <v>123.5</v>
      </c>
      <c r="N200" s="857">
        <v>3650.3</v>
      </c>
      <c r="O200" s="857">
        <v>728.61</v>
      </c>
      <c r="P200" s="857">
        <v>117.1</v>
      </c>
      <c r="Q200" s="18">
        <v>1015285.3</v>
      </c>
      <c r="R200" s="859">
        <v>0.79</v>
      </c>
      <c r="S200" s="1152">
        <v>0.8</v>
      </c>
      <c r="T200" s="860">
        <v>1.1319999999999999</v>
      </c>
      <c r="U200" s="1162">
        <v>515077</v>
      </c>
      <c r="X200" s="1141">
        <v>91.8</v>
      </c>
      <c r="Y200" s="1117">
        <v>317436</v>
      </c>
      <c r="Z200" s="1122">
        <v>227033</v>
      </c>
      <c r="AB200" s="1141">
        <v>96.8</v>
      </c>
      <c r="AC200" s="1111">
        <v>29543.4</v>
      </c>
      <c r="AD200" s="1122">
        <v>229036</v>
      </c>
    </row>
    <row r="201" spans="1:30">
      <c r="A201" s="113">
        <v>2005</v>
      </c>
      <c r="B201" s="121" t="s">
        <v>4</v>
      </c>
      <c r="C201" s="847">
        <v>123.7</v>
      </c>
      <c r="D201" s="848">
        <v>3339607</v>
      </c>
      <c r="E201" s="848">
        <v>570996</v>
      </c>
      <c r="F201" s="847">
        <v>118.6</v>
      </c>
      <c r="G201" s="19">
        <v>996103.11699999985</v>
      </c>
      <c r="H201" s="849">
        <v>0.81</v>
      </c>
      <c r="I201" s="1153">
        <v>-6.2</v>
      </c>
      <c r="J201" s="850">
        <v>1.095</v>
      </c>
      <c r="K201" s="1163">
        <v>439058</v>
      </c>
      <c r="M201" s="851">
        <v>123.7</v>
      </c>
      <c r="N201" s="847">
        <v>3646.35</v>
      </c>
      <c r="O201" s="847">
        <v>558.32000000000005</v>
      </c>
      <c r="P201" s="847">
        <v>118.6</v>
      </c>
      <c r="Q201" s="19">
        <v>1016260.4</v>
      </c>
      <c r="R201" s="849">
        <v>0.81</v>
      </c>
      <c r="S201" s="1153">
        <v>-6.2</v>
      </c>
      <c r="T201" s="850">
        <v>1.121</v>
      </c>
      <c r="U201" s="1163">
        <v>457623</v>
      </c>
      <c r="X201" s="1141">
        <v>97.5</v>
      </c>
      <c r="Y201" s="1117">
        <v>230617</v>
      </c>
      <c r="Z201" s="1122">
        <v>189579</v>
      </c>
      <c r="AB201" s="1141">
        <v>98.9</v>
      </c>
      <c r="AC201" s="1111">
        <v>28932.9</v>
      </c>
      <c r="AD201" s="1122">
        <v>221034</v>
      </c>
    </row>
    <row r="202" spans="1:30">
      <c r="A202" s="113"/>
      <c r="B202" s="121" t="s">
        <v>5</v>
      </c>
      <c r="C202" s="847">
        <v>122.8</v>
      </c>
      <c r="D202" s="848">
        <v>3637213</v>
      </c>
      <c r="E202" s="848">
        <v>526056</v>
      </c>
      <c r="F202" s="847">
        <v>116.5</v>
      </c>
      <c r="G202" s="19">
        <v>1028119.96</v>
      </c>
      <c r="H202" s="849">
        <v>0.84</v>
      </c>
      <c r="I202" s="1153">
        <v>-5.5</v>
      </c>
      <c r="J202" s="850">
        <v>1.393</v>
      </c>
      <c r="K202" s="1163">
        <v>520571</v>
      </c>
      <c r="M202" s="851">
        <v>122.8</v>
      </c>
      <c r="N202" s="847">
        <v>3659.99</v>
      </c>
      <c r="O202" s="847">
        <v>606.03</v>
      </c>
      <c r="P202" s="847">
        <v>116.5</v>
      </c>
      <c r="Q202" s="19">
        <v>1028271.9</v>
      </c>
      <c r="R202" s="849">
        <v>0.84</v>
      </c>
      <c r="S202" s="1153">
        <v>-5.5</v>
      </c>
      <c r="T202" s="850">
        <v>1.1499999999999999</v>
      </c>
      <c r="U202" s="1163">
        <v>457218</v>
      </c>
      <c r="X202" s="1141">
        <v>98.9</v>
      </c>
      <c r="Y202" s="1117">
        <v>287505</v>
      </c>
      <c r="Z202" s="1122">
        <v>236952</v>
      </c>
      <c r="AB202" s="1141">
        <v>97.1</v>
      </c>
      <c r="AC202" s="1111">
        <v>28918.3</v>
      </c>
      <c r="AD202" s="1122">
        <v>226818</v>
      </c>
    </row>
    <row r="203" spans="1:30">
      <c r="A203" s="113"/>
      <c r="B203" s="121" t="s">
        <v>6</v>
      </c>
      <c r="C203" s="847">
        <v>130.9</v>
      </c>
      <c r="D203" s="848">
        <v>3549411</v>
      </c>
      <c r="E203" s="848">
        <v>641454</v>
      </c>
      <c r="F203" s="847">
        <v>133.5</v>
      </c>
      <c r="G203" s="19">
        <v>1069862.6000000001</v>
      </c>
      <c r="H203" s="849">
        <v>0.86</v>
      </c>
      <c r="I203" s="1153">
        <v>-2.6</v>
      </c>
      <c r="J203" s="850">
        <v>1.115</v>
      </c>
      <c r="K203" s="1163">
        <v>490335</v>
      </c>
      <c r="M203" s="851">
        <v>130.9</v>
      </c>
      <c r="N203" s="847">
        <v>3696.39</v>
      </c>
      <c r="O203" s="847">
        <v>658.61</v>
      </c>
      <c r="P203" s="847">
        <v>133.5</v>
      </c>
      <c r="Q203" s="19">
        <v>1025956.2</v>
      </c>
      <c r="R203" s="849">
        <v>0.86</v>
      </c>
      <c r="S203" s="1153">
        <v>-2.6</v>
      </c>
      <c r="T203" s="850">
        <v>1.163</v>
      </c>
      <c r="U203" s="1163">
        <v>482503</v>
      </c>
      <c r="X203" s="1141">
        <v>104.8</v>
      </c>
      <c r="Y203" s="1117">
        <v>276793</v>
      </c>
      <c r="Z203" s="1122">
        <v>238138</v>
      </c>
      <c r="AB203" s="1141">
        <v>100.9</v>
      </c>
      <c r="AC203" s="1111">
        <v>29334.5</v>
      </c>
      <c r="AD203" s="1122">
        <v>230369</v>
      </c>
    </row>
    <row r="204" spans="1:30">
      <c r="A204" s="113"/>
      <c r="B204" s="121" t="s">
        <v>7</v>
      </c>
      <c r="C204" s="847">
        <v>122.5</v>
      </c>
      <c r="D204" s="848">
        <v>3562292</v>
      </c>
      <c r="E204" s="848">
        <v>525385</v>
      </c>
      <c r="F204" s="847">
        <v>119.9</v>
      </c>
      <c r="G204" s="19">
        <v>982640.46300000011</v>
      </c>
      <c r="H204" s="849">
        <v>0.84</v>
      </c>
      <c r="I204" s="1153">
        <v>-3.2</v>
      </c>
      <c r="J204" s="850">
        <v>0.86499999999999999</v>
      </c>
      <c r="K204" s="1163">
        <v>447175</v>
      </c>
      <c r="M204" s="851">
        <v>122.5</v>
      </c>
      <c r="N204" s="847">
        <v>3617.16</v>
      </c>
      <c r="O204" s="847">
        <v>603.37</v>
      </c>
      <c r="P204" s="847">
        <v>119.9</v>
      </c>
      <c r="Q204" s="19">
        <v>1017837.4</v>
      </c>
      <c r="R204" s="849">
        <v>0.84</v>
      </c>
      <c r="S204" s="1153">
        <v>-3.2</v>
      </c>
      <c r="T204" s="850">
        <v>0.92500000000000004</v>
      </c>
      <c r="U204" s="1163">
        <v>485348</v>
      </c>
      <c r="X204" s="1141">
        <v>100.7</v>
      </c>
      <c r="Y204" s="1117">
        <v>277068</v>
      </c>
      <c r="Z204" s="1122">
        <v>245024</v>
      </c>
      <c r="AB204" s="1141">
        <v>102.6</v>
      </c>
      <c r="AC204" s="1111">
        <v>29119.3</v>
      </c>
      <c r="AD204" s="1122">
        <v>245020</v>
      </c>
    </row>
    <row r="205" spans="1:30">
      <c r="A205" s="113"/>
      <c r="B205" s="121" t="s">
        <v>8</v>
      </c>
      <c r="C205" s="847">
        <v>124.6</v>
      </c>
      <c r="D205" s="848">
        <v>3826781</v>
      </c>
      <c r="E205" s="848">
        <v>886305</v>
      </c>
      <c r="F205" s="847">
        <v>127</v>
      </c>
      <c r="G205" s="19">
        <v>1079019.004</v>
      </c>
      <c r="H205" s="849">
        <v>0.84</v>
      </c>
      <c r="I205" s="1153">
        <v>-0.2</v>
      </c>
      <c r="J205" s="850">
        <v>1.1419999999999999</v>
      </c>
      <c r="K205" s="1163">
        <v>477342</v>
      </c>
      <c r="M205" s="851">
        <v>124.6</v>
      </c>
      <c r="N205" s="847">
        <v>3662.62</v>
      </c>
      <c r="O205" s="847">
        <v>720.59</v>
      </c>
      <c r="P205" s="847">
        <v>127</v>
      </c>
      <c r="Q205" s="19">
        <v>1029015.4</v>
      </c>
      <c r="R205" s="849">
        <v>0.84</v>
      </c>
      <c r="S205" s="1153">
        <v>-0.2</v>
      </c>
      <c r="T205" s="850">
        <v>1.1299999999999999</v>
      </c>
      <c r="U205" s="1163">
        <v>466429</v>
      </c>
      <c r="X205" s="1141">
        <v>102.3</v>
      </c>
      <c r="Y205" s="1117">
        <v>283749</v>
      </c>
      <c r="Z205" s="1122">
        <v>236295</v>
      </c>
      <c r="AB205" s="1141">
        <v>103.9</v>
      </c>
      <c r="AC205" s="1111">
        <v>29654.3</v>
      </c>
      <c r="AD205" s="1122">
        <v>241940</v>
      </c>
    </row>
    <row r="206" spans="1:30">
      <c r="A206" s="113"/>
      <c r="B206" s="121" t="s">
        <v>9</v>
      </c>
      <c r="C206" s="847">
        <v>124.7</v>
      </c>
      <c r="D206" s="848">
        <v>3952182</v>
      </c>
      <c r="E206" s="848">
        <v>534953</v>
      </c>
      <c r="F206" s="847">
        <v>121.4</v>
      </c>
      <c r="G206" s="19">
        <v>1053545.7379999999</v>
      </c>
      <c r="H206" s="849">
        <v>0.84</v>
      </c>
      <c r="I206" s="1153">
        <v>-2.1</v>
      </c>
      <c r="J206" s="850">
        <v>1.0960000000000001</v>
      </c>
      <c r="K206" s="1163">
        <v>485842</v>
      </c>
      <c r="M206" s="851">
        <v>124.7</v>
      </c>
      <c r="N206" s="847">
        <v>3633.68</v>
      </c>
      <c r="O206" s="847">
        <v>541.1</v>
      </c>
      <c r="P206" s="847">
        <v>121.4</v>
      </c>
      <c r="Q206" s="19">
        <v>1023682.4</v>
      </c>
      <c r="R206" s="849">
        <v>0.84</v>
      </c>
      <c r="S206" s="1153">
        <v>-2.1</v>
      </c>
      <c r="T206" s="850">
        <v>1.1140000000000001</v>
      </c>
      <c r="U206" s="1163">
        <v>476882</v>
      </c>
      <c r="X206" s="1141">
        <v>99.8</v>
      </c>
      <c r="Y206" s="1117">
        <v>343512</v>
      </c>
      <c r="Z206" s="1122">
        <v>238435</v>
      </c>
      <c r="AB206" s="1141">
        <v>102.8</v>
      </c>
      <c r="AC206" s="1111">
        <v>29692.1</v>
      </c>
      <c r="AD206" s="1122">
        <v>242513</v>
      </c>
    </row>
    <row r="207" spans="1:30">
      <c r="A207" s="113"/>
      <c r="B207" s="121" t="s">
        <v>10</v>
      </c>
      <c r="C207" s="847">
        <v>133.69999999999999</v>
      </c>
      <c r="D207" s="848">
        <v>3835581</v>
      </c>
      <c r="E207" s="848">
        <v>690071</v>
      </c>
      <c r="F207" s="847">
        <v>138.5</v>
      </c>
      <c r="G207" s="19">
        <v>1006051.165</v>
      </c>
      <c r="H207" s="849">
        <v>0.84</v>
      </c>
      <c r="I207" s="1153">
        <v>-3.2</v>
      </c>
      <c r="J207" s="850">
        <v>1.1140000000000001</v>
      </c>
      <c r="K207" s="1163">
        <v>473957</v>
      </c>
      <c r="M207" s="851">
        <v>133.69999999999999</v>
      </c>
      <c r="N207" s="847">
        <v>3661.24</v>
      </c>
      <c r="O207" s="847">
        <v>643.53</v>
      </c>
      <c r="P207" s="847">
        <v>138.5</v>
      </c>
      <c r="Q207" s="19">
        <v>1033401.3</v>
      </c>
      <c r="R207" s="849">
        <v>0.84</v>
      </c>
      <c r="S207" s="1153">
        <v>-3.2</v>
      </c>
      <c r="T207" s="850">
        <v>1.208</v>
      </c>
      <c r="U207" s="1163">
        <v>477052</v>
      </c>
      <c r="X207" s="1141">
        <v>100.7</v>
      </c>
      <c r="Y207" s="1117">
        <v>247490</v>
      </c>
      <c r="Z207" s="1122">
        <v>266702</v>
      </c>
      <c r="AB207" s="1141">
        <v>104.1</v>
      </c>
      <c r="AC207" s="1111">
        <v>29337.8</v>
      </c>
      <c r="AD207" s="1122">
        <v>252144</v>
      </c>
    </row>
    <row r="208" spans="1:30">
      <c r="A208" s="113"/>
      <c r="B208" s="121" t="s">
        <v>11</v>
      </c>
      <c r="C208" s="847">
        <v>126.7</v>
      </c>
      <c r="D208" s="848">
        <v>3844372</v>
      </c>
      <c r="E208" s="848">
        <v>627806</v>
      </c>
      <c r="F208" s="847">
        <v>130.19999999999999</v>
      </c>
      <c r="G208" s="19">
        <v>1048582.656</v>
      </c>
      <c r="H208" s="849">
        <v>0.83</v>
      </c>
      <c r="I208" s="1153">
        <v>-3.1</v>
      </c>
      <c r="J208" s="850">
        <v>1.17</v>
      </c>
      <c r="K208" s="1163">
        <v>515089</v>
      </c>
      <c r="M208" s="851">
        <v>126.7</v>
      </c>
      <c r="N208" s="847">
        <v>3677.59</v>
      </c>
      <c r="O208" s="847">
        <v>639.13</v>
      </c>
      <c r="P208" s="847">
        <v>130.19999999999999</v>
      </c>
      <c r="Q208" s="19">
        <v>1043672</v>
      </c>
      <c r="R208" s="849">
        <v>0.83</v>
      </c>
      <c r="S208" s="1153">
        <v>-3.1</v>
      </c>
      <c r="T208" s="850">
        <v>1.1479999999999999</v>
      </c>
      <c r="U208" s="1163">
        <v>493830</v>
      </c>
      <c r="X208" s="1141">
        <v>103</v>
      </c>
      <c r="Y208" s="1117">
        <v>244529</v>
      </c>
      <c r="Z208" s="1122">
        <v>246475</v>
      </c>
      <c r="AB208" s="1141">
        <v>104.1</v>
      </c>
      <c r="AC208" s="1111">
        <v>29081.3</v>
      </c>
      <c r="AD208" s="1122">
        <v>244546</v>
      </c>
    </row>
    <row r="209" spans="1:30">
      <c r="A209" s="113"/>
      <c r="B209" s="121" t="s">
        <v>12</v>
      </c>
      <c r="C209" s="847">
        <v>127.9</v>
      </c>
      <c r="D209" s="848">
        <v>3704747</v>
      </c>
      <c r="E209" s="848">
        <v>711113</v>
      </c>
      <c r="F209" s="847">
        <v>131.80000000000001</v>
      </c>
      <c r="G209" s="19">
        <v>1020851.127</v>
      </c>
      <c r="H209" s="849">
        <v>0.83</v>
      </c>
      <c r="I209" s="1153">
        <v>-3.8</v>
      </c>
      <c r="J209" s="850">
        <v>1.1379999999999999</v>
      </c>
      <c r="K209" s="1163">
        <v>496607</v>
      </c>
      <c r="M209" s="851">
        <v>127.9</v>
      </c>
      <c r="N209" s="847">
        <v>3616.64</v>
      </c>
      <c r="O209" s="847">
        <v>686.17</v>
      </c>
      <c r="P209" s="847">
        <v>131.80000000000001</v>
      </c>
      <c r="Q209" s="19">
        <v>1020306.6</v>
      </c>
      <c r="R209" s="849">
        <v>0.83</v>
      </c>
      <c r="S209" s="1153">
        <v>-3.8</v>
      </c>
      <c r="T209" s="850">
        <v>1.1499999999999999</v>
      </c>
      <c r="U209" s="1163">
        <v>484772</v>
      </c>
      <c r="X209" s="1141">
        <v>105.6</v>
      </c>
      <c r="Y209" s="1117">
        <v>284421</v>
      </c>
      <c r="Z209" s="1122">
        <v>249397</v>
      </c>
      <c r="AB209" s="1141">
        <v>104.4</v>
      </c>
      <c r="AC209" s="1111">
        <v>29057</v>
      </c>
      <c r="AD209" s="1122">
        <v>249200</v>
      </c>
    </row>
    <row r="210" spans="1:30">
      <c r="A210" s="113"/>
      <c r="B210" s="121" t="s">
        <v>13</v>
      </c>
      <c r="C210" s="847">
        <v>129</v>
      </c>
      <c r="D210" s="848">
        <v>3539215</v>
      </c>
      <c r="E210" s="848">
        <v>774503</v>
      </c>
      <c r="F210" s="847">
        <v>135.5</v>
      </c>
      <c r="G210" s="19">
        <v>1041391.8</v>
      </c>
      <c r="H210" s="849">
        <v>0.84</v>
      </c>
      <c r="I210" s="1153">
        <v>-0.9</v>
      </c>
      <c r="J210" s="850">
        <v>1.1839999999999999</v>
      </c>
      <c r="K210" s="1163">
        <v>482582</v>
      </c>
      <c r="M210" s="851">
        <v>129</v>
      </c>
      <c r="N210" s="847">
        <v>3655.2</v>
      </c>
      <c r="O210" s="847">
        <v>713.63</v>
      </c>
      <c r="P210" s="847">
        <v>135.5</v>
      </c>
      <c r="Q210" s="19">
        <v>1021404.6</v>
      </c>
      <c r="R210" s="849">
        <v>0.84</v>
      </c>
      <c r="S210" s="1153">
        <v>-0.9</v>
      </c>
      <c r="T210" s="850">
        <v>1.155</v>
      </c>
      <c r="U210" s="1163">
        <v>489221</v>
      </c>
      <c r="X210" s="1141">
        <v>102.3</v>
      </c>
      <c r="Y210" s="1117">
        <v>309033</v>
      </c>
      <c r="Z210" s="1122">
        <v>264945</v>
      </c>
      <c r="AB210" s="1141">
        <v>98.4</v>
      </c>
      <c r="AC210" s="1111">
        <v>29179.4</v>
      </c>
      <c r="AD210" s="1122">
        <v>258590</v>
      </c>
    </row>
    <row r="211" spans="1:30">
      <c r="A211" s="114"/>
      <c r="B211" s="122" t="s">
        <v>14</v>
      </c>
      <c r="C211" s="852">
        <v>129.4</v>
      </c>
      <c r="D211" s="853">
        <v>3621894</v>
      </c>
      <c r="E211" s="853">
        <v>482873</v>
      </c>
      <c r="F211" s="852">
        <v>135.4</v>
      </c>
      <c r="G211" s="20">
        <v>1023429.3420000001</v>
      </c>
      <c r="H211" s="854">
        <v>0.85</v>
      </c>
      <c r="I211" s="1154">
        <v>-1</v>
      </c>
      <c r="J211" s="855">
        <v>1.2390000000000001</v>
      </c>
      <c r="K211" s="1164">
        <v>542499</v>
      </c>
      <c r="M211" s="856">
        <v>129.4</v>
      </c>
      <c r="N211" s="852">
        <v>3727.58</v>
      </c>
      <c r="O211" s="852">
        <v>470.08</v>
      </c>
      <c r="P211" s="852">
        <v>135.4</v>
      </c>
      <c r="Q211" s="20">
        <v>1015850.9</v>
      </c>
      <c r="R211" s="854">
        <v>0.85</v>
      </c>
      <c r="S211" s="1154">
        <v>-1</v>
      </c>
      <c r="T211" s="855">
        <v>1.1930000000000001</v>
      </c>
      <c r="U211" s="1164">
        <v>501241</v>
      </c>
      <c r="X211" s="1141">
        <v>107.2</v>
      </c>
      <c r="Y211" s="1117">
        <v>412397</v>
      </c>
      <c r="Z211" s="1122">
        <v>269250</v>
      </c>
      <c r="AB211" s="1141">
        <v>101.2</v>
      </c>
      <c r="AC211" s="1111">
        <v>29498.5</v>
      </c>
      <c r="AD211" s="1122">
        <v>269321</v>
      </c>
    </row>
    <row r="212" spans="1:30">
      <c r="A212" s="116" t="s">
        <v>54</v>
      </c>
      <c r="B212" s="121" t="s">
        <v>3</v>
      </c>
      <c r="C212" s="847">
        <v>130.5</v>
      </c>
      <c r="D212" s="848">
        <v>3544385</v>
      </c>
      <c r="E212" s="848">
        <v>518380</v>
      </c>
      <c r="F212" s="847">
        <v>135.9</v>
      </c>
      <c r="G212" s="19">
        <v>950403.41</v>
      </c>
      <c r="H212" s="849">
        <v>0.89</v>
      </c>
      <c r="I212" s="1153">
        <v>-5.6</v>
      </c>
      <c r="J212" s="850">
        <v>1.1499999999999999</v>
      </c>
      <c r="K212" s="1163">
        <v>405566</v>
      </c>
      <c r="M212" s="851">
        <v>130.5</v>
      </c>
      <c r="N212" s="847">
        <v>3737.69</v>
      </c>
      <c r="O212" s="847">
        <v>609.95000000000005</v>
      </c>
      <c r="P212" s="847">
        <v>135.9</v>
      </c>
      <c r="Q212" s="19">
        <v>1028510.1</v>
      </c>
      <c r="R212" s="849">
        <v>0.89</v>
      </c>
      <c r="S212" s="1153">
        <v>-5.6</v>
      </c>
      <c r="T212" s="850">
        <v>1.2310000000000001</v>
      </c>
      <c r="U212" s="1163">
        <v>505190</v>
      </c>
      <c r="X212" s="1143">
        <v>94.2</v>
      </c>
      <c r="Y212" s="1119">
        <v>309064</v>
      </c>
      <c r="Z212" s="1121">
        <v>266132</v>
      </c>
      <c r="AB212" s="1143">
        <v>99.8</v>
      </c>
      <c r="AC212" s="1113">
        <v>28932</v>
      </c>
      <c r="AD212" s="1121">
        <v>261286</v>
      </c>
    </row>
    <row r="213" spans="1:30">
      <c r="A213" s="113">
        <v>2006</v>
      </c>
      <c r="B213" s="121" t="s">
        <v>4</v>
      </c>
      <c r="C213" s="847">
        <v>131</v>
      </c>
      <c r="D213" s="848">
        <v>3413399</v>
      </c>
      <c r="E213" s="848">
        <v>859241</v>
      </c>
      <c r="F213" s="847">
        <v>140.5</v>
      </c>
      <c r="G213" s="19">
        <v>1007190.8909999999</v>
      </c>
      <c r="H213" s="849">
        <v>0.9</v>
      </c>
      <c r="I213" s="1153">
        <v>-3.1</v>
      </c>
      <c r="J213" s="850">
        <v>1.1879999999999999</v>
      </c>
      <c r="K213" s="1163">
        <v>498660</v>
      </c>
      <c r="M213" s="851">
        <v>131</v>
      </c>
      <c r="N213" s="847">
        <v>3720.76</v>
      </c>
      <c r="O213" s="847">
        <v>822.07</v>
      </c>
      <c r="P213" s="847">
        <v>140.5</v>
      </c>
      <c r="Q213" s="19">
        <v>1026368.8</v>
      </c>
      <c r="R213" s="849">
        <v>0.9</v>
      </c>
      <c r="S213" s="1153">
        <v>-3.1</v>
      </c>
      <c r="T213" s="850">
        <v>1.216</v>
      </c>
      <c r="U213" s="1163">
        <v>523249</v>
      </c>
      <c r="X213" s="1141">
        <v>96.7</v>
      </c>
      <c r="Y213" s="1117">
        <v>236691</v>
      </c>
      <c r="Z213" s="1122">
        <v>237318</v>
      </c>
      <c r="AB213" s="1141">
        <v>97.7</v>
      </c>
      <c r="AC213" s="1111">
        <v>29429.5</v>
      </c>
      <c r="AD213" s="1122">
        <v>276090</v>
      </c>
    </row>
    <row r="214" spans="1:30">
      <c r="A214" s="113"/>
      <c r="B214" s="121" t="s">
        <v>5</v>
      </c>
      <c r="C214" s="847">
        <v>133.1</v>
      </c>
      <c r="D214" s="848">
        <v>3694479</v>
      </c>
      <c r="E214" s="848">
        <v>536644</v>
      </c>
      <c r="F214" s="847">
        <v>137.69999999999999</v>
      </c>
      <c r="G214" s="19">
        <v>1028821.6680000001</v>
      </c>
      <c r="H214" s="849">
        <v>0.92</v>
      </c>
      <c r="I214" s="1153">
        <v>-1</v>
      </c>
      <c r="J214" s="850">
        <v>1.52</v>
      </c>
      <c r="K214" s="1163">
        <v>594528</v>
      </c>
      <c r="M214" s="851">
        <v>133.1</v>
      </c>
      <c r="N214" s="847">
        <v>3716.98</v>
      </c>
      <c r="O214" s="847">
        <v>628.92999999999995</v>
      </c>
      <c r="P214" s="847">
        <v>137.69999999999999</v>
      </c>
      <c r="Q214" s="19">
        <v>1023457.6</v>
      </c>
      <c r="R214" s="849">
        <v>0.92</v>
      </c>
      <c r="S214" s="1153">
        <v>-1</v>
      </c>
      <c r="T214" s="850">
        <v>1.2769999999999999</v>
      </c>
      <c r="U214" s="1163">
        <v>520693</v>
      </c>
      <c r="X214" s="1141">
        <v>106.4</v>
      </c>
      <c r="Y214" s="1117">
        <v>294819</v>
      </c>
      <c r="Z214" s="1122">
        <v>284528</v>
      </c>
      <c r="AB214" s="1141">
        <v>103.9</v>
      </c>
      <c r="AC214" s="1111">
        <v>29643.5</v>
      </c>
      <c r="AD214" s="1122">
        <v>270049</v>
      </c>
    </row>
    <row r="215" spans="1:30">
      <c r="A215" s="113"/>
      <c r="B215" s="121" t="s">
        <v>6</v>
      </c>
      <c r="C215" s="847">
        <v>137.69999999999999</v>
      </c>
      <c r="D215" s="848">
        <v>3536505</v>
      </c>
      <c r="E215" s="848">
        <v>772745</v>
      </c>
      <c r="F215" s="847">
        <v>152.6</v>
      </c>
      <c r="G215" s="19">
        <v>1064073.92</v>
      </c>
      <c r="H215" s="849">
        <v>0.93</v>
      </c>
      <c r="I215" s="1153">
        <v>-1.6</v>
      </c>
      <c r="J215" s="850">
        <v>1.19</v>
      </c>
      <c r="K215" s="1163">
        <v>502556</v>
      </c>
      <c r="M215" s="851">
        <v>137.69999999999999</v>
      </c>
      <c r="N215" s="847">
        <v>3688.14</v>
      </c>
      <c r="O215" s="847">
        <v>785.45</v>
      </c>
      <c r="P215" s="847">
        <v>152.6</v>
      </c>
      <c r="Q215" s="19">
        <v>1029443</v>
      </c>
      <c r="R215" s="849">
        <v>0.93</v>
      </c>
      <c r="S215" s="1153">
        <v>-1.6</v>
      </c>
      <c r="T215" s="850">
        <v>1.2390000000000001</v>
      </c>
      <c r="U215" s="1163">
        <v>513996</v>
      </c>
      <c r="X215" s="1141">
        <v>111.1</v>
      </c>
      <c r="Y215" s="1117">
        <v>274706</v>
      </c>
      <c r="Z215" s="1122">
        <v>266827</v>
      </c>
      <c r="AB215" s="1141">
        <v>107.4</v>
      </c>
      <c r="AC215" s="1111">
        <v>29148.2</v>
      </c>
      <c r="AD215" s="1122">
        <v>273041</v>
      </c>
    </row>
    <row r="216" spans="1:30">
      <c r="A216" s="113"/>
      <c r="B216" s="121" t="s">
        <v>7</v>
      </c>
      <c r="C216" s="847">
        <v>140.1</v>
      </c>
      <c r="D216" s="848">
        <v>3601519</v>
      </c>
      <c r="E216" s="848">
        <v>667113</v>
      </c>
      <c r="F216" s="847">
        <v>151.1</v>
      </c>
      <c r="G216" s="19">
        <v>999729.06699999992</v>
      </c>
      <c r="H216" s="849">
        <v>0.94</v>
      </c>
      <c r="I216" s="1153">
        <v>-0.5</v>
      </c>
      <c r="J216" s="850">
        <v>1.2170000000000001</v>
      </c>
      <c r="K216" s="1163">
        <v>499016</v>
      </c>
      <c r="M216" s="851">
        <v>140.1</v>
      </c>
      <c r="N216" s="847">
        <v>3661.96</v>
      </c>
      <c r="O216" s="847">
        <v>743.36</v>
      </c>
      <c r="P216" s="847">
        <v>151.1</v>
      </c>
      <c r="Q216" s="19">
        <v>1029367.5</v>
      </c>
      <c r="R216" s="849">
        <v>0.94</v>
      </c>
      <c r="S216" s="1153">
        <v>-0.5</v>
      </c>
      <c r="T216" s="850">
        <v>1.2989999999999999</v>
      </c>
      <c r="U216" s="1163">
        <v>522860</v>
      </c>
      <c r="X216" s="1141">
        <v>103.9</v>
      </c>
      <c r="Y216" s="1117">
        <v>277807</v>
      </c>
      <c r="Z216" s="1122">
        <v>264636</v>
      </c>
      <c r="AB216" s="1141">
        <v>105.9</v>
      </c>
      <c r="AC216" s="1111">
        <v>29359.8</v>
      </c>
      <c r="AD216" s="1122">
        <v>255000</v>
      </c>
    </row>
    <row r="217" spans="1:30">
      <c r="A217" s="113"/>
      <c r="B217" s="121" t="s">
        <v>8</v>
      </c>
      <c r="C217" s="847">
        <v>145.30000000000001</v>
      </c>
      <c r="D217" s="848">
        <v>3992328</v>
      </c>
      <c r="E217" s="848">
        <v>746252</v>
      </c>
      <c r="F217" s="847">
        <v>165.8</v>
      </c>
      <c r="G217" s="19">
        <v>1085085.06</v>
      </c>
      <c r="H217" s="849">
        <v>0.94</v>
      </c>
      <c r="I217" s="1153">
        <v>-0.9</v>
      </c>
      <c r="J217" s="850">
        <v>1.345</v>
      </c>
      <c r="K217" s="1163">
        <v>553930</v>
      </c>
      <c r="M217" s="851">
        <v>145.30000000000001</v>
      </c>
      <c r="N217" s="847">
        <v>3817.19</v>
      </c>
      <c r="O217" s="847">
        <v>656.54</v>
      </c>
      <c r="P217" s="847">
        <v>165.8</v>
      </c>
      <c r="Q217" s="19">
        <v>1031834.9</v>
      </c>
      <c r="R217" s="849">
        <v>0.94</v>
      </c>
      <c r="S217" s="1153">
        <v>-0.9</v>
      </c>
      <c r="T217" s="850">
        <v>1.3220000000000001</v>
      </c>
      <c r="U217" s="1163">
        <v>539919</v>
      </c>
      <c r="X217" s="1141">
        <v>103.9</v>
      </c>
      <c r="Y217" s="1117">
        <v>279314</v>
      </c>
      <c r="Z217" s="1122">
        <v>256107</v>
      </c>
      <c r="AB217" s="1141">
        <v>106</v>
      </c>
      <c r="AC217" s="1111">
        <v>29054.3</v>
      </c>
      <c r="AD217" s="1122">
        <v>256350</v>
      </c>
    </row>
    <row r="218" spans="1:30">
      <c r="A218" s="113"/>
      <c r="B218" s="121" t="s">
        <v>9</v>
      </c>
      <c r="C218" s="847">
        <v>140.69999999999999</v>
      </c>
      <c r="D218" s="848">
        <v>4158703</v>
      </c>
      <c r="E218" s="848">
        <v>725117</v>
      </c>
      <c r="F218" s="847">
        <v>152.6</v>
      </c>
      <c r="G218" s="19">
        <v>1043151.2579999999</v>
      </c>
      <c r="H218" s="849">
        <v>0.96</v>
      </c>
      <c r="I218" s="1153">
        <v>-1.7</v>
      </c>
      <c r="J218" s="850">
        <v>1.256</v>
      </c>
      <c r="K218" s="1163">
        <v>541590</v>
      </c>
      <c r="M218" s="851">
        <v>140.69999999999999</v>
      </c>
      <c r="N218" s="847">
        <v>3825.57</v>
      </c>
      <c r="O218" s="847">
        <v>689.43</v>
      </c>
      <c r="P218" s="847">
        <v>152.6</v>
      </c>
      <c r="Q218" s="19">
        <v>1017842.9</v>
      </c>
      <c r="R218" s="849">
        <v>0.96</v>
      </c>
      <c r="S218" s="1153">
        <v>-1.7</v>
      </c>
      <c r="T218" s="850">
        <v>1.2709999999999999</v>
      </c>
      <c r="U218" s="1163">
        <v>536749</v>
      </c>
      <c r="X218" s="1141">
        <v>103.9</v>
      </c>
      <c r="Y218" s="1117">
        <v>333395</v>
      </c>
      <c r="Z218" s="1122">
        <v>260598</v>
      </c>
      <c r="AB218" s="1141">
        <v>106.5</v>
      </c>
      <c r="AC218" s="1111">
        <v>28699.200000000001</v>
      </c>
      <c r="AD218" s="1122">
        <v>264514</v>
      </c>
    </row>
    <row r="219" spans="1:30">
      <c r="A219" s="113"/>
      <c r="B219" s="121" t="s">
        <v>10</v>
      </c>
      <c r="C219" s="847">
        <v>142.1</v>
      </c>
      <c r="D219" s="848">
        <v>4074475</v>
      </c>
      <c r="E219" s="848">
        <v>724482</v>
      </c>
      <c r="F219" s="847">
        <v>155.19999999999999</v>
      </c>
      <c r="G219" s="19">
        <v>1010167.49</v>
      </c>
      <c r="H219" s="849">
        <v>0.96</v>
      </c>
      <c r="I219" s="1153">
        <v>1.6</v>
      </c>
      <c r="J219" s="850">
        <v>1.2090000000000001</v>
      </c>
      <c r="K219" s="1163">
        <v>555053</v>
      </c>
      <c r="M219" s="851">
        <v>142.1</v>
      </c>
      <c r="N219" s="847">
        <v>3887.49</v>
      </c>
      <c r="O219" s="847">
        <v>696.33</v>
      </c>
      <c r="P219" s="847">
        <v>155.19999999999999</v>
      </c>
      <c r="Q219" s="19">
        <v>1033515.1</v>
      </c>
      <c r="R219" s="849">
        <v>0.96</v>
      </c>
      <c r="S219" s="1153">
        <v>1.6</v>
      </c>
      <c r="T219" s="850">
        <v>1.298</v>
      </c>
      <c r="U219" s="1163">
        <v>554559</v>
      </c>
      <c r="X219" s="1141">
        <v>103.9</v>
      </c>
      <c r="Y219" s="1117">
        <v>243378</v>
      </c>
      <c r="Z219" s="1122">
        <v>275595</v>
      </c>
      <c r="AB219" s="1141">
        <v>107.3</v>
      </c>
      <c r="AC219" s="1111">
        <v>29114.5</v>
      </c>
      <c r="AD219" s="1122">
        <v>261743</v>
      </c>
    </row>
    <row r="220" spans="1:30">
      <c r="A220" s="113"/>
      <c r="B220" s="121" t="s">
        <v>11</v>
      </c>
      <c r="C220" s="847">
        <v>142.1</v>
      </c>
      <c r="D220" s="848">
        <v>3945241</v>
      </c>
      <c r="E220" s="848">
        <v>744169</v>
      </c>
      <c r="F220" s="847">
        <v>156.30000000000001</v>
      </c>
      <c r="G220" s="19">
        <v>1029284.9920000001</v>
      </c>
      <c r="H220" s="849">
        <v>0.95</v>
      </c>
      <c r="I220" s="1153">
        <v>2.6</v>
      </c>
      <c r="J220" s="850">
        <v>1.3380000000000001</v>
      </c>
      <c r="K220" s="1163">
        <v>568702</v>
      </c>
      <c r="M220" s="851">
        <v>142.1</v>
      </c>
      <c r="N220" s="847">
        <v>3782.43</v>
      </c>
      <c r="O220" s="847">
        <v>729.83</v>
      </c>
      <c r="P220" s="847">
        <v>156.30000000000001</v>
      </c>
      <c r="Q220" s="19">
        <v>1025837.2</v>
      </c>
      <c r="R220" s="849">
        <v>0.95</v>
      </c>
      <c r="S220" s="1153">
        <v>2.6</v>
      </c>
      <c r="T220" s="850">
        <v>1.3069999999999999</v>
      </c>
      <c r="U220" s="1163">
        <v>541919</v>
      </c>
      <c r="X220" s="1141">
        <v>104.8</v>
      </c>
      <c r="Y220" s="1117">
        <v>248570</v>
      </c>
      <c r="Z220" s="1122">
        <v>272703</v>
      </c>
      <c r="AB220" s="1141">
        <v>105.6</v>
      </c>
      <c r="AC220" s="1111">
        <v>29399.599999999999</v>
      </c>
      <c r="AD220" s="1122">
        <v>280185</v>
      </c>
    </row>
    <row r="221" spans="1:30">
      <c r="A221" s="113"/>
      <c r="B221" s="121" t="s">
        <v>12</v>
      </c>
      <c r="C221" s="847">
        <v>138.30000000000001</v>
      </c>
      <c r="D221" s="848">
        <v>3989224</v>
      </c>
      <c r="E221" s="848">
        <v>617355</v>
      </c>
      <c r="F221" s="847">
        <v>149.6</v>
      </c>
      <c r="G221" s="19">
        <v>1040822.6429999999</v>
      </c>
      <c r="H221" s="849">
        <v>0.95</v>
      </c>
      <c r="I221" s="1153">
        <v>-1.6</v>
      </c>
      <c r="J221" s="850">
        <v>1.278</v>
      </c>
      <c r="K221" s="1163">
        <v>555926</v>
      </c>
      <c r="M221" s="851">
        <v>138.30000000000001</v>
      </c>
      <c r="N221" s="847">
        <v>3889.19</v>
      </c>
      <c r="O221" s="847">
        <v>612.37</v>
      </c>
      <c r="P221" s="847">
        <v>149.6</v>
      </c>
      <c r="Q221" s="19">
        <v>1043264.9</v>
      </c>
      <c r="R221" s="849">
        <v>0.95</v>
      </c>
      <c r="S221" s="1153">
        <v>-1.6</v>
      </c>
      <c r="T221" s="850">
        <v>1.29</v>
      </c>
      <c r="U221" s="1163">
        <v>547439</v>
      </c>
      <c r="X221" s="1141">
        <v>107.2</v>
      </c>
      <c r="Y221" s="1117">
        <v>274800</v>
      </c>
      <c r="Z221" s="1122">
        <v>291264</v>
      </c>
      <c r="AB221" s="1141">
        <v>105.9</v>
      </c>
      <c r="AC221" s="1111">
        <v>28624.2</v>
      </c>
      <c r="AD221" s="1122">
        <v>281908</v>
      </c>
    </row>
    <row r="222" spans="1:30">
      <c r="A222" s="113"/>
      <c r="B222" s="121" t="s">
        <v>13</v>
      </c>
      <c r="C222" s="847">
        <v>137.5</v>
      </c>
      <c r="D222" s="848">
        <v>3762924</v>
      </c>
      <c r="E222" s="848">
        <v>676084</v>
      </c>
      <c r="F222" s="847">
        <v>148.30000000000001</v>
      </c>
      <c r="G222" s="19">
        <v>1053438.2320000001</v>
      </c>
      <c r="H222" s="849">
        <v>0.96</v>
      </c>
      <c r="I222" s="1153">
        <v>1.5</v>
      </c>
      <c r="J222" s="850">
        <v>1.3180000000000001</v>
      </c>
      <c r="K222" s="1163">
        <v>541407</v>
      </c>
      <c r="M222" s="851">
        <v>137.5</v>
      </c>
      <c r="N222" s="847">
        <v>3884.64</v>
      </c>
      <c r="O222" s="847">
        <v>606.09</v>
      </c>
      <c r="P222" s="847">
        <v>148.30000000000001</v>
      </c>
      <c r="Q222" s="19">
        <v>1030253</v>
      </c>
      <c r="R222" s="849">
        <v>0.96</v>
      </c>
      <c r="S222" s="1153">
        <v>1.5</v>
      </c>
      <c r="T222" s="850">
        <v>1.294</v>
      </c>
      <c r="U222" s="1163">
        <v>548381</v>
      </c>
      <c r="X222" s="1141">
        <v>110.3</v>
      </c>
      <c r="Y222" s="1117">
        <v>312392</v>
      </c>
      <c r="Z222" s="1122">
        <v>292020</v>
      </c>
      <c r="AB222" s="1141">
        <v>106.6</v>
      </c>
      <c r="AC222" s="1111">
        <v>28940.1</v>
      </c>
      <c r="AD222" s="1122">
        <v>284201</v>
      </c>
    </row>
    <row r="223" spans="1:30">
      <c r="A223" s="113"/>
      <c r="B223" s="121" t="s">
        <v>14</v>
      </c>
      <c r="C223" s="847">
        <v>138.30000000000001</v>
      </c>
      <c r="D223" s="848">
        <v>3726834</v>
      </c>
      <c r="E223" s="848">
        <v>561499</v>
      </c>
      <c r="F223" s="847">
        <v>146.1</v>
      </c>
      <c r="G223" s="19">
        <v>1034427.9</v>
      </c>
      <c r="H223" s="849">
        <v>0.96</v>
      </c>
      <c r="I223" s="1153">
        <v>-1.1000000000000001</v>
      </c>
      <c r="J223" s="850">
        <v>1.349</v>
      </c>
      <c r="K223" s="1163">
        <v>592180</v>
      </c>
      <c r="M223" s="851">
        <v>138.30000000000001</v>
      </c>
      <c r="N223" s="847">
        <v>3831.91</v>
      </c>
      <c r="O223" s="847">
        <v>559.46</v>
      </c>
      <c r="P223" s="847">
        <v>146.1</v>
      </c>
      <c r="Q223" s="19">
        <v>1038835.1</v>
      </c>
      <c r="R223" s="849">
        <v>0.96</v>
      </c>
      <c r="S223" s="1153">
        <v>-1.1000000000000001</v>
      </c>
      <c r="T223" s="850">
        <v>1.3049999999999999</v>
      </c>
      <c r="U223" s="1163">
        <v>558735</v>
      </c>
      <c r="X223" s="1142">
        <v>113.6</v>
      </c>
      <c r="Y223" s="1118">
        <v>395427</v>
      </c>
      <c r="Z223" s="1123">
        <v>283995</v>
      </c>
      <c r="AB223" s="1142">
        <v>107.2</v>
      </c>
      <c r="AC223" s="1112">
        <v>28354.400000000001</v>
      </c>
      <c r="AD223" s="1123">
        <v>299043</v>
      </c>
    </row>
    <row r="224" spans="1:30">
      <c r="A224" s="115" t="s">
        <v>55</v>
      </c>
      <c r="B224" s="120" t="s">
        <v>3</v>
      </c>
      <c r="C224" s="857">
        <v>133.69999999999999</v>
      </c>
      <c r="D224" s="858">
        <v>3610642</v>
      </c>
      <c r="E224" s="858">
        <v>499994</v>
      </c>
      <c r="F224" s="857">
        <v>143.6</v>
      </c>
      <c r="G224" s="18">
        <v>966776.92500000005</v>
      </c>
      <c r="H224" s="859">
        <v>0.95</v>
      </c>
      <c r="I224" s="1152">
        <v>2.4</v>
      </c>
      <c r="J224" s="860">
        <v>1.161</v>
      </c>
      <c r="K224" s="1162">
        <v>459892</v>
      </c>
      <c r="M224" s="861">
        <v>133.69999999999999</v>
      </c>
      <c r="N224" s="857">
        <v>3807.39</v>
      </c>
      <c r="O224" s="857">
        <v>582.79999999999995</v>
      </c>
      <c r="P224" s="857">
        <v>143.6</v>
      </c>
      <c r="Q224" s="18">
        <v>1035370.4</v>
      </c>
      <c r="R224" s="859">
        <v>0.95</v>
      </c>
      <c r="S224" s="1152">
        <v>2.4</v>
      </c>
      <c r="T224" s="860">
        <v>1.2450000000000001</v>
      </c>
      <c r="U224" s="1162">
        <v>552844</v>
      </c>
      <c r="X224" s="1141">
        <v>104.5</v>
      </c>
      <c r="Y224" s="1117">
        <v>300867</v>
      </c>
      <c r="Z224" s="1122">
        <v>297093</v>
      </c>
      <c r="AB224" s="1141">
        <v>111.1</v>
      </c>
      <c r="AC224" s="1111">
        <v>28177.8</v>
      </c>
      <c r="AD224" s="1122">
        <v>282668</v>
      </c>
    </row>
    <row r="225" spans="1:30">
      <c r="A225" s="113">
        <v>2007</v>
      </c>
      <c r="B225" s="121" t="s">
        <v>4</v>
      </c>
      <c r="C225" s="847">
        <v>145.5</v>
      </c>
      <c r="D225" s="848">
        <v>3519903</v>
      </c>
      <c r="E225" s="848">
        <v>728716</v>
      </c>
      <c r="F225" s="847">
        <v>160.6</v>
      </c>
      <c r="G225" s="19">
        <v>1021525.2659999999</v>
      </c>
      <c r="H225" s="849">
        <v>0.95</v>
      </c>
      <c r="I225" s="1153">
        <v>2.7</v>
      </c>
      <c r="J225" s="850">
        <v>1.258</v>
      </c>
      <c r="K225" s="1163">
        <v>526820</v>
      </c>
      <c r="M225" s="851">
        <v>145.5</v>
      </c>
      <c r="N225" s="847">
        <v>3828.26</v>
      </c>
      <c r="O225" s="847">
        <v>686.6</v>
      </c>
      <c r="P225" s="847">
        <v>160.6</v>
      </c>
      <c r="Q225" s="19">
        <v>1039211.1</v>
      </c>
      <c r="R225" s="849">
        <v>0.95</v>
      </c>
      <c r="S225" s="1153">
        <v>2.7</v>
      </c>
      <c r="T225" s="850">
        <v>1.2869999999999999</v>
      </c>
      <c r="U225" s="1163">
        <v>556680</v>
      </c>
      <c r="X225" s="1141">
        <v>111.2</v>
      </c>
      <c r="Y225" s="1117">
        <v>226598</v>
      </c>
      <c r="Z225" s="1122">
        <v>284170</v>
      </c>
      <c r="AB225" s="1141">
        <v>112</v>
      </c>
      <c r="AC225" s="1111">
        <v>27924.6</v>
      </c>
      <c r="AD225" s="1122">
        <v>329456</v>
      </c>
    </row>
    <row r="226" spans="1:30">
      <c r="A226" s="113"/>
      <c r="B226" s="121" t="s">
        <v>5</v>
      </c>
      <c r="C226" s="847">
        <v>135.6</v>
      </c>
      <c r="D226" s="848">
        <v>3866188</v>
      </c>
      <c r="E226" s="848">
        <v>506558</v>
      </c>
      <c r="F226" s="847">
        <v>141.6</v>
      </c>
      <c r="G226" s="19">
        <v>1022358.6439999999</v>
      </c>
      <c r="H226" s="849">
        <v>0.95</v>
      </c>
      <c r="I226" s="1153">
        <v>1.6</v>
      </c>
      <c r="J226" s="850">
        <v>1.4490000000000001</v>
      </c>
      <c r="K226" s="1163">
        <v>653967</v>
      </c>
      <c r="M226" s="851">
        <v>135.6</v>
      </c>
      <c r="N226" s="847">
        <v>3893.99</v>
      </c>
      <c r="O226" s="847">
        <v>568.27</v>
      </c>
      <c r="P226" s="847">
        <v>141.6</v>
      </c>
      <c r="Q226" s="19">
        <v>1018192.8</v>
      </c>
      <c r="R226" s="849">
        <v>0.95</v>
      </c>
      <c r="S226" s="1153">
        <v>1.6</v>
      </c>
      <c r="T226" s="850">
        <v>1.234</v>
      </c>
      <c r="U226" s="1163">
        <v>578063</v>
      </c>
      <c r="X226" s="1141">
        <v>115.5</v>
      </c>
      <c r="Y226" s="1117">
        <v>273928</v>
      </c>
      <c r="Z226" s="1122">
        <v>274908</v>
      </c>
      <c r="AB226" s="1141">
        <v>112.2</v>
      </c>
      <c r="AC226" s="1111">
        <v>27319.9</v>
      </c>
      <c r="AD226" s="1122">
        <v>268925</v>
      </c>
    </row>
    <row r="227" spans="1:30">
      <c r="A227" s="113"/>
      <c r="B227" s="121" t="s">
        <v>6</v>
      </c>
      <c r="C227" s="847">
        <v>141.19999999999999</v>
      </c>
      <c r="D227" s="848">
        <v>3719696</v>
      </c>
      <c r="E227" s="848">
        <v>504227</v>
      </c>
      <c r="F227" s="847">
        <v>156.30000000000001</v>
      </c>
      <c r="G227" s="19">
        <v>1074089.148</v>
      </c>
      <c r="H227" s="849">
        <v>0.96</v>
      </c>
      <c r="I227" s="1153">
        <v>1.8</v>
      </c>
      <c r="J227" s="850">
        <v>1.2190000000000001</v>
      </c>
      <c r="K227" s="1163">
        <v>545867</v>
      </c>
      <c r="M227" s="851">
        <v>141.19999999999999</v>
      </c>
      <c r="N227" s="847">
        <v>3889.48</v>
      </c>
      <c r="O227" s="847">
        <v>522.65</v>
      </c>
      <c r="P227" s="847">
        <v>156.30000000000001</v>
      </c>
      <c r="Q227" s="19">
        <v>1037786.4</v>
      </c>
      <c r="R227" s="849">
        <v>0.96</v>
      </c>
      <c r="S227" s="1153">
        <v>1.8</v>
      </c>
      <c r="T227" s="850">
        <v>1.2689999999999999</v>
      </c>
      <c r="U227" s="1163">
        <v>564868</v>
      </c>
      <c r="X227" s="1141">
        <v>113.3</v>
      </c>
      <c r="Y227" s="1117">
        <v>259465</v>
      </c>
      <c r="Z227" s="1122">
        <v>299454</v>
      </c>
      <c r="AB227" s="1141">
        <v>110.2</v>
      </c>
      <c r="AC227" s="1111">
        <v>27426.3</v>
      </c>
      <c r="AD227" s="1122">
        <v>291865</v>
      </c>
    </row>
    <row r="228" spans="1:30">
      <c r="A228" s="113"/>
      <c r="B228" s="121" t="s">
        <v>7</v>
      </c>
      <c r="C228" s="847">
        <v>138.1</v>
      </c>
      <c r="D228" s="848">
        <v>3770405</v>
      </c>
      <c r="E228" s="848">
        <v>812072</v>
      </c>
      <c r="F228" s="847">
        <v>150.69999999999999</v>
      </c>
      <c r="G228" s="19">
        <v>1026967.2270000001</v>
      </c>
      <c r="H228" s="849">
        <v>0.96</v>
      </c>
      <c r="I228" s="1153">
        <v>0.8</v>
      </c>
      <c r="J228" s="850">
        <v>1.1919999999999999</v>
      </c>
      <c r="K228" s="1163">
        <v>552340</v>
      </c>
      <c r="M228" s="851">
        <v>138.1</v>
      </c>
      <c r="N228" s="847">
        <v>3832.09</v>
      </c>
      <c r="O228" s="847">
        <v>932.56</v>
      </c>
      <c r="P228" s="847">
        <v>150.69999999999999</v>
      </c>
      <c r="Q228" s="19">
        <v>1054972.3</v>
      </c>
      <c r="R228" s="849">
        <v>0.96</v>
      </c>
      <c r="S228" s="1153">
        <v>0.8</v>
      </c>
      <c r="T228" s="850">
        <v>1.274</v>
      </c>
      <c r="U228" s="1163">
        <v>572090</v>
      </c>
      <c r="X228" s="1141">
        <v>107.7</v>
      </c>
      <c r="Y228" s="1117">
        <v>256164</v>
      </c>
      <c r="Z228" s="1122">
        <v>330033</v>
      </c>
      <c r="AB228" s="1141">
        <v>109.9</v>
      </c>
      <c r="AC228" s="1111">
        <v>27407.5</v>
      </c>
      <c r="AD228" s="1122">
        <v>321571</v>
      </c>
    </row>
    <row r="229" spans="1:30">
      <c r="A229" s="113"/>
      <c r="B229" s="121" t="s">
        <v>8</v>
      </c>
      <c r="C229" s="847">
        <v>136.19999999999999</v>
      </c>
      <c r="D229" s="848">
        <v>3979982</v>
      </c>
      <c r="E229" s="848">
        <v>962779</v>
      </c>
      <c r="F229" s="847">
        <v>146.4</v>
      </c>
      <c r="G229" s="19">
        <v>1087199.82</v>
      </c>
      <c r="H229" s="849">
        <v>0.97</v>
      </c>
      <c r="I229" s="1153">
        <v>2.8</v>
      </c>
      <c r="J229" s="850">
        <v>1.212</v>
      </c>
      <c r="K229" s="1163">
        <v>604471</v>
      </c>
      <c r="M229" s="851">
        <v>136.19999999999999</v>
      </c>
      <c r="N229" s="847">
        <v>3804.28</v>
      </c>
      <c r="O229" s="847">
        <v>858.69</v>
      </c>
      <c r="P229" s="847">
        <v>146.4</v>
      </c>
      <c r="Q229" s="19">
        <v>1039058.7</v>
      </c>
      <c r="R229" s="849">
        <v>0.97</v>
      </c>
      <c r="S229" s="1153">
        <v>2.8</v>
      </c>
      <c r="T229" s="850">
        <v>1.18</v>
      </c>
      <c r="U229" s="1163">
        <v>585029</v>
      </c>
      <c r="X229" s="1141">
        <v>103</v>
      </c>
      <c r="Y229" s="1117">
        <v>272191</v>
      </c>
      <c r="Z229" s="1122">
        <v>295690</v>
      </c>
      <c r="AB229" s="1141">
        <v>105.6</v>
      </c>
      <c r="AC229" s="1111">
        <v>28231.9</v>
      </c>
      <c r="AD229" s="1122">
        <v>305350</v>
      </c>
    </row>
    <row r="230" spans="1:30">
      <c r="A230" s="96"/>
      <c r="B230" s="121" t="s">
        <v>9</v>
      </c>
      <c r="C230" s="847">
        <v>138.1</v>
      </c>
      <c r="D230" s="848">
        <v>4117393</v>
      </c>
      <c r="E230" s="848">
        <v>610485</v>
      </c>
      <c r="F230" s="847">
        <v>147.4</v>
      </c>
      <c r="G230" s="19">
        <v>1063706.5919999999</v>
      </c>
      <c r="H230" s="849">
        <v>0.97</v>
      </c>
      <c r="I230" s="1153">
        <v>-0.8</v>
      </c>
      <c r="J230" s="850">
        <v>1.2390000000000001</v>
      </c>
      <c r="K230" s="1163">
        <v>602321</v>
      </c>
      <c r="M230" s="851">
        <v>138.1</v>
      </c>
      <c r="N230" s="847">
        <v>3785.7</v>
      </c>
      <c r="O230" s="847">
        <v>582.82000000000005</v>
      </c>
      <c r="P230" s="847">
        <v>147.4</v>
      </c>
      <c r="Q230" s="19">
        <v>1041635.2</v>
      </c>
      <c r="R230" s="849">
        <v>0.97</v>
      </c>
      <c r="S230" s="1153">
        <v>-0.8</v>
      </c>
      <c r="T230" s="850">
        <v>1.2470000000000001</v>
      </c>
      <c r="U230" s="1163">
        <v>594425</v>
      </c>
      <c r="X230" s="1141">
        <v>104.9</v>
      </c>
      <c r="Y230" s="1117">
        <v>304454</v>
      </c>
      <c r="Z230" s="1122">
        <v>308635</v>
      </c>
      <c r="AB230" s="1141">
        <v>106.8</v>
      </c>
      <c r="AC230" s="1111">
        <v>26758.799999999999</v>
      </c>
      <c r="AD230" s="1122">
        <v>303439</v>
      </c>
    </row>
    <row r="231" spans="1:30">
      <c r="A231" s="113"/>
      <c r="B231" s="121" t="s">
        <v>10</v>
      </c>
      <c r="C231" s="847">
        <v>141.80000000000001</v>
      </c>
      <c r="D231" s="848">
        <v>4050424</v>
      </c>
      <c r="E231" s="848">
        <v>338067</v>
      </c>
      <c r="F231" s="847">
        <v>153.5</v>
      </c>
      <c r="G231" s="19">
        <v>1016317.4</v>
      </c>
      <c r="H231" s="849">
        <v>0.96</v>
      </c>
      <c r="I231" s="1153">
        <v>2.5</v>
      </c>
      <c r="J231" s="850">
        <v>1.2</v>
      </c>
      <c r="K231" s="1163">
        <v>592434</v>
      </c>
      <c r="M231" s="851">
        <v>141.80000000000001</v>
      </c>
      <c r="N231" s="847">
        <v>3860.6</v>
      </c>
      <c r="O231" s="847">
        <v>340.59</v>
      </c>
      <c r="P231" s="847">
        <v>153.5</v>
      </c>
      <c r="Q231" s="19">
        <v>1032876.5</v>
      </c>
      <c r="R231" s="849">
        <v>0.96</v>
      </c>
      <c r="S231" s="1153">
        <v>2.5</v>
      </c>
      <c r="T231" s="850">
        <v>1.278</v>
      </c>
      <c r="U231" s="1163">
        <v>587184</v>
      </c>
      <c r="X231" s="1141">
        <v>105.1</v>
      </c>
      <c r="Y231" s="1117">
        <v>229632</v>
      </c>
      <c r="Z231" s="1122">
        <v>326624</v>
      </c>
      <c r="AB231" s="1141">
        <v>108.5</v>
      </c>
      <c r="AC231" s="1111">
        <v>27241.3</v>
      </c>
      <c r="AD231" s="1122">
        <v>304298</v>
      </c>
    </row>
    <row r="232" spans="1:30">
      <c r="A232" s="113"/>
      <c r="B232" s="121" t="s">
        <v>11</v>
      </c>
      <c r="C232" s="847">
        <v>135.4</v>
      </c>
      <c r="D232" s="848">
        <v>4028089</v>
      </c>
      <c r="E232" s="848">
        <v>301595</v>
      </c>
      <c r="F232" s="847">
        <v>144.6</v>
      </c>
      <c r="G232" s="19">
        <v>1038051.4080000002</v>
      </c>
      <c r="H232" s="849">
        <v>0.94</v>
      </c>
      <c r="I232" s="1153">
        <v>1.6</v>
      </c>
      <c r="J232" s="850">
        <v>1.218</v>
      </c>
      <c r="K232" s="1163">
        <v>605308</v>
      </c>
      <c r="M232" s="851">
        <v>135.4</v>
      </c>
      <c r="N232" s="847">
        <v>3872.08</v>
      </c>
      <c r="O232" s="847">
        <v>286.75</v>
      </c>
      <c r="P232" s="847">
        <v>144.6</v>
      </c>
      <c r="Q232" s="19">
        <v>1042777</v>
      </c>
      <c r="R232" s="849">
        <v>0.94</v>
      </c>
      <c r="S232" s="1153">
        <v>1.6</v>
      </c>
      <c r="T232" s="850">
        <v>1.18</v>
      </c>
      <c r="U232" s="1163">
        <v>596662</v>
      </c>
      <c r="X232" s="1141">
        <v>108.6</v>
      </c>
      <c r="Y232" s="1117">
        <v>230256</v>
      </c>
      <c r="Z232" s="1122">
        <v>274628</v>
      </c>
      <c r="AB232" s="1141">
        <v>109.1</v>
      </c>
      <c r="AC232" s="1111">
        <v>27121.8</v>
      </c>
      <c r="AD232" s="1122">
        <v>295869</v>
      </c>
    </row>
    <row r="233" spans="1:30">
      <c r="A233" s="113"/>
      <c r="B233" s="121" t="s">
        <v>12</v>
      </c>
      <c r="C233" s="847">
        <v>135.69999999999999</v>
      </c>
      <c r="D233" s="848">
        <v>3984830</v>
      </c>
      <c r="E233" s="848">
        <v>456514</v>
      </c>
      <c r="F233" s="847">
        <v>143.80000000000001</v>
      </c>
      <c r="G233" s="19">
        <v>1049479.7549999999</v>
      </c>
      <c r="H233" s="849">
        <v>0.92</v>
      </c>
      <c r="I233" s="1153">
        <v>2.2000000000000002</v>
      </c>
      <c r="J233" s="850">
        <v>1.2370000000000001</v>
      </c>
      <c r="K233" s="1163">
        <v>616871</v>
      </c>
      <c r="M233" s="851">
        <v>135.69999999999999</v>
      </c>
      <c r="N233" s="847">
        <v>3879.6</v>
      </c>
      <c r="O233" s="847">
        <v>427.56</v>
      </c>
      <c r="P233" s="847">
        <v>143.80000000000001</v>
      </c>
      <c r="Q233" s="19">
        <v>1044980.4</v>
      </c>
      <c r="R233" s="849">
        <v>0.92</v>
      </c>
      <c r="S233" s="1153">
        <v>2.2000000000000002</v>
      </c>
      <c r="T233" s="850">
        <v>1.25</v>
      </c>
      <c r="U233" s="1163">
        <v>592796</v>
      </c>
      <c r="X233" s="1141">
        <v>107.9</v>
      </c>
      <c r="Y233" s="1117">
        <v>259276</v>
      </c>
      <c r="Z233" s="1122">
        <v>320621</v>
      </c>
      <c r="AB233" s="1141">
        <v>106.4</v>
      </c>
      <c r="AC233" s="1111">
        <v>27412.3</v>
      </c>
      <c r="AD233" s="1122">
        <v>301284</v>
      </c>
    </row>
    <row r="234" spans="1:30">
      <c r="A234" s="113"/>
      <c r="B234" s="121" t="s">
        <v>13</v>
      </c>
      <c r="C234" s="847">
        <v>133.1</v>
      </c>
      <c r="D234" s="848">
        <v>3812202</v>
      </c>
      <c r="E234" s="848">
        <v>667067</v>
      </c>
      <c r="F234" s="847">
        <v>140.19999999999999</v>
      </c>
      <c r="G234" s="19">
        <v>1077481.2319999998</v>
      </c>
      <c r="H234" s="849">
        <v>0.89</v>
      </c>
      <c r="I234" s="1153">
        <v>2.8</v>
      </c>
      <c r="J234" s="850">
        <v>1.266</v>
      </c>
      <c r="K234" s="1163">
        <v>593500</v>
      </c>
      <c r="M234" s="851">
        <v>133.1</v>
      </c>
      <c r="N234" s="847">
        <v>3934.79</v>
      </c>
      <c r="O234" s="847">
        <v>646.23</v>
      </c>
      <c r="P234" s="847">
        <v>140.19999999999999</v>
      </c>
      <c r="Q234" s="19">
        <v>1052384.8</v>
      </c>
      <c r="R234" s="849">
        <v>0.89</v>
      </c>
      <c r="S234" s="1153">
        <v>2.8</v>
      </c>
      <c r="T234" s="850">
        <v>1.2549999999999999</v>
      </c>
      <c r="U234" s="1163">
        <v>601424</v>
      </c>
      <c r="X234" s="1141">
        <v>113.2</v>
      </c>
      <c r="Y234" s="1117">
        <v>295521</v>
      </c>
      <c r="Z234" s="1122">
        <v>317714</v>
      </c>
      <c r="AB234" s="1141">
        <v>109.6</v>
      </c>
      <c r="AC234" s="1111">
        <v>27154.7</v>
      </c>
      <c r="AD234" s="1122">
        <v>305239</v>
      </c>
    </row>
    <row r="235" spans="1:30">
      <c r="A235" s="114"/>
      <c r="B235" s="122" t="s">
        <v>14</v>
      </c>
      <c r="C235" s="852">
        <v>132.9</v>
      </c>
      <c r="D235" s="853">
        <v>3865955</v>
      </c>
      <c r="E235" s="853">
        <v>957212</v>
      </c>
      <c r="F235" s="852">
        <v>139.6</v>
      </c>
      <c r="G235" s="20">
        <v>1039087.214</v>
      </c>
      <c r="H235" s="854">
        <v>0.88</v>
      </c>
      <c r="I235" s="1154">
        <v>1.3</v>
      </c>
      <c r="J235" s="855">
        <v>1.252</v>
      </c>
      <c r="K235" s="1164">
        <v>634915</v>
      </c>
      <c r="M235" s="856">
        <v>132.9</v>
      </c>
      <c r="N235" s="852">
        <v>3981.36</v>
      </c>
      <c r="O235" s="852">
        <v>889.65</v>
      </c>
      <c r="P235" s="852">
        <v>139.6</v>
      </c>
      <c r="Q235" s="20">
        <v>1047693.4</v>
      </c>
      <c r="R235" s="854">
        <v>0.88</v>
      </c>
      <c r="S235" s="1154">
        <v>1.3</v>
      </c>
      <c r="T235" s="855">
        <v>1.214</v>
      </c>
      <c r="U235" s="1164">
        <v>609639</v>
      </c>
      <c r="X235" s="1141">
        <v>117.6</v>
      </c>
      <c r="Y235" s="1117">
        <v>369100</v>
      </c>
      <c r="Z235" s="1122">
        <v>291080</v>
      </c>
      <c r="AB235" s="1141">
        <v>111.1</v>
      </c>
      <c r="AC235" s="1111">
        <v>25951</v>
      </c>
      <c r="AD235" s="1122">
        <v>307674</v>
      </c>
    </row>
    <row r="236" spans="1:30">
      <c r="A236" s="116" t="s">
        <v>56</v>
      </c>
      <c r="B236" s="121" t="s">
        <v>3</v>
      </c>
      <c r="C236" s="847">
        <v>133.6</v>
      </c>
      <c r="D236" s="848">
        <v>3764794</v>
      </c>
      <c r="E236" s="848">
        <v>463515</v>
      </c>
      <c r="F236" s="847">
        <v>139</v>
      </c>
      <c r="G236" s="19">
        <v>952116.93</v>
      </c>
      <c r="H236" s="849">
        <v>0.86</v>
      </c>
      <c r="I236" s="1153">
        <v>0.2</v>
      </c>
      <c r="J236" s="850">
        <v>1.1579999999999999</v>
      </c>
      <c r="K236" s="1163">
        <v>490534</v>
      </c>
      <c r="M236" s="851">
        <v>133.6</v>
      </c>
      <c r="N236" s="847">
        <v>3968.53</v>
      </c>
      <c r="O236" s="847">
        <v>566.84</v>
      </c>
      <c r="P236" s="847">
        <v>139</v>
      </c>
      <c r="Q236" s="19">
        <v>1014209.5</v>
      </c>
      <c r="R236" s="849">
        <v>0.86</v>
      </c>
      <c r="S236" s="1153">
        <v>0.2</v>
      </c>
      <c r="T236" s="850">
        <v>1.2430000000000001</v>
      </c>
      <c r="U236" s="1163">
        <v>584009</v>
      </c>
      <c r="X236" s="1143">
        <v>104.4</v>
      </c>
      <c r="Y236" s="1119">
        <v>286530</v>
      </c>
      <c r="Z236" s="1121">
        <v>328062</v>
      </c>
      <c r="AB236" s="1143">
        <v>110.9</v>
      </c>
      <c r="AC236" s="1113">
        <v>26989.7</v>
      </c>
      <c r="AD236" s="1121">
        <v>315271</v>
      </c>
    </row>
    <row r="237" spans="1:30">
      <c r="A237" s="113">
        <v>2008</v>
      </c>
      <c r="B237" s="121" t="s">
        <v>4</v>
      </c>
      <c r="C237" s="847">
        <v>133.30000000000001</v>
      </c>
      <c r="D237" s="848">
        <v>3813439</v>
      </c>
      <c r="E237" s="848">
        <v>545017</v>
      </c>
      <c r="F237" s="847">
        <v>137.4</v>
      </c>
      <c r="G237" s="19">
        <v>1040636.535</v>
      </c>
      <c r="H237" s="849">
        <v>0.85</v>
      </c>
      <c r="I237" s="1153">
        <v>5</v>
      </c>
      <c r="J237" s="850">
        <v>1.248</v>
      </c>
      <c r="K237" s="1163">
        <v>573901</v>
      </c>
      <c r="M237" s="851">
        <v>133.30000000000001</v>
      </c>
      <c r="N237" s="847">
        <v>4011.92</v>
      </c>
      <c r="O237" s="847">
        <v>568.78</v>
      </c>
      <c r="P237" s="847">
        <v>137.4</v>
      </c>
      <c r="Q237" s="19">
        <v>1043672.1</v>
      </c>
      <c r="R237" s="849">
        <v>0.85</v>
      </c>
      <c r="S237" s="1153">
        <v>5</v>
      </c>
      <c r="T237" s="850">
        <v>1.274</v>
      </c>
      <c r="U237" s="1163">
        <v>583865</v>
      </c>
      <c r="X237" s="1141">
        <v>113.8</v>
      </c>
      <c r="Y237" s="1117">
        <v>225835</v>
      </c>
      <c r="Z237" s="1122">
        <v>285165</v>
      </c>
      <c r="AB237" s="1141">
        <v>113.1</v>
      </c>
      <c r="AC237" s="1111">
        <v>26736.5</v>
      </c>
      <c r="AD237" s="1122">
        <v>325330</v>
      </c>
    </row>
    <row r="238" spans="1:30">
      <c r="A238" s="113"/>
      <c r="B238" s="121" t="s">
        <v>5</v>
      </c>
      <c r="C238" s="847">
        <v>126.3</v>
      </c>
      <c r="D238" s="848">
        <v>3917929</v>
      </c>
      <c r="E238" s="848">
        <v>709892</v>
      </c>
      <c r="F238" s="847">
        <v>127.1</v>
      </c>
      <c r="G238" s="19">
        <v>1032155.415</v>
      </c>
      <c r="H238" s="849">
        <v>0.84</v>
      </c>
      <c r="I238" s="1153">
        <v>4.0999999999999996</v>
      </c>
      <c r="J238" s="850">
        <v>1.399</v>
      </c>
      <c r="K238" s="1163">
        <v>649999</v>
      </c>
      <c r="M238" s="851">
        <v>126.3</v>
      </c>
      <c r="N238" s="847">
        <v>3943.33</v>
      </c>
      <c r="O238" s="847">
        <v>740.06</v>
      </c>
      <c r="P238" s="847">
        <v>127.1</v>
      </c>
      <c r="Q238" s="19">
        <v>1041270.2</v>
      </c>
      <c r="R238" s="849">
        <v>0.84</v>
      </c>
      <c r="S238" s="1153">
        <v>4.0999999999999996</v>
      </c>
      <c r="T238" s="850">
        <v>1.2050000000000001</v>
      </c>
      <c r="U238" s="1163">
        <v>594329</v>
      </c>
      <c r="X238" s="1141">
        <v>115.7</v>
      </c>
      <c r="Y238" s="1117">
        <v>276014</v>
      </c>
      <c r="Z238" s="1122">
        <v>313459</v>
      </c>
      <c r="AB238" s="1141">
        <v>111.9</v>
      </c>
      <c r="AC238" s="1111">
        <v>27081.7</v>
      </c>
      <c r="AD238" s="1122">
        <v>319990</v>
      </c>
    </row>
    <row r="239" spans="1:30">
      <c r="A239" s="113"/>
      <c r="B239" s="121" t="s">
        <v>6</v>
      </c>
      <c r="C239" s="847">
        <v>131.80000000000001</v>
      </c>
      <c r="D239" s="848">
        <v>3788782</v>
      </c>
      <c r="E239" s="848">
        <v>597581</v>
      </c>
      <c r="F239" s="847">
        <v>130.69999999999999</v>
      </c>
      <c r="G239" s="19">
        <v>1082536</v>
      </c>
      <c r="H239" s="849">
        <v>0.85</v>
      </c>
      <c r="I239" s="1153">
        <v>-2.1</v>
      </c>
      <c r="J239" s="850">
        <v>1.1850000000000001</v>
      </c>
      <c r="K239" s="1163">
        <v>572790</v>
      </c>
      <c r="M239" s="851">
        <v>131.80000000000001</v>
      </c>
      <c r="N239" s="847">
        <v>3960.16</v>
      </c>
      <c r="O239" s="847">
        <v>607.88</v>
      </c>
      <c r="P239" s="847">
        <v>130.69999999999999</v>
      </c>
      <c r="Q239" s="19">
        <v>1042550.5</v>
      </c>
      <c r="R239" s="849">
        <v>0.85</v>
      </c>
      <c r="S239" s="1153">
        <v>-2.1</v>
      </c>
      <c r="T239" s="850">
        <v>1.234</v>
      </c>
      <c r="U239" s="1163">
        <v>568499</v>
      </c>
      <c r="X239" s="1141">
        <v>113.4</v>
      </c>
      <c r="Y239" s="1117">
        <v>241196</v>
      </c>
      <c r="Z239" s="1122">
        <v>321228</v>
      </c>
      <c r="AB239" s="1141">
        <v>110.9</v>
      </c>
      <c r="AC239" s="1111">
        <v>26381.9</v>
      </c>
      <c r="AD239" s="1122">
        <v>307469</v>
      </c>
    </row>
    <row r="240" spans="1:30">
      <c r="A240" s="113"/>
      <c r="B240" s="121" t="s">
        <v>7</v>
      </c>
      <c r="C240" s="847">
        <v>131.1</v>
      </c>
      <c r="D240" s="848">
        <v>4031911</v>
      </c>
      <c r="E240" s="848">
        <v>469314</v>
      </c>
      <c r="F240" s="847">
        <v>131</v>
      </c>
      <c r="G240" s="19">
        <v>1027974.5820000001</v>
      </c>
      <c r="H240" s="849">
        <v>0.83</v>
      </c>
      <c r="I240" s="1153">
        <v>0.4</v>
      </c>
      <c r="J240" s="850">
        <v>1.1639999999999999</v>
      </c>
      <c r="K240" s="1163">
        <v>570904</v>
      </c>
      <c r="M240" s="851">
        <v>131.1</v>
      </c>
      <c r="N240" s="847">
        <v>4093.42</v>
      </c>
      <c r="O240" s="847">
        <v>552.49</v>
      </c>
      <c r="P240" s="847">
        <v>131</v>
      </c>
      <c r="Q240" s="19">
        <v>1050347</v>
      </c>
      <c r="R240" s="849">
        <v>0.83</v>
      </c>
      <c r="S240" s="1153">
        <v>0.4</v>
      </c>
      <c r="T240" s="850">
        <v>1.246</v>
      </c>
      <c r="U240" s="1163">
        <v>585989</v>
      </c>
      <c r="X240" s="1141">
        <v>108.6</v>
      </c>
      <c r="Y240" s="1117">
        <v>252429</v>
      </c>
      <c r="Z240" s="1122">
        <v>336642</v>
      </c>
      <c r="AB240" s="1141">
        <v>111.3</v>
      </c>
      <c r="AC240" s="1111">
        <v>26678.3</v>
      </c>
      <c r="AD240" s="1122">
        <v>331726</v>
      </c>
    </row>
    <row r="241" spans="1:30">
      <c r="A241" s="113"/>
      <c r="B241" s="121" t="s">
        <v>8</v>
      </c>
      <c r="C241" s="847">
        <v>129.30000000000001</v>
      </c>
      <c r="D241" s="848">
        <v>4181161</v>
      </c>
      <c r="E241" s="848">
        <v>605726</v>
      </c>
      <c r="F241" s="847">
        <v>131.30000000000001</v>
      </c>
      <c r="G241" s="19">
        <v>1072962.693</v>
      </c>
      <c r="H241" s="849">
        <v>0.79</v>
      </c>
      <c r="I241" s="1153">
        <v>-2.2000000000000002</v>
      </c>
      <c r="J241" s="850">
        <v>1.26</v>
      </c>
      <c r="K241" s="1163">
        <v>598442</v>
      </c>
      <c r="M241" s="851">
        <v>129.30000000000001</v>
      </c>
      <c r="N241" s="847">
        <v>3998.93</v>
      </c>
      <c r="O241" s="847">
        <v>569.33000000000004</v>
      </c>
      <c r="P241" s="847">
        <v>131.30000000000001</v>
      </c>
      <c r="Q241" s="19">
        <v>1036478.6</v>
      </c>
      <c r="R241" s="849">
        <v>0.79</v>
      </c>
      <c r="S241" s="1153">
        <v>-2.2000000000000002</v>
      </c>
      <c r="T241" s="850">
        <v>1.216</v>
      </c>
      <c r="U241" s="1163">
        <v>600125</v>
      </c>
      <c r="X241" s="1141">
        <v>106.2</v>
      </c>
      <c r="Y241" s="1117">
        <v>252110</v>
      </c>
      <c r="Z241" s="1122">
        <v>348026</v>
      </c>
      <c r="AB241" s="1141">
        <v>109.2</v>
      </c>
      <c r="AC241" s="1111">
        <v>25949.5</v>
      </c>
      <c r="AD241" s="1122">
        <v>357517</v>
      </c>
    </row>
    <row r="242" spans="1:30">
      <c r="A242" s="113"/>
      <c r="B242" s="121" t="s">
        <v>9</v>
      </c>
      <c r="C242" s="847">
        <v>132</v>
      </c>
      <c r="D242" s="848">
        <v>4365234</v>
      </c>
      <c r="E242" s="848">
        <v>850753</v>
      </c>
      <c r="F242" s="847">
        <v>136</v>
      </c>
      <c r="G242" s="19">
        <v>1077784.8119999999</v>
      </c>
      <c r="H242" s="849">
        <v>0.78</v>
      </c>
      <c r="I242" s="1153">
        <v>-0.6</v>
      </c>
      <c r="J242" s="850">
        <v>1.2909999999999999</v>
      </c>
      <c r="K242" s="1163">
        <v>637021</v>
      </c>
      <c r="M242" s="851">
        <v>132</v>
      </c>
      <c r="N242" s="847">
        <v>4016.79</v>
      </c>
      <c r="O242" s="847">
        <v>760.27</v>
      </c>
      <c r="P242" s="847">
        <v>136</v>
      </c>
      <c r="Q242" s="19">
        <v>1045617.8</v>
      </c>
      <c r="R242" s="849">
        <v>0.78</v>
      </c>
      <c r="S242" s="1153">
        <v>-0.6</v>
      </c>
      <c r="T242" s="850">
        <v>1.296</v>
      </c>
      <c r="U242" s="1163">
        <v>606655</v>
      </c>
      <c r="X242" s="1141">
        <v>108.1</v>
      </c>
      <c r="Y242" s="1117">
        <v>289189</v>
      </c>
      <c r="Z242" s="1122">
        <v>343729</v>
      </c>
      <c r="AB242" s="1141">
        <v>109.5</v>
      </c>
      <c r="AC242" s="1111">
        <v>26008.5</v>
      </c>
      <c r="AD242" s="1122">
        <v>329397</v>
      </c>
    </row>
    <row r="243" spans="1:30">
      <c r="A243" s="113"/>
      <c r="B243" s="121" t="s">
        <v>10</v>
      </c>
      <c r="C243" s="847">
        <v>125.5</v>
      </c>
      <c r="D243" s="848">
        <v>4105711</v>
      </c>
      <c r="E243" s="848">
        <v>586086</v>
      </c>
      <c r="F243" s="847">
        <v>124.5</v>
      </c>
      <c r="G243" s="19">
        <v>1011755.8860000001</v>
      </c>
      <c r="H243" s="849">
        <v>0.74</v>
      </c>
      <c r="I243" s="1153">
        <v>0</v>
      </c>
      <c r="J243" s="850">
        <v>1.1659999999999999</v>
      </c>
      <c r="K243" s="1163">
        <v>588836</v>
      </c>
      <c r="M243" s="851">
        <v>125.5</v>
      </c>
      <c r="N243" s="847">
        <v>3912.31</v>
      </c>
      <c r="O243" s="847">
        <v>597.92999999999995</v>
      </c>
      <c r="P243" s="847">
        <v>124.5</v>
      </c>
      <c r="Q243" s="19">
        <v>1038406.5</v>
      </c>
      <c r="R243" s="849">
        <v>0.74</v>
      </c>
      <c r="S243" s="1153">
        <v>0</v>
      </c>
      <c r="T243" s="850">
        <v>1.2350000000000001</v>
      </c>
      <c r="U243" s="1163">
        <v>599823</v>
      </c>
      <c r="X243" s="1141">
        <v>104.9</v>
      </c>
      <c r="Y243" s="1117">
        <v>222356</v>
      </c>
      <c r="Z243" s="1122">
        <v>342995</v>
      </c>
      <c r="AB243" s="1141">
        <v>108.4</v>
      </c>
      <c r="AC243" s="1111">
        <v>25894</v>
      </c>
      <c r="AD243" s="1122">
        <v>341069</v>
      </c>
    </row>
    <row r="244" spans="1:30">
      <c r="A244" s="113"/>
      <c r="B244" s="121" t="s">
        <v>11</v>
      </c>
      <c r="C244" s="847">
        <v>123.5</v>
      </c>
      <c r="D244" s="848">
        <v>4108406</v>
      </c>
      <c r="E244" s="848">
        <v>426438</v>
      </c>
      <c r="F244" s="847">
        <v>123.9</v>
      </c>
      <c r="G244" s="19">
        <v>1043001.36</v>
      </c>
      <c r="H244" s="849">
        <v>0.72</v>
      </c>
      <c r="I244" s="1153">
        <v>-2.8</v>
      </c>
      <c r="J244" s="850">
        <v>1.302</v>
      </c>
      <c r="K244" s="1163">
        <v>649982</v>
      </c>
      <c r="M244" s="851">
        <v>123.5</v>
      </c>
      <c r="N244" s="847">
        <v>3960.33</v>
      </c>
      <c r="O244" s="847">
        <v>408.93</v>
      </c>
      <c r="P244" s="847">
        <v>123.9</v>
      </c>
      <c r="Q244" s="19">
        <v>1041998.4</v>
      </c>
      <c r="R244" s="849">
        <v>0.72</v>
      </c>
      <c r="S244" s="1153">
        <v>-2.8</v>
      </c>
      <c r="T244" s="850">
        <v>1.2569999999999999</v>
      </c>
      <c r="U244" s="1163">
        <v>636584</v>
      </c>
      <c r="X244" s="1141">
        <v>112.7</v>
      </c>
      <c r="Y244" s="1117">
        <v>217215</v>
      </c>
      <c r="Z244" s="1122">
        <v>374286</v>
      </c>
      <c r="AB244" s="1141">
        <v>113</v>
      </c>
      <c r="AC244" s="1111">
        <v>25487.1</v>
      </c>
      <c r="AD244" s="1122">
        <v>367986</v>
      </c>
    </row>
    <row r="245" spans="1:30">
      <c r="A245" s="113"/>
      <c r="B245" s="121" t="s">
        <v>12</v>
      </c>
      <c r="C245" s="847">
        <v>127.3</v>
      </c>
      <c r="D245" s="848">
        <v>4044210</v>
      </c>
      <c r="E245" s="848">
        <v>569560</v>
      </c>
      <c r="F245" s="847">
        <v>127.3</v>
      </c>
      <c r="G245" s="19">
        <v>1050193.4099999999</v>
      </c>
      <c r="H245" s="849">
        <v>0.72</v>
      </c>
      <c r="I245" s="1153">
        <v>-3.9</v>
      </c>
      <c r="J245" s="850">
        <v>1.25</v>
      </c>
      <c r="K245" s="1163">
        <v>608430</v>
      </c>
      <c r="M245" s="851">
        <v>127.3</v>
      </c>
      <c r="N245" s="847">
        <v>3940.96</v>
      </c>
      <c r="O245" s="847">
        <v>558.73</v>
      </c>
      <c r="P245" s="847">
        <v>127.3</v>
      </c>
      <c r="Q245" s="19">
        <v>1037310.4</v>
      </c>
      <c r="R245" s="849">
        <v>0.72</v>
      </c>
      <c r="S245" s="1153">
        <v>-3.9</v>
      </c>
      <c r="T245" s="850">
        <v>1.266</v>
      </c>
      <c r="U245" s="1163">
        <v>580596</v>
      </c>
      <c r="X245" s="1141">
        <v>107.8</v>
      </c>
      <c r="Y245" s="1117">
        <v>236680</v>
      </c>
      <c r="Z245" s="1122">
        <v>358619</v>
      </c>
      <c r="AB245" s="1141">
        <v>106.2</v>
      </c>
      <c r="AC245" s="1111">
        <v>25390</v>
      </c>
      <c r="AD245" s="1122">
        <v>340787</v>
      </c>
    </row>
    <row r="246" spans="1:30">
      <c r="A246" s="113"/>
      <c r="B246" s="121" t="s">
        <v>13</v>
      </c>
      <c r="C246" s="847">
        <v>118.3</v>
      </c>
      <c r="D246" s="848">
        <v>3718458</v>
      </c>
      <c r="E246" s="848">
        <v>400794</v>
      </c>
      <c r="F246" s="847">
        <v>115.8</v>
      </c>
      <c r="G246" s="19">
        <v>1031057.64</v>
      </c>
      <c r="H246" s="849">
        <v>0.69</v>
      </c>
      <c r="I246" s="1153">
        <v>0.5</v>
      </c>
      <c r="J246" s="850">
        <v>1.1279999999999999</v>
      </c>
      <c r="K246" s="1163">
        <v>476775</v>
      </c>
      <c r="M246" s="851">
        <v>118.3</v>
      </c>
      <c r="N246" s="847">
        <v>3833.57</v>
      </c>
      <c r="O246" s="847">
        <v>373.07</v>
      </c>
      <c r="P246" s="847">
        <v>115.8</v>
      </c>
      <c r="Q246" s="19">
        <v>1020914.2</v>
      </c>
      <c r="R246" s="849">
        <v>0.69</v>
      </c>
      <c r="S246" s="1153">
        <v>0.5</v>
      </c>
      <c r="T246" s="850">
        <v>1.125</v>
      </c>
      <c r="U246" s="1163">
        <v>497629</v>
      </c>
      <c r="X246" s="1141">
        <v>106.3</v>
      </c>
      <c r="Y246" s="1117">
        <v>283840</v>
      </c>
      <c r="Z246" s="1122">
        <v>305547</v>
      </c>
      <c r="AB246" s="1141">
        <v>103</v>
      </c>
      <c r="AC246" s="1111">
        <v>25975.8</v>
      </c>
      <c r="AD246" s="1122">
        <v>323025</v>
      </c>
    </row>
    <row r="247" spans="1:30">
      <c r="A247" s="113"/>
      <c r="B247" s="121" t="s">
        <v>14</v>
      </c>
      <c r="C247" s="847">
        <v>111.9</v>
      </c>
      <c r="D247" s="848">
        <v>3448114</v>
      </c>
      <c r="E247" s="848">
        <v>482299</v>
      </c>
      <c r="F247" s="847">
        <v>108.4</v>
      </c>
      <c r="G247" s="19">
        <v>1021601.2840000001</v>
      </c>
      <c r="H247" s="849">
        <v>0.68</v>
      </c>
      <c r="I247" s="1153">
        <v>-3.9</v>
      </c>
      <c r="J247" s="850">
        <v>1.149</v>
      </c>
      <c r="K247" s="1163">
        <v>501322</v>
      </c>
      <c r="M247" s="851">
        <v>111.9</v>
      </c>
      <c r="N247" s="847">
        <v>3554.27</v>
      </c>
      <c r="O247" s="847">
        <v>436.4</v>
      </c>
      <c r="P247" s="847">
        <v>108.4</v>
      </c>
      <c r="Q247" s="19">
        <v>1025882.9</v>
      </c>
      <c r="R247" s="849">
        <v>0.68</v>
      </c>
      <c r="S247" s="1153">
        <v>-3.9</v>
      </c>
      <c r="T247" s="850">
        <v>1.1160000000000001</v>
      </c>
      <c r="U247" s="1163">
        <v>469110</v>
      </c>
      <c r="X247" s="1142">
        <v>106.5</v>
      </c>
      <c r="Y247" s="1118">
        <v>350955</v>
      </c>
      <c r="Z247" s="1123">
        <v>300758</v>
      </c>
      <c r="AB247" s="1142">
        <v>100.6</v>
      </c>
      <c r="AC247" s="1112">
        <v>25124.1</v>
      </c>
      <c r="AD247" s="1123">
        <v>300785</v>
      </c>
    </row>
    <row r="248" spans="1:30">
      <c r="A248" s="115" t="s">
        <v>57</v>
      </c>
      <c r="B248" s="120" t="s">
        <v>3</v>
      </c>
      <c r="C248" s="857">
        <v>103.1</v>
      </c>
      <c r="D248" s="858">
        <v>3188997</v>
      </c>
      <c r="E248" s="858">
        <v>369560</v>
      </c>
      <c r="F248" s="857">
        <v>98.9</v>
      </c>
      <c r="G248" s="18">
        <v>989203.51399999997</v>
      </c>
      <c r="H248" s="859">
        <v>0.61</v>
      </c>
      <c r="I248" s="1152">
        <v>-1.9</v>
      </c>
      <c r="J248" s="860">
        <v>0.9</v>
      </c>
      <c r="K248" s="1162">
        <v>340981</v>
      </c>
      <c r="M248" s="861">
        <v>103.1</v>
      </c>
      <c r="N248" s="857">
        <v>3356.32</v>
      </c>
      <c r="O248" s="857">
        <v>471.77</v>
      </c>
      <c r="P248" s="857">
        <v>98.9</v>
      </c>
      <c r="Q248" s="18">
        <v>1046098.1</v>
      </c>
      <c r="R248" s="859">
        <v>0.61</v>
      </c>
      <c r="S248" s="1152">
        <v>-1.9</v>
      </c>
      <c r="T248" s="860">
        <v>0.96499999999999997</v>
      </c>
      <c r="U248" s="1162">
        <v>404282</v>
      </c>
      <c r="X248" s="1141">
        <v>93</v>
      </c>
      <c r="Y248" s="1117">
        <v>278781</v>
      </c>
      <c r="Z248" s="1122">
        <v>278184</v>
      </c>
      <c r="AB248" s="1141">
        <v>98.7</v>
      </c>
      <c r="AC248" s="1111">
        <v>25690.9</v>
      </c>
      <c r="AD248" s="1122">
        <v>269096</v>
      </c>
    </row>
    <row r="249" spans="1:30">
      <c r="A249" s="113">
        <v>2009</v>
      </c>
      <c r="B249" s="121" t="s">
        <v>4</v>
      </c>
      <c r="C249" s="847">
        <v>100</v>
      </c>
      <c r="D249" s="848">
        <v>2938313</v>
      </c>
      <c r="E249" s="848">
        <v>418817</v>
      </c>
      <c r="F249" s="847">
        <v>95</v>
      </c>
      <c r="G249" s="19">
        <v>1030313.1020000001</v>
      </c>
      <c r="H249" s="849">
        <v>0.55000000000000004</v>
      </c>
      <c r="I249" s="1153">
        <v>-5.2</v>
      </c>
      <c r="J249" s="850">
        <v>0.91800000000000004</v>
      </c>
      <c r="K249" s="1163">
        <v>369253</v>
      </c>
      <c r="M249" s="851">
        <v>100</v>
      </c>
      <c r="N249" s="847">
        <v>3188.71</v>
      </c>
      <c r="O249" s="847">
        <v>394.66</v>
      </c>
      <c r="P249" s="847">
        <v>95</v>
      </c>
      <c r="Q249" s="19">
        <v>1046198.2</v>
      </c>
      <c r="R249" s="849">
        <v>0.55000000000000004</v>
      </c>
      <c r="S249" s="1153">
        <v>-5.2</v>
      </c>
      <c r="T249" s="850">
        <v>0.93300000000000005</v>
      </c>
      <c r="U249" s="1163">
        <v>390899</v>
      </c>
      <c r="X249" s="1141">
        <v>91.9</v>
      </c>
      <c r="Y249" s="1117">
        <v>210154</v>
      </c>
      <c r="Z249" s="1122">
        <v>193965</v>
      </c>
      <c r="AB249" s="1141">
        <v>92.7</v>
      </c>
      <c r="AC249" s="1111">
        <v>25479.3</v>
      </c>
      <c r="AD249" s="1122">
        <v>225715</v>
      </c>
    </row>
    <row r="250" spans="1:30">
      <c r="A250" s="96"/>
      <c r="B250" s="121" t="s">
        <v>5</v>
      </c>
      <c r="C250" s="847">
        <v>105.3</v>
      </c>
      <c r="D250" s="848">
        <v>3141206</v>
      </c>
      <c r="E250" s="848">
        <v>370546</v>
      </c>
      <c r="F250" s="847">
        <v>110.2</v>
      </c>
      <c r="G250" s="19">
        <v>1024008.276</v>
      </c>
      <c r="H250" s="849">
        <v>0.51</v>
      </c>
      <c r="I250" s="1153">
        <v>-5.4</v>
      </c>
      <c r="J250" s="850">
        <v>1.224</v>
      </c>
      <c r="K250" s="1163">
        <v>413933</v>
      </c>
      <c r="M250" s="851">
        <v>105.3</v>
      </c>
      <c r="N250" s="847">
        <v>3160.15</v>
      </c>
      <c r="O250" s="847">
        <v>386.53</v>
      </c>
      <c r="P250" s="847">
        <v>110.2</v>
      </c>
      <c r="Q250" s="19">
        <v>1034899.4</v>
      </c>
      <c r="R250" s="849">
        <v>0.51</v>
      </c>
      <c r="S250" s="1153">
        <v>-5.4</v>
      </c>
      <c r="T250" s="850">
        <v>1.0609999999999999</v>
      </c>
      <c r="U250" s="1163">
        <v>379292</v>
      </c>
      <c r="X250" s="1141">
        <v>91.6</v>
      </c>
      <c r="Y250" s="1117">
        <v>251138</v>
      </c>
      <c r="Z250" s="1122">
        <v>235957</v>
      </c>
      <c r="AB250" s="1141">
        <v>88.3</v>
      </c>
      <c r="AC250" s="1111">
        <v>25104</v>
      </c>
      <c r="AD250" s="1122">
        <v>233568</v>
      </c>
    </row>
    <row r="251" spans="1:30">
      <c r="A251" s="113"/>
      <c r="B251" s="121" t="s">
        <v>6</v>
      </c>
      <c r="C251" s="847">
        <v>101.7</v>
      </c>
      <c r="D251" s="848">
        <v>3154708</v>
      </c>
      <c r="E251" s="848">
        <v>414249</v>
      </c>
      <c r="F251" s="847">
        <v>97.2</v>
      </c>
      <c r="G251" s="19">
        <v>1091950.0719999999</v>
      </c>
      <c r="H251" s="849">
        <v>0.48</v>
      </c>
      <c r="I251" s="1153">
        <v>-1.6</v>
      </c>
      <c r="J251" s="850">
        <v>0.94499999999999995</v>
      </c>
      <c r="K251" s="1163">
        <v>393717</v>
      </c>
      <c r="M251" s="851">
        <v>101.7</v>
      </c>
      <c r="N251" s="847">
        <v>3293.78</v>
      </c>
      <c r="O251" s="847">
        <v>423.24</v>
      </c>
      <c r="P251" s="847">
        <v>97.2</v>
      </c>
      <c r="Q251" s="19">
        <v>1046269.2</v>
      </c>
      <c r="R251" s="849">
        <v>0.48</v>
      </c>
      <c r="S251" s="1153">
        <v>-1.6</v>
      </c>
      <c r="T251" s="850">
        <v>0.98599999999999999</v>
      </c>
      <c r="U251" s="1163">
        <v>387529</v>
      </c>
      <c r="X251" s="1141">
        <v>92.8</v>
      </c>
      <c r="Y251" s="1117">
        <v>234245</v>
      </c>
      <c r="Z251" s="1122">
        <v>238530</v>
      </c>
      <c r="AB251" s="1141">
        <v>90.9</v>
      </c>
      <c r="AC251" s="1111">
        <v>25331.8</v>
      </c>
      <c r="AD251" s="1122">
        <v>226891</v>
      </c>
    </row>
    <row r="252" spans="1:30">
      <c r="A252" s="113"/>
      <c r="B252" s="121" t="s">
        <v>7</v>
      </c>
      <c r="C252" s="847">
        <v>100.6</v>
      </c>
      <c r="D252" s="848">
        <v>3305901</v>
      </c>
      <c r="E252" s="848">
        <v>298101</v>
      </c>
      <c r="F252" s="847">
        <v>96.6</v>
      </c>
      <c r="G252" s="19">
        <v>1001642.3039999999</v>
      </c>
      <c r="H252" s="849">
        <v>0.46</v>
      </c>
      <c r="I252" s="1153">
        <v>-4.8</v>
      </c>
      <c r="J252" s="850">
        <v>0.88200000000000001</v>
      </c>
      <c r="K252" s="1163">
        <v>384342</v>
      </c>
      <c r="M252" s="851">
        <v>100.6</v>
      </c>
      <c r="N252" s="847">
        <v>3346.79</v>
      </c>
      <c r="O252" s="847">
        <v>353.04</v>
      </c>
      <c r="P252" s="847">
        <v>96.6</v>
      </c>
      <c r="Q252" s="19">
        <v>1033920</v>
      </c>
      <c r="R252" s="849">
        <v>0.46</v>
      </c>
      <c r="S252" s="1153">
        <v>-4.8</v>
      </c>
      <c r="T252" s="850">
        <v>0.94699999999999995</v>
      </c>
      <c r="U252" s="1163">
        <v>399982</v>
      </c>
      <c r="X252" s="1141">
        <v>87</v>
      </c>
      <c r="Y252" s="1117">
        <v>223313</v>
      </c>
      <c r="Z252" s="1122">
        <v>198521</v>
      </c>
      <c r="AB252" s="1141">
        <v>89.6</v>
      </c>
      <c r="AC252" s="1111">
        <v>23840.400000000001</v>
      </c>
      <c r="AD252" s="1122">
        <v>203283</v>
      </c>
    </row>
    <row r="253" spans="1:30">
      <c r="A253" s="113"/>
      <c r="B253" s="121" t="s">
        <v>8</v>
      </c>
      <c r="C253" s="847">
        <v>102.9</v>
      </c>
      <c r="D253" s="848">
        <v>3577022</v>
      </c>
      <c r="E253" s="848">
        <v>350893</v>
      </c>
      <c r="F253" s="847">
        <v>100.1</v>
      </c>
      <c r="G253" s="19">
        <v>1084644.24</v>
      </c>
      <c r="H253" s="849">
        <v>0.45</v>
      </c>
      <c r="I253" s="1153">
        <v>-3</v>
      </c>
      <c r="J253" s="850">
        <v>1.056</v>
      </c>
      <c r="K253" s="1163">
        <v>401265</v>
      </c>
      <c r="M253" s="851">
        <v>102.9</v>
      </c>
      <c r="N253" s="847">
        <v>3423.82</v>
      </c>
      <c r="O253" s="847">
        <v>345.48</v>
      </c>
      <c r="P253" s="847">
        <v>100.1</v>
      </c>
      <c r="Q253" s="19">
        <v>1046016.8</v>
      </c>
      <c r="R253" s="849">
        <v>0.45</v>
      </c>
      <c r="S253" s="1153">
        <v>-3</v>
      </c>
      <c r="T253" s="850">
        <v>1.0109999999999999</v>
      </c>
      <c r="U253" s="1163">
        <v>392834</v>
      </c>
      <c r="X253" s="1141">
        <v>88.9</v>
      </c>
      <c r="Y253" s="1117">
        <v>251202</v>
      </c>
      <c r="Z253" s="1122">
        <v>217055</v>
      </c>
      <c r="AB253" s="1141">
        <v>91.5</v>
      </c>
      <c r="AC253" s="1111">
        <v>26181</v>
      </c>
      <c r="AD253" s="1122">
        <v>213363</v>
      </c>
    </row>
    <row r="254" spans="1:30">
      <c r="A254" s="113"/>
      <c r="B254" s="121" t="s">
        <v>9</v>
      </c>
      <c r="C254" s="847">
        <v>101.9</v>
      </c>
      <c r="D254" s="848">
        <v>3824375</v>
      </c>
      <c r="E254" s="848">
        <v>381202</v>
      </c>
      <c r="F254" s="847">
        <v>94.7</v>
      </c>
      <c r="G254" s="19">
        <v>1102121.085</v>
      </c>
      <c r="H254" s="849">
        <v>0.43</v>
      </c>
      <c r="I254" s="1153">
        <v>-5.2</v>
      </c>
      <c r="J254" s="850">
        <v>1.01</v>
      </c>
      <c r="K254" s="1163">
        <v>407593</v>
      </c>
      <c r="M254" s="851">
        <v>101.9</v>
      </c>
      <c r="N254" s="847">
        <v>3520.34</v>
      </c>
      <c r="O254" s="847">
        <v>336.79</v>
      </c>
      <c r="P254" s="847">
        <v>94.7</v>
      </c>
      <c r="Q254" s="19">
        <v>1062530.5</v>
      </c>
      <c r="R254" s="849">
        <v>0.43</v>
      </c>
      <c r="S254" s="1153">
        <v>-5.2</v>
      </c>
      <c r="T254" s="850">
        <v>1.014</v>
      </c>
      <c r="U254" s="1163">
        <v>384627</v>
      </c>
      <c r="X254" s="1141">
        <v>92.7</v>
      </c>
      <c r="Y254" s="1117">
        <v>275635</v>
      </c>
      <c r="Z254" s="1122">
        <v>237811</v>
      </c>
      <c r="AB254" s="1141">
        <v>93.4</v>
      </c>
      <c r="AC254" s="1111">
        <v>24594.5</v>
      </c>
      <c r="AD254" s="1122">
        <v>223963</v>
      </c>
    </row>
    <row r="255" spans="1:30">
      <c r="A255" s="113"/>
      <c r="B255" s="121" t="s">
        <v>10</v>
      </c>
      <c r="C255" s="847">
        <v>103.5</v>
      </c>
      <c r="D255" s="848">
        <v>3668202</v>
      </c>
      <c r="E255" s="848">
        <v>327005</v>
      </c>
      <c r="F255" s="847">
        <v>98.3</v>
      </c>
      <c r="G255" s="19">
        <v>1021759.9</v>
      </c>
      <c r="H255" s="849">
        <v>0.43</v>
      </c>
      <c r="I255" s="1153">
        <v>-3.8</v>
      </c>
      <c r="J255" s="850">
        <v>0.95199999999999996</v>
      </c>
      <c r="K255" s="1163">
        <v>398902</v>
      </c>
      <c r="M255" s="851">
        <v>103.5</v>
      </c>
      <c r="N255" s="847">
        <v>3499.52</v>
      </c>
      <c r="O255" s="847">
        <v>314.25</v>
      </c>
      <c r="P255" s="847">
        <v>98.3</v>
      </c>
      <c r="Q255" s="19">
        <v>1050851.3999999999</v>
      </c>
      <c r="R255" s="849">
        <v>0.43</v>
      </c>
      <c r="S255" s="1153">
        <v>-3.8</v>
      </c>
      <c r="T255" s="850">
        <v>1.006</v>
      </c>
      <c r="U255" s="1163">
        <v>414404</v>
      </c>
      <c r="X255" s="1141">
        <v>89.1</v>
      </c>
      <c r="Y255" s="1117">
        <v>218476</v>
      </c>
      <c r="Z255" s="1122">
        <v>227814</v>
      </c>
      <c r="AB255" s="1141">
        <v>92.3</v>
      </c>
      <c r="AC255" s="1111">
        <v>24879.1</v>
      </c>
      <c r="AD255" s="1122">
        <v>225300</v>
      </c>
    </row>
    <row r="256" spans="1:30">
      <c r="A256" s="113"/>
      <c r="B256" s="121" t="s">
        <v>11</v>
      </c>
      <c r="C256" s="847">
        <v>104.2</v>
      </c>
      <c r="D256" s="848">
        <v>3642164</v>
      </c>
      <c r="E256" s="848">
        <v>394257</v>
      </c>
      <c r="F256" s="847">
        <v>98.9</v>
      </c>
      <c r="G256" s="19">
        <v>1054145.7749999999</v>
      </c>
      <c r="H256" s="849">
        <v>0.44</v>
      </c>
      <c r="I256" s="1153">
        <v>-2.9</v>
      </c>
      <c r="J256" s="850">
        <v>1.077</v>
      </c>
      <c r="K256" s="1163">
        <v>417040</v>
      </c>
      <c r="M256" s="851">
        <v>104.2</v>
      </c>
      <c r="N256" s="847">
        <v>3519.84</v>
      </c>
      <c r="O256" s="847">
        <v>384.03</v>
      </c>
      <c r="P256" s="847">
        <v>98.9</v>
      </c>
      <c r="Q256" s="19">
        <v>1052897.8</v>
      </c>
      <c r="R256" s="849">
        <v>0.44</v>
      </c>
      <c r="S256" s="1153">
        <v>-2.9</v>
      </c>
      <c r="T256" s="850">
        <v>1.0349999999999999</v>
      </c>
      <c r="U256" s="1163">
        <v>406056</v>
      </c>
      <c r="X256" s="1141">
        <v>94.5</v>
      </c>
      <c r="Y256" s="1117">
        <v>218994</v>
      </c>
      <c r="Z256" s="1122">
        <v>230278</v>
      </c>
      <c r="AB256" s="1141">
        <v>94.8</v>
      </c>
      <c r="AC256" s="1111">
        <v>26299.5</v>
      </c>
      <c r="AD256" s="1122">
        <v>230899</v>
      </c>
    </row>
    <row r="257" spans="1:30">
      <c r="A257" s="113"/>
      <c r="B257" s="121" t="s">
        <v>12</v>
      </c>
      <c r="C257" s="847">
        <v>106.2</v>
      </c>
      <c r="D257" s="848">
        <v>3728179</v>
      </c>
      <c r="E257" s="848">
        <v>443980</v>
      </c>
      <c r="F257" s="847">
        <v>99.1</v>
      </c>
      <c r="G257" s="19">
        <v>1053531.1499999999</v>
      </c>
      <c r="H257" s="849">
        <v>0.43</v>
      </c>
      <c r="I257" s="1153">
        <v>-3.2</v>
      </c>
      <c r="J257" s="850">
        <v>1.052</v>
      </c>
      <c r="K257" s="1163">
        <v>439107</v>
      </c>
      <c r="M257" s="851">
        <v>106.2</v>
      </c>
      <c r="N257" s="847">
        <v>3640.35</v>
      </c>
      <c r="O257" s="847">
        <v>429.57</v>
      </c>
      <c r="P257" s="847">
        <v>99.1</v>
      </c>
      <c r="Q257" s="19">
        <v>1041782.1</v>
      </c>
      <c r="R257" s="849">
        <v>0.43</v>
      </c>
      <c r="S257" s="1153">
        <v>-3.2</v>
      </c>
      <c r="T257" s="850">
        <v>1.071</v>
      </c>
      <c r="U257" s="1163">
        <v>422638</v>
      </c>
      <c r="X257" s="1141">
        <v>97.3</v>
      </c>
      <c r="Y257" s="1117">
        <v>235062</v>
      </c>
      <c r="Z257" s="1122">
        <v>234314</v>
      </c>
      <c r="AB257" s="1141">
        <v>95.7</v>
      </c>
      <c r="AC257" s="1111">
        <v>24877.4</v>
      </c>
      <c r="AD257" s="1122">
        <v>230959</v>
      </c>
    </row>
    <row r="258" spans="1:30">
      <c r="A258" s="113"/>
      <c r="B258" s="121" t="s">
        <v>13</v>
      </c>
      <c r="C258" s="847">
        <v>109.3</v>
      </c>
      <c r="D258" s="848">
        <v>3582458</v>
      </c>
      <c r="E258" s="848">
        <v>391134</v>
      </c>
      <c r="F258" s="847">
        <v>104.6</v>
      </c>
      <c r="G258" s="19">
        <v>1064909.8799999999</v>
      </c>
      <c r="H258" s="849">
        <v>0.43</v>
      </c>
      <c r="I258" s="1153">
        <v>-9.1</v>
      </c>
      <c r="J258" s="850">
        <v>1.0760000000000001</v>
      </c>
      <c r="K258" s="1163">
        <v>409737</v>
      </c>
      <c r="M258" s="851">
        <v>109.3</v>
      </c>
      <c r="N258" s="847">
        <v>3691.9</v>
      </c>
      <c r="O258" s="847">
        <v>380.51</v>
      </c>
      <c r="P258" s="847">
        <v>104.6</v>
      </c>
      <c r="Q258" s="19">
        <v>1052958.5</v>
      </c>
      <c r="R258" s="849">
        <v>0.43</v>
      </c>
      <c r="S258" s="1153">
        <v>-9.1</v>
      </c>
      <c r="T258" s="850">
        <v>1.08</v>
      </c>
      <c r="U258" s="1163">
        <v>436010</v>
      </c>
      <c r="X258" s="1141">
        <v>100</v>
      </c>
      <c r="Y258" s="1117">
        <v>257772</v>
      </c>
      <c r="Z258" s="1122">
        <v>241832</v>
      </c>
      <c r="AB258" s="1141">
        <v>96.9</v>
      </c>
      <c r="AC258" s="1111">
        <v>23687.1</v>
      </c>
      <c r="AD258" s="1122">
        <v>245729</v>
      </c>
    </row>
    <row r="259" spans="1:30">
      <c r="A259" s="114"/>
      <c r="B259" s="122" t="s">
        <v>14</v>
      </c>
      <c r="C259" s="852">
        <v>110.1</v>
      </c>
      <c r="D259" s="853">
        <v>3576246</v>
      </c>
      <c r="E259" s="853">
        <v>399708</v>
      </c>
      <c r="F259" s="852">
        <v>105.9</v>
      </c>
      <c r="G259" s="20">
        <v>1062368.503</v>
      </c>
      <c r="H259" s="854">
        <v>0.42</v>
      </c>
      <c r="I259" s="1154">
        <v>-2.7</v>
      </c>
      <c r="J259" s="855">
        <v>1.1399999999999999</v>
      </c>
      <c r="K259" s="1164">
        <v>456217</v>
      </c>
      <c r="M259" s="856">
        <v>110.1</v>
      </c>
      <c r="N259" s="852">
        <v>3691.58</v>
      </c>
      <c r="O259" s="852">
        <v>354.67</v>
      </c>
      <c r="P259" s="852">
        <v>105.9</v>
      </c>
      <c r="Q259" s="20">
        <v>1062216.3999999999</v>
      </c>
      <c r="R259" s="854">
        <v>0.42</v>
      </c>
      <c r="S259" s="1154">
        <v>-2.7</v>
      </c>
      <c r="T259" s="855">
        <v>1.1060000000000001</v>
      </c>
      <c r="U259" s="1164">
        <v>426052</v>
      </c>
      <c r="X259" s="1141">
        <v>103.6</v>
      </c>
      <c r="Y259" s="1117">
        <v>347925</v>
      </c>
      <c r="Z259" s="1122">
        <v>235235</v>
      </c>
      <c r="AB259" s="1141">
        <v>97.7</v>
      </c>
      <c r="AC259" s="1111">
        <v>24989.599999999999</v>
      </c>
      <c r="AD259" s="1122">
        <v>240100</v>
      </c>
    </row>
    <row r="260" spans="1:30">
      <c r="A260" s="116" t="s">
        <v>58</v>
      </c>
      <c r="B260" s="121" t="s">
        <v>3</v>
      </c>
      <c r="C260" s="847">
        <v>113.7</v>
      </c>
      <c r="D260" s="848">
        <v>3568168</v>
      </c>
      <c r="E260" s="848">
        <v>246951</v>
      </c>
      <c r="F260" s="847">
        <v>110.8</v>
      </c>
      <c r="G260" s="19">
        <v>997998.00300000014</v>
      </c>
      <c r="H260" s="849">
        <v>0.43</v>
      </c>
      <c r="I260" s="1153">
        <v>-4.4000000000000004</v>
      </c>
      <c r="J260" s="850">
        <v>1.0209999999999999</v>
      </c>
      <c r="K260" s="1163">
        <v>393576</v>
      </c>
      <c r="M260" s="851">
        <v>113.7</v>
      </c>
      <c r="N260" s="847">
        <v>3749.19</v>
      </c>
      <c r="O260" s="847">
        <v>319.42</v>
      </c>
      <c r="P260" s="847">
        <v>110.8</v>
      </c>
      <c r="Q260" s="19">
        <v>1066563.1000000001</v>
      </c>
      <c r="R260" s="849">
        <v>0.43</v>
      </c>
      <c r="S260" s="1153">
        <v>-4.4000000000000004</v>
      </c>
      <c r="T260" s="850">
        <v>1.0920000000000001</v>
      </c>
      <c r="U260" s="1163">
        <v>473222</v>
      </c>
      <c r="X260" s="1143">
        <v>89.9</v>
      </c>
      <c r="Y260" s="1119">
        <v>268166</v>
      </c>
      <c r="Z260" s="1121">
        <v>248181</v>
      </c>
      <c r="AB260" s="1143">
        <v>95.3</v>
      </c>
      <c r="AC260" s="1113">
        <v>24727.4</v>
      </c>
      <c r="AD260" s="1121">
        <v>248062</v>
      </c>
    </row>
    <row r="261" spans="1:30">
      <c r="A261" s="113">
        <v>2010</v>
      </c>
      <c r="B261" s="121" t="s">
        <v>4</v>
      </c>
      <c r="C261" s="847">
        <v>114.3</v>
      </c>
      <c r="D261" s="848">
        <v>3448148</v>
      </c>
      <c r="E261" s="848">
        <v>397087</v>
      </c>
      <c r="F261" s="847">
        <v>111.9</v>
      </c>
      <c r="G261" s="19">
        <v>1045956.8510000001</v>
      </c>
      <c r="H261" s="849">
        <v>0.44</v>
      </c>
      <c r="I261" s="1153">
        <v>-2.5</v>
      </c>
      <c r="J261" s="850">
        <v>1.073</v>
      </c>
      <c r="K261" s="1163">
        <v>419545</v>
      </c>
      <c r="M261" s="851">
        <v>114.3</v>
      </c>
      <c r="N261" s="847">
        <v>3739.22</v>
      </c>
      <c r="O261" s="847">
        <v>382.8</v>
      </c>
      <c r="P261" s="847">
        <v>111.9</v>
      </c>
      <c r="Q261" s="19">
        <v>1062286</v>
      </c>
      <c r="R261" s="849">
        <v>0.44</v>
      </c>
      <c r="S261" s="1153">
        <v>-2.5</v>
      </c>
      <c r="T261" s="850">
        <v>1.0880000000000001</v>
      </c>
      <c r="U261" s="1163">
        <v>441707</v>
      </c>
      <c r="X261" s="1141">
        <v>98.9</v>
      </c>
      <c r="Y261" s="1117">
        <v>204891</v>
      </c>
      <c r="Z261" s="1122">
        <v>215309</v>
      </c>
      <c r="AB261" s="1141">
        <v>100.1</v>
      </c>
      <c r="AC261" s="1111">
        <v>24646.9</v>
      </c>
      <c r="AD261" s="1122">
        <v>251222</v>
      </c>
    </row>
    <row r="262" spans="1:30">
      <c r="A262" s="113"/>
      <c r="B262" s="121" t="s">
        <v>5</v>
      </c>
      <c r="C262" s="847">
        <v>107.3</v>
      </c>
      <c r="D262" s="848">
        <v>3792970</v>
      </c>
      <c r="E262" s="848">
        <v>562412</v>
      </c>
      <c r="F262" s="847">
        <v>104.5</v>
      </c>
      <c r="G262" s="19">
        <v>1065978.294</v>
      </c>
      <c r="H262" s="849">
        <v>0.45</v>
      </c>
      <c r="I262" s="1153">
        <v>-5.7</v>
      </c>
      <c r="J262" s="850">
        <v>1.2809999999999999</v>
      </c>
      <c r="K262" s="1163">
        <v>520018</v>
      </c>
      <c r="M262" s="851">
        <v>107.3</v>
      </c>
      <c r="N262" s="847">
        <v>3808.18</v>
      </c>
      <c r="O262" s="847">
        <v>546.66</v>
      </c>
      <c r="P262" s="847">
        <v>104.5</v>
      </c>
      <c r="Q262" s="19">
        <v>1069475.5</v>
      </c>
      <c r="R262" s="849">
        <v>0.45</v>
      </c>
      <c r="S262" s="1153">
        <v>-5.7</v>
      </c>
      <c r="T262" s="850">
        <v>1.109</v>
      </c>
      <c r="U262" s="1163">
        <v>461998</v>
      </c>
      <c r="X262" s="1141">
        <v>97.9</v>
      </c>
      <c r="Y262" s="1117">
        <v>244881</v>
      </c>
      <c r="Z262" s="1122">
        <v>258337</v>
      </c>
      <c r="AB262" s="1141">
        <v>94.2</v>
      </c>
      <c r="AC262" s="1111">
        <v>24791.200000000001</v>
      </c>
      <c r="AD262" s="1122">
        <v>247162</v>
      </c>
    </row>
    <row r="263" spans="1:30">
      <c r="A263" s="113"/>
      <c r="B263" s="121" t="s">
        <v>6</v>
      </c>
      <c r="C263" s="847">
        <v>113.6</v>
      </c>
      <c r="D263" s="848">
        <v>3679648</v>
      </c>
      <c r="E263" s="848">
        <v>365228</v>
      </c>
      <c r="F263" s="847">
        <v>106.5</v>
      </c>
      <c r="G263" s="19">
        <v>1119048.1170000001</v>
      </c>
      <c r="H263" s="849">
        <v>0.46</v>
      </c>
      <c r="I263" s="1153">
        <v>-3.4</v>
      </c>
      <c r="J263" s="850">
        <v>1.0840000000000001</v>
      </c>
      <c r="K263" s="1163">
        <v>511434</v>
      </c>
      <c r="M263" s="851">
        <v>113.6</v>
      </c>
      <c r="N263" s="847">
        <v>3825.81</v>
      </c>
      <c r="O263" s="847">
        <v>403.9</v>
      </c>
      <c r="P263" s="847">
        <v>106.5</v>
      </c>
      <c r="Q263" s="19">
        <v>1069909.5</v>
      </c>
      <c r="R263" s="849">
        <v>0.46</v>
      </c>
      <c r="S263" s="1153">
        <v>-3.4</v>
      </c>
      <c r="T263" s="850">
        <v>1.133</v>
      </c>
      <c r="U263" s="1163">
        <v>496578</v>
      </c>
      <c r="X263" s="1141">
        <v>101.3</v>
      </c>
      <c r="Y263" s="1117">
        <v>229064</v>
      </c>
      <c r="Z263" s="1122">
        <v>275278</v>
      </c>
      <c r="AB263" s="1141">
        <v>99.1</v>
      </c>
      <c r="AC263" s="1111">
        <v>24623.200000000001</v>
      </c>
      <c r="AD263" s="1122">
        <v>257149</v>
      </c>
    </row>
    <row r="264" spans="1:30">
      <c r="A264" s="113"/>
      <c r="B264" s="121" t="s">
        <v>7</v>
      </c>
      <c r="C264" s="847">
        <v>115.2</v>
      </c>
      <c r="D264" s="848">
        <v>3840177</v>
      </c>
      <c r="E264" s="848">
        <v>375954</v>
      </c>
      <c r="F264" s="847">
        <v>111.5</v>
      </c>
      <c r="G264" s="19">
        <v>1030977.088</v>
      </c>
      <c r="H264" s="849">
        <v>0.48</v>
      </c>
      <c r="I264" s="1153">
        <v>-1.6</v>
      </c>
      <c r="J264" s="850">
        <v>1.0329999999999999</v>
      </c>
      <c r="K264" s="1163">
        <v>472190</v>
      </c>
      <c r="M264" s="851">
        <v>115.2</v>
      </c>
      <c r="N264" s="847">
        <v>3879.58</v>
      </c>
      <c r="O264" s="847">
        <v>408.89</v>
      </c>
      <c r="P264" s="847">
        <v>111.5</v>
      </c>
      <c r="Q264" s="19">
        <v>1067285.5</v>
      </c>
      <c r="R264" s="849">
        <v>0.48</v>
      </c>
      <c r="S264" s="1153">
        <v>-1.6</v>
      </c>
      <c r="T264" s="850">
        <v>1.1100000000000001</v>
      </c>
      <c r="U264" s="1163">
        <v>497223</v>
      </c>
      <c r="X264" s="1141">
        <v>98.6</v>
      </c>
      <c r="Y264" s="1117">
        <v>232351</v>
      </c>
      <c r="Z264" s="1122">
        <v>258137</v>
      </c>
      <c r="AB264" s="1141">
        <v>102</v>
      </c>
      <c r="AC264" s="1111">
        <v>24540.7</v>
      </c>
      <c r="AD264" s="1122">
        <v>260553</v>
      </c>
    </row>
    <row r="265" spans="1:30">
      <c r="A265" s="113"/>
      <c r="B265" s="121" t="s">
        <v>8</v>
      </c>
      <c r="C265" s="847">
        <v>117.2</v>
      </c>
      <c r="D265" s="848">
        <v>4070850</v>
      </c>
      <c r="E265" s="848">
        <v>367554</v>
      </c>
      <c r="F265" s="847">
        <v>117.4</v>
      </c>
      <c r="G265" s="19">
        <v>1114125.0320000001</v>
      </c>
      <c r="H265" s="849">
        <v>0.49</v>
      </c>
      <c r="I265" s="1153">
        <v>-3.8</v>
      </c>
      <c r="J265" s="850">
        <v>1.2290000000000001</v>
      </c>
      <c r="K265" s="1163">
        <v>485547</v>
      </c>
      <c r="M265" s="851">
        <v>117.2</v>
      </c>
      <c r="N265" s="847">
        <v>3903.17</v>
      </c>
      <c r="O265" s="847">
        <v>368.78</v>
      </c>
      <c r="P265" s="847">
        <v>117.4</v>
      </c>
      <c r="Q265" s="19">
        <v>1076020.8999999999</v>
      </c>
      <c r="R265" s="849">
        <v>0.49</v>
      </c>
      <c r="S265" s="1153">
        <v>-3.8</v>
      </c>
      <c r="T265" s="850">
        <v>1.173</v>
      </c>
      <c r="U265" s="1163">
        <v>467706</v>
      </c>
      <c r="X265" s="1141">
        <v>98.3</v>
      </c>
      <c r="Y265" s="1117">
        <v>231063</v>
      </c>
      <c r="Z265" s="1122">
        <v>260836</v>
      </c>
      <c r="AB265" s="1141">
        <v>100.9</v>
      </c>
      <c r="AC265" s="1111">
        <v>24853</v>
      </c>
      <c r="AD265" s="1122">
        <v>262437</v>
      </c>
    </row>
    <row r="266" spans="1:30">
      <c r="A266" s="113"/>
      <c r="B266" s="121" t="s">
        <v>9</v>
      </c>
      <c r="C266" s="847">
        <v>116.6</v>
      </c>
      <c r="D266" s="848">
        <v>4247361</v>
      </c>
      <c r="E266" s="848">
        <v>501983</v>
      </c>
      <c r="F266" s="847">
        <v>112.3</v>
      </c>
      <c r="G266" s="19">
        <v>1116960.632</v>
      </c>
      <c r="H266" s="849">
        <v>0.5</v>
      </c>
      <c r="I266" s="1153">
        <v>0.9</v>
      </c>
      <c r="J266" s="850">
        <v>1.135</v>
      </c>
      <c r="K266" s="1163">
        <v>530351</v>
      </c>
      <c r="M266" s="851">
        <v>116.6</v>
      </c>
      <c r="N266" s="847">
        <v>3911.12</v>
      </c>
      <c r="O266" s="847">
        <v>439.03</v>
      </c>
      <c r="P266" s="847">
        <v>112.3</v>
      </c>
      <c r="Q266" s="19">
        <v>1076925</v>
      </c>
      <c r="R266" s="849">
        <v>0.5</v>
      </c>
      <c r="S266" s="1153">
        <v>0.9</v>
      </c>
      <c r="T266" s="850">
        <v>1.1419999999999999</v>
      </c>
      <c r="U266" s="1163">
        <v>505410</v>
      </c>
      <c r="X266" s="1141">
        <v>101</v>
      </c>
      <c r="Y266" s="1117">
        <v>291172</v>
      </c>
      <c r="Z266" s="1122">
        <v>267108</v>
      </c>
      <c r="AB266" s="1141">
        <v>101.5</v>
      </c>
      <c r="AC266" s="1111">
        <v>25409</v>
      </c>
      <c r="AD266" s="1122">
        <v>256264</v>
      </c>
    </row>
    <row r="267" spans="1:30">
      <c r="A267" s="113"/>
      <c r="B267" s="121" t="s">
        <v>10</v>
      </c>
      <c r="C267" s="847">
        <v>118.2</v>
      </c>
      <c r="D267" s="848">
        <v>4185410</v>
      </c>
      <c r="E267" s="848">
        <v>434558</v>
      </c>
      <c r="F267" s="847">
        <v>120.5</v>
      </c>
      <c r="G267" s="19">
        <v>1050025.784</v>
      </c>
      <c r="H267" s="849">
        <v>0.51</v>
      </c>
      <c r="I267" s="1153">
        <v>-1.1000000000000001</v>
      </c>
      <c r="J267" s="850">
        <v>1.101</v>
      </c>
      <c r="K267" s="1163">
        <v>468160</v>
      </c>
      <c r="M267" s="851">
        <v>118.2</v>
      </c>
      <c r="N267" s="847">
        <v>4000.76</v>
      </c>
      <c r="O267" s="847">
        <v>436.89</v>
      </c>
      <c r="P267" s="847">
        <v>120.5</v>
      </c>
      <c r="Q267" s="19">
        <v>1081953.3999999999</v>
      </c>
      <c r="R267" s="849">
        <v>0.51</v>
      </c>
      <c r="S267" s="1153">
        <v>-1.1000000000000001</v>
      </c>
      <c r="T267" s="850">
        <v>1.165</v>
      </c>
      <c r="U267" s="1163">
        <v>489282</v>
      </c>
      <c r="X267" s="1141">
        <v>96.8</v>
      </c>
      <c r="Y267" s="1117">
        <v>216632</v>
      </c>
      <c r="Z267" s="1122">
        <v>276229</v>
      </c>
      <c r="AB267" s="1141">
        <v>100.3</v>
      </c>
      <c r="AC267" s="1111">
        <v>24872.6</v>
      </c>
      <c r="AD267" s="1122">
        <v>266506</v>
      </c>
    </row>
    <row r="268" spans="1:30">
      <c r="A268" s="113"/>
      <c r="B268" s="121" t="s">
        <v>11</v>
      </c>
      <c r="C268" s="847">
        <v>118.8</v>
      </c>
      <c r="D268" s="848">
        <v>4134111</v>
      </c>
      <c r="E268" s="848">
        <v>438023</v>
      </c>
      <c r="F268" s="847">
        <v>120.4</v>
      </c>
      <c r="G268" s="19">
        <v>1096785.324</v>
      </c>
      <c r="H268" s="849">
        <v>0.53</v>
      </c>
      <c r="I268" s="1153">
        <v>-0.1</v>
      </c>
      <c r="J268" s="850">
        <v>1.2370000000000001</v>
      </c>
      <c r="K268" s="1163">
        <v>499392</v>
      </c>
      <c r="M268" s="851">
        <v>118.8</v>
      </c>
      <c r="N268" s="847">
        <v>4014.4</v>
      </c>
      <c r="O268" s="847">
        <v>432.81</v>
      </c>
      <c r="P268" s="847">
        <v>120.4</v>
      </c>
      <c r="Q268" s="19">
        <v>1089703.3</v>
      </c>
      <c r="R268" s="849">
        <v>0.53</v>
      </c>
      <c r="S268" s="1153">
        <v>-0.1</v>
      </c>
      <c r="T268" s="850">
        <v>1.1890000000000001</v>
      </c>
      <c r="U268" s="1163">
        <v>490992</v>
      </c>
      <c r="X268" s="1141">
        <v>99.5</v>
      </c>
      <c r="Y268" s="1117">
        <v>212247</v>
      </c>
      <c r="Z268" s="1122">
        <v>253519</v>
      </c>
      <c r="AB268" s="1141">
        <v>100.3</v>
      </c>
      <c r="AC268" s="1111">
        <v>25291.5</v>
      </c>
      <c r="AD268" s="1122">
        <v>252756</v>
      </c>
    </row>
    <row r="269" spans="1:30">
      <c r="A269" s="113"/>
      <c r="B269" s="121" t="s">
        <v>12</v>
      </c>
      <c r="C269" s="847">
        <v>120</v>
      </c>
      <c r="D269" s="848">
        <v>4023872</v>
      </c>
      <c r="E269" s="848">
        <v>341334</v>
      </c>
      <c r="F269" s="847">
        <v>124.7</v>
      </c>
      <c r="G269" s="19">
        <v>1089625.96</v>
      </c>
      <c r="H269" s="849">
        <v>0.54</v>
      </c>
      <c r="I269" s="1153">
        <v>-0.2</v>
      </c>
      <c r="J269" s="850">
        <v>1.141</v>
      </c>
      <c r="K269" s="1163">
        <v>517194</v>
      </c>
      <c r="M269" s="851">
        <v>120</v>
      </c>
      <c r="N269" s="847">
        <v>3937.91</v>
      </c>
      <c r="O269" s="847">
        <v>334.61</v>
      </c>
      <c r="P269" s="847">
        <v>124.7</v>
      </c>
      <c r="Q269" s="19">
        <v>1089172.5</v>
      </c>
      <c r="R269" s="849">
        <v>0.54</v>
      </c>
      <c r="S269" s="1153">
        <v>-0.2</v>
      </c>
      <c r="T269" s="850">
        <v>1.1659999999999999</v>
      </c>
      <c r="U269" s="1163">
        <v>508378</v>
      </c>
      <c r="X269" s="1141">
        <v>102.2</v>
      </c>
      <c r="Y269" s="1117">
        <v>233422</v>
      </c>
      <c r="Z269" s="1122">
        <v>224660</v>
      </c>
      <c r="AB269" s="1141">
        <v>100.5</v>
      </c>
      <c r="AC269" s="1111">
        <v>24691.8</v>
      </c>
      <c r="AD269" s="1122">
        <v>234204</v>
      </c>
    </row>
    <row r="270" spans="1:30">
      <c r="A270" s="113"/>
      <c r="B270" s="121" t="s">
        <v>13</v>
      </c>
      <c r="C270" s="847">
        <v>117.5</v>
      </c>
      <c r="D270" s="848">
        <v>3832622</v>
      </c>
      <c r="E270" s="848">
        <v>355966</v>
      </c>
      <c r="F270" s="847">
        <v>117.4</v>
      </c>
      <c r="G270" s="19">
        <v>1102863.1950000001</v>
      </c>
      <c r="H270" s="849">
        <v>0.55000000000000004</v>
      </c>
      <c r="I270" s="1153">
        <v>-0.9</v>
      </c>
      <c r="J270" s="850">
        <v>1.167</v>
      </c>
      <c r="K270" s="1163">
        <v>464068</v>
      </c>
      <c r="M270" s="851">
        <v>117.5</v>
      </c>
      <c r="N270" s="847">
        <v>3946.65</v>
      </c>
      <c r="O270" s="847">
        <v>341.97</v>
      </c>
      <c r="P270" s="847">
        <v>117.4</v>
      </c>
      <c r="Q270" s="19">
        <v>1083656.8999999999</v>
      </c>
      <c r="R270" s="849">
        <v>0.55000000000000004</v>
      </c>
      <c r="S270" s="1153">
        <v>-0.9</v>
      </c>
      <c r="T270" s="850">
        <v>1.175</v>
      </c>
      <c r="U270" s="1163">
        <v>488406</v>
      </c>
      <c r="X270" s="1141">
        <v>101</v>
      </c>
      <c r="Y270" s="1117">
        <v>258103</v>
      </c>
      <c r="Z270" s="1122">
        <v>252343</v>
      </c>
      <c r="AB270" s="1141">
        <v>98</v>
      </c>
      <c r="AC270" s="1111">
        <v>24206.6</v>
      </c>
      <c r="AD270" s="1122">
        <v>248876</v>
      </c>
    </row>
    <row r="271" spans="1:30">
      <c r="A271" s="113"/>
      <c r="B271" s="121" t="s">
        <v>14</v>
      </c>
      <c r="C271" s="847">
        <v>120.4</v>
      </c>
      <c r="D271" s="848">
        <v>3819908</v>
      </c>
      <c r="E271" s="848">
        <v>447513</v>
      </c>
      <c r="F271" s="847">
        <v>118.7</v>
      </c>
      <c r="G271" s="19">
        <v>1088500.7680000002</v>
      </c>
      <c r="H271" s="849">
        <v>0.56000000000000005</v>
      </c>
      <c r="I271" s="1153">
        <v>-3.6</v>
      </c>
      <c r="J271" s="850">
        <v>1.252</v>
      </c>
      <c r="K271" s="1163">
        <v>561828</v>
      </c>
      <c r="M271" s="851">
        <v>120.4</v>
      </c>
      <c r="N271" s="847">
        <v>3944.97</v>
      </c>
      <c r="O271" s="847">
        <v>396.08</v>
      </c>
      <c r="P271" s="847">
        <v>118.7</v>
      </c>
      <c r="Q271" s="19">
        <v>1079293.1000000001</v>
      </c>
      <c r="R271" s="849">
        <v>0.56000000000000005</v>
      </c>
      <c r="S271" s="1153">
        <v>-3.6</v>
      </c>
      <c r="T271" s="850">
        <v>1.2110000000000001</v>
      </c>
      <c r="U271" s="1163">
        <v>520784</v>
      </c>
      <c r="X271" s="1142">
        <v>102.9</v>
      </c>
      <c r="Y271" s="1118">
        <v>344213</v>
      </c>
      <c r="Z271" s="1123">
        <v>260482</v>
      </c>
      <c r="AB271" s="1142">
        <v>96.9</v>
      </c>
      <c r="AC271" s="1112">
        <v>24547.3</v>
      </c>
      <c r="AD271" s="1123">
        <v>262169</v>
      </c>
    </row>
    <row r="272" spans="1:30">
      <c r="A272" s="112" t="s">
        <v>59</v>
      </c>
      <c r="B272" s="120" t="s">
        <v>3</v>
      </c>
      <c r="C272" s="857">
        <v>117.3</v>
      </c>
      <c r="D272" s="858">
        <v>3852090</v>
      </c>
      <c r="E272" s="858">
        <v>334928</v>
      </c>
      <c r="F272" s="857">
        <v>118.9</v>
      </c>
      <c r="G272" s="18">
        <v>1006288.41</v>
      </c>
      <c r="H272" s="859">
        <v>0.56999999999999995</v>
      </c>
      <c r="I272" s="1152">
        <v>-0.2</v>
      </c>
      <c r="J272" s="860">
        <v>1.0760000000000001</v>
      </c>
      <c r="K272" s="1162">
        <v>418699</v>
      </c>
      <c r="M272" s="861">
        <v>117.3</v>
      </c>
      <c r="N272" s="857">
        <v>4034.99</v>
      </c>
      <c r="O272" s="857">
        <v>410.94</v>
      </c>
      <c r="P272" s="857">
        <v>118.9</v>
      </c>
      <c r="Q272" s="18">
        <v>1080676</v>
      </c>
      <c r="R272" s="859">
        <v>0.56999999999999995</v>
      </c>
      <c r="S272" s="1152">
        <v>-0.2</v>
      </c>
      <c r="T272" s="860">
        <v>1.1439999999999999</v>
      </c>
      <c r="U272" s="1162">
        <v>510507</v>
      </c>
      <c r="X272" s="1141">
        <v>92</v>
      </c>
      <c r="Y272" s="1117">
        <v>267830</v>
      </c>
      <c r="Z272" s="1122">
        <v>279481</v>
      </c>
      <c r="AB272" s="1141">
        <v>97.4</v>
      </c>
      <c r="AC272" s="1111">
        <v>24234.3</v>
      </c>
      <c r="AD272" s="1122">
        <v>274328</v>
      </c>
    </row>
    <row r="273" spans="1:30">
      <c r="A273" s="96">
        <v>2011</v>
      </c>
      <c r="B273" s="121" t="s">
        <v>4</v>
      </c>
      <c r="C273" s="847">
        <v>130.69999999999999</v>
      </c>
      <c r="D273" s="848">
        <v>3683546</v>
      </c>
      <c r="E273" s="848">
        <v>452464</v>
      </c>
      <c r="F273" s="847">
        <v>143.4</v>
      </c>
      <c r="G273" s="19">
        <v>1046507.5760000001</v>
      </c>
      <c r="H273" s="849">
        <v>0.57999999999999996</v>
      </c>
      <c r="I273" s="1153">
        <v>-0.2</v>
      </c>
      <c r="J273" s="850">
        <v>1.2130000000000001</v>
      </c>
      <c r="K273" s="1163">
        <v>512049</v>
      </c>
      <c r="M273" s="851">
        <v>130.69999999999999</v>
      </c>
      <c r="N273" s="847">
        <v>3991.35</v>
      </c>
      <c r="O273" s="847">
        <v>445.7</v>
      </c>
      <c r="P273" s="847">
        <v>143.4</v>
      </c>
      <c r="Q273" s="19">
        <v>1063479.6000000001</v>
      </c>
      <c r="R273" s="849">
        <v>0.57999999999999996</v>
      </c>
      <c r="S273" s="1153">
        <v>-0.2</v>
      </c>
      <c r="T273" s="850">
        <v>1.23</v>
      </c>
      <c r="U273" s="1163">
        <v>534397</v>
      </c>
      <c r="X273" s="1141">
        <v>96.2</v>
      </c>
      <c r="Y273" s="1117">
        <v>204829</v>
      </c>
      <c r="Z273" s="1122">
        <v>239598</v>
      </c>
      <c r="AB273" s="1141">
        <v>97.4</v>
      </c>
      <c r="AC273" s="1111">
        <v>24436.9</v>
      </c>
      <c r="AD273" s="1122">
        <v>278615</v>
      </c>
    </row>
    <row r="274" spans="1:30">
      <c r="A274" s="113"/>
      <c r="B274" s="121" t="s">
        <v>5</v>
      </c>
      <c r="C274" s="847">
        <v>118.5</v>
      </c>
      <c r="D274" s="848">
        <v>4010765</v>
      </c>
      <c r="E274" s="848">
        <v>406502</v>
      </c>
      <c r="F274" s="847">
        <v>122.4</v>
      </c>
      <c r="G274" s="19">
        <v>1089515.6940000001</v>
      </c>
      <c r="H274" s="849">
        <v>0.57999999999999996</v>
      </c>
      <c r="I274" s="1153">
        <v>-3.2</v>
      </c>
      <c r="J274" s="850">
        <v>1.391</v>
      </c>
      <c r="K274" s="1163">
        <v>591979</v>
      </c>
      <c r="M274" s="851">
        <v>118.5</v>
      </c>
      <c r="N274" s="847">
        <v>4020.35</v>
      </c>
      <c r="O274" s="847">
        <v>402.15</v>
      </c>
      <c r="P274" s="847">
        <v>122.4</v>
      </c>
      <c r="Q274" s="19">
        <v>1090049.8</v>
      </c>
      <c r="R274" s="849">
        <v>0.57999999999999996</v>
      </c>
      <c r="S274" s="1153">
        <v>-3.2</v>
      </c>
      <c r="T274" s="850">
        <v>1.1990000000000001</v>
      </c>
      <c r="U274" s="1163">
        <v>521639</v>
      </c>
      <c r="X274" s="1141">
        <v>102.5</v>
      </c>
      <c r="Y274" s="1117">
        <v>233969</v>
      </c>
      <c r="Z274" s="1122">
        <v>290155</v>
      </c>
      <c r="AB274" s="1141">
        <v>98.6</v>
      </c>
      <c r="AC274" s="1111">
        <v>23973.1</v>
      </c>
      <c r="AD274" s="1122">
        <v>280503</v>
      </c>
    </row>
    <row r="275" spans="1:30">
      <c r="A275" s="113"/>
      <c r="B275" s="121" t="s">
        <v>6</v>
      </c>
      <c r="C275" s="847">
        <v>123.2</v>
      </c>
      <c r="D275" s="848">
        <v>3832940</v>
      </c>
      <c r="E275" s="848">
        <v>386693</v>
      </c>
      <c r="F275" s="847">
        <v>123</v>
      </c>
      <c r="G275" s="19">
        <v>1127474.1090000002</v>
      </c>
      <c r="H275" s="849">
        <v>0.57999999999999996</v>
      </c>
      <c r="I275" s="1153">
        <v>0</v>
      </c>
      <c r="J275" s="850">
        <v>1.135</v>
      </c>
      <c r="K275" s="1163">
        <v>534593</v>
      </c>
      <c r="M275" s="851">
        <v>123.2</v>
      </c>
      <c r="N275" s="847">
        <v>3967.72</v>
      </c>
      <c r="O275" s="847">
        <v>417.57</v>
      </c>
      <c r="P275" s="847">
        <v>123</v>
      </c>
      <c r="Q275" s="19">
        <v>1083256.2</v>
      </c>
      <c r="R275" s="849">
        <v>0.57999999999999996</v>
      </c>
      <c r="S275" s="1153">
        <v>0</v>
      </c>
      <c r="T275" s="850">
        <v>1.19</v>
      </c>
      <c r="U275" s="1163">
        <v>510636</v>
      </c>
      <c r="X275" s="1141">
        <v>101.3</v>
      </c>
      <c r="Y275" s="1117">
        <v>232246</v>
      </c>
      <c r="Z275" s="1122">
        <v>310877</v>
      </c>
      <c r="AB275" s="1141">
        <v>98.6</v>
      </c>
      <c r="AC275" s="1111">
        <v>24874.2</v>
      </c>
      <c r="AD275" s="1122">
        <v>302617</v>
      </c>
    </row>
    <row r="276" spans="1:30">
      <c r="A276" s="113"/>
      <c r="B276" s="121" t="s">
        <v>7</v>
      </c>
      <c r="C276" s="847">
        <v>125.3</v>
      </c>
      <c r="D276" s="848">
        <v>3904096</v>
      </c>
      <c r="E276" s="848">
        <v>379866</v>
      </c>
      <c r="F276" s="847">
        <v>131.80000000000001</v>
      </c>
      <c r="G276" s="19">
        <v>1045578.8409999999</v>
      </c>
      <c r="H276" s="849">
        <v>0.56999999999999995</v>
      </c>
      <c r="I276" s="1153">
        <v>-3</v>
      </c>
      <c r="J276" s="850">
        <v>1.119</v>
      </c>
      <c r="K276" s="1163">
        <v>484130</v>
      </c>
      <c r="M276" s="851">
        <v>125.3</v>
      </c>
      <c r="N276" s="847">
        <v>3932.75</v>
      </c>
      <c r="O276" s="847">
        <v>417.3</v>
      </c>
      <c r="P276" s="847">
        <v>131.80000000000001</v>
      </c>
      <c r="Q276" s="19">
        <v>1083570.8999999999</v>
      </c>
      <c r="R276" s="849">
        <v>0.56999999999999995</v>
      </c>
      <c r="S276" s="1153">
        <v>-3</v>
      </c>
      <c r="T276" s="850">
        <v>1.1990000000000001</v>
      </c>
      <c r="U276" s="1163">
        <v>511349</v>
      </c>
      <c r="X276" s="1141">
        <v>94.3</v>
      </c>
      <c r="Y276" s="1117">
        <v>224695</v>
      </c>
      <c r="Z276" s="1122">
        <v>303802</v>
      </c>
      <c r="AB276" s="1141">
        <v>97.7</v>
      </c>
      <c r="AC276" s="1111">
        <v>24064.2</v>
      </c>
      <c r="AD276" s="1122">
        <v>294877</v>
      </c>
    </row>
    <row r="277" spans="1:30">
      <c r="A277" s="113"/>
      <c r="B277" s="121" t="s">
        <v>8</v>
      </c>
      <c r="C277" s="847">
        <v>123.5</v>
      </c>
      <c r="D277" s="848">
        <v>4113679</v>
      </c>
      <c r="E277" s="848">
        <v>376785</v>
      </c>
      <c r="F277" s="847">
        <v>127.4</v>
      </c>
      <c r="G277" s="19">
        <v>1139319</v>
      </c>
      <c r="H277" s="849">
        <v>0.56999999999999995</v>
      </c>
      <c r="I277" s="1153">
        <v>-0.7</v>
      </c>
      <c r="J277" s="850">
        <v>1.276</v>
      </c>
      <c r="K277" s="1163">
        <v>536506</v>
      </c>
      <c r="M277" s="851">
        <v>123.5</v>
      </c>
      <c r="N277" s="847">
        <v>3953.67</v>
      </c>
      <c r="O277" s="847">
        <v>374.82</v>
      </c>
      <c r="P277" s="847">
        <v>127.4</v>
      </c>
      <c r="Q277" s="19">
        <v>1094665.6000000001</v>
      </c>
      <c r="R277" s="849">
        <v>0.56999999999999995</v>
      </c>
      <c r="S277" s="1153">
        <v>-0.7</v>
      </c>
      <c r="T277" s="850">
        <v>1.2190000000000001</v>
      </c>
      <c r="U277" s="1163">
        <v>517681</v>
      </c>
      <c r="X277" s="1141">
        <v>97</v>
      </c>
      <c r="Y277" s="1117">
        <v>227360</v>
      </c>
      <c r="Z277" s="1122">
        <v>304267</v>
      </c>
      <c r="AB277" s="1141">
        <v>99.5</v>
      </c>
      <c r="AC277" s="1111">
        <v>24329.7</v>
      </c>
      <c r="AD277" s="1122">
        <v>305251</v>
      </c>
    </row>
    <row r="278" spans="1:30">
      <c r="A278" s="113"/>
      <c r="B278" s="121" t="s">
        <v>9</v>
      </c>
      <c r="C278" s="847">
        <v>122.7</v>
      </c>
      <c r="D278" s="848">
        <v>4208594</v>
      </c>
      <c r="E278" s="848">
        <v>483632</v>
      </c>
      <c r="F278" s="847">
        <v>129</v>
      </c>
      <c r="G278" s="19">
        <v>1117041.57</v>
      </c>
      <c r="H278" s="849">
        <v>0.59</v>
      </c>
      <c r="I278" s="1153">
        <v>0</v>
      </c>
      <c r="J278" s="850">
        <v>1.1659999999999999</v>
      </c>
      <c r="K278" s="1163">
        <v>526965</v>
      </c>
      <c r="M278" s="851">
        <v>122.7</v>
      </c>
      <c r="N278" s="847">
        <v>3876.74</v>
      </c>
      <c r="O278" s="847">
        <v>440.42</v>
      </c>
      <c r="P278" s="847">
        <v>129</v>
      </c>
      <c r="Q278" s="19">
        <v>1087139.8999999999</v>
      </c>
      <c r="R278" s="849">
        <v>0.59</v>
      </c>
      <c r="S278" s="1153">
        <v>0</v>
      </c>
      <c r="T278" s="850">
        <v>1.1779999999999999</v>
      </c>
      <c r="U278" s="1163">
        <v>514475</v>
      </c>
      <c r="X278" s="1141">
        <v>97.3</v>
      </c>
      <c r="Y278" s="1117">
        <v>287026</v>
      </c>
      <c r="Z278" s="1122">
        <v>303287</v>
      </c>
      <c r="AB278" s="1141">
        <v>97.8</v>
      </c>
      <c r="AC278" s="1111">
        <v>25087.8</v>
      </c>
      <c r="AD278" s="1122">
        <v>303134</v>
      </c>
    </row>
    <row r="279" spans="1:30">
      <c r="A279" s="113"/>
      <c r="B279" s="121" t="s">
        <v>10</v>
      </c>
      <c r="C279" s="847">
        <v>121.6</v>
      </c>
      <c r="D279" s="848">
        <v>4099593</v>
      </c>
      <c r="E279" s="848">
        <v>494049</v>
      </c>
      <c r="F279" s="847">
        <v>122.2</v>
      </c>
      <c r="G279" s="19">
        <v>1074214.0619999999</v>
      </c>
      <c r="H279" s="849">
        <v>0.6</v>
      </c>
      <c r="I279" s="1153">
        <v>-3.6</v>
      </c>
      <c r="J279" s="850">
        <v>1.135</v>
      </c>
      <c r="K279" s="1163">
        <v>487536</v>
      </c>
      <c r="M279" s="851">
        <v>121.6</v>
      </c>
      <c r="N279" s="847">
        <v>3930.33</v>
      </c>
      <c r="O279" s="847">
        <v>473.15</v>
      </c>
      <c r="P279" s="847">
        <v>122.2</v>
      </c>
      <c r="Q279" s="19">
        <v>1100281.8</v>
      </c>
      <c r="R279" s="849">
        <v>0.6</v>
      </c>
      <c r="S279" s="1153">
        <v>-3.6</v>
      </c>
      <c r="T279" s="850">
        <v>1.206</v>
      </c>
      <c r="U279" s="1163">
        <v>496825</v>
      </c>
      <c r="X279" s="1141">
        <v>91</v>
      </c>
      <c r="Y279" s="1117">
        <v>209545</v>
      </c>
      <c r="Z279" s="1122">
        <v>322163</v>
      </c>
      <c r="AB279" s="1141">
        <v>94.3</v>
      </c>
      <c r="AC279" s="1111">
        <v>24256.1</v>
      </c>
      <c r="AD279" s="1122">
        <v>304031</v>
      </c>
    </row>
    <row r="280" spans="1:30">
      <c r="A280" s="113"/>
      <c r="B280" s="121" t="s">
        <v>11</v>
      </c>
      <c r="C280" s="847">
        <v>117.1</v>
      </c>
      <c r="D280" s="848">
        <v>3989416</v>
      </c>
      <c r="E280" s="848">
        <v>341732</v>
      </c>
      <c r="F280" s="847">
        <v>119.1</v>
      </c>
      <c r="G280" s="19">
        <v>1098228.186</v>
      </c>
      <c r="H280" s="849">
        <v>0.61</v>
      </c>
      <c r="I280" s="1153">
        <v>-3.8</v>
      </c>
      <c r="J280" s="850">
        <v>1.2150000000000001</v>
      </c>
      <c r="K280" s="1163">
        <v>514768</v>
      </c>
      <c r="M280" s="851">
        <v>117.1</v>
      </c>
      <c r="N280" s="847">
        <v>3893.02</v>
      </c>
      <c r="O280" s="847">
        <v>360.54</v>
      </c>
      <c r="P280" s="847">
        <v>119.1</v>
      </c>
      <c r="Q280" s="19">
        <v>1089779.2</v>
      </c>
      <c r="R280" s="849">
        <v>0.61</v>
      </c>
      <c r="S280" s="1153">
        <v>-3.8</v>
      </c>
      <c r="T280" s="850">
        <v>1.169</v>
      </c>
      <c r="U280" s="1163">
        <v>510001</v>
      </c>
      <c r="X280" s="1141">
        <v>95.9</v>
      </c>
      <c r="Y280" s="1117">
        <v>201485</v>
      </c>
      <c r="Z280" s="1122">
        <v>285937</v>
      </c>
      <c r="AB280" s="1141">
        <v>97.2</v>
      </c>
      <c r="AC280" s="1111">
        <v>24022.2</v>
      </c>
      <c r="AD280" s="1122">
        <v>280488</v>
      </c>
    </row>
    <row r="281" spans="1:30">
      <c r="A281" s="113"/>
      <c r="B281" s="121" t="s">
        <v>12</v>
      </c>
      <c r="C281" s="847">
        <v>122.4</v>
      </c>
      <c r="D281" s="848">
        <v>3942772</v>
      </c>
      <c r="E281" s="848">
        <v>396126</v>
      </c>
      <c r="F281" s="847">
        <v>129.30000000000001</v>
      </c>
      <c r="G281" s="19">
        <v>1091773.176</v>
      </c>
      <c r="H281" s="849">
        <v>0.62</v>
      </c>
      <c r="I281" s="1153">
        <v>-2</v>
      </c>
      <c r="J281" s="850">
        <v>1.145</v>
      </c>
      <c r="K281" s="1163">
        <v>512761</v>
      </c>
      <c r="M281" s="851">
        <v>122.4</v>
      </c>
      <c r="N281" s="847">
        <v>3863.13</v>
      </c>
      <c r="O281" s="847">
        <v>367.91</v>
      </c>
      <c r="P281" s="847">
        <v>129.30000000000001</v>
      </c>
      <c r="Q281" s="19">
        <v>1093224</v>
      </c>
      <c r="R281" s="849">
        <v>0.62</v>
      </c>
      <c r="S281" s="1153">
        <v>-2</v>
      </c>
      <c r="T281" s="850">
        <v>1.1719999999999999</v>
      </c>
      <c r="U281" s="1163">
        <v>512081</v>
      </c>
      <c r="X281" s="1141">
        <v>98.9</v>
      </c>
      <c r="Y281" s="1117">
        <v>233508</v>
      </c>
      <c r="Z281" s="1122">
        <v>288364</v>
      </c>
      <c r="AB281" s="1141">
        <v>97.4</v>
      </c>
      <c r="AC281" s="1111">
        <v>24203.3</v>
      </c>
      <c r="AD281" s="1122">
        <v>301290</v>
      </c>
    </row>
    <row r="282" spans="1:30">
      <c r="A282" s="113"/>
      <c r="B282" s="121" t="s">
        <v>13</v>
      </c>
      <c r="C282" s="847">
        <v>122.4</v>
      </c>
      <c r="D282" s="848">
        <v>3803591</v>
      </c>
      <c r="E282" s="848">
        <v>417697</v>
      </c>
      <c r="F282" s="847">
        <v>126.1</v>
      </c>
      <c r="G282" s="19">
        <v>1119518.0369999998</v>
      </c>
      <c r="H282" s="849">
        <v>0.63</v>
      </c>
      <c r="I282" s="1153">
        <v>-3.5</v>
      </c>
      <c r="J282" s="850">
        <v>1.198</v>
      </c>
      <c r="K282" s="1163">
        <v>474680</v>
      </c>
      <c r="M282" s="851">
        <v>122.4</v>
      </c>
      <c r="N282" s="847">
        <v>3918.5</v>
      </c>
      <c r="O282" s="847">
        <v>399.35</v>
      </c>
      <c r="P282" s="847">
        <v>126.1</v>
      </c>
      <c r="Q282" s="19">
        <v>1096721.8</v>
      </c>
      <c r="R282" s="849">
        <v>0.63</v>
      </c>
      <c r="S282" s="1153">
        <v>-3.5</v>
      </c>
      <c r="T282" s="850">
        <v>1.212</v>
      </c>
      <c r="U282" s="1163">
        <v>497199</v>
      </c>
      <c r="X282" s="1141">
        <v>100.8</v>
      </c>
      <c r="Y282" s="1117">
        <v>249595</v>
      </c>
      <c r="Z282" s="1122">
        <v>302490</v>
      </c>
      <c r="AB282" s="1141">
        <v>98</v>
      </c>
      <c r="AC282" s="1111">
        <v>24089.4</v>
      </c>
      <c r="AD282" s="1122">
        <v>307880</v>
      </c>
    </row>
    <row r="283" spans="1:30">
      <c r="A283" s="114"/>
      <c r="B283" s="122" t="s">
        <v>14</v>
      </c>
      <c r="C283" s="852">
        <v>120.5</v>
      </c>
      <c r="D283" s="853">
        <v>3782164</v>
      </c>
      <c r="E283" s="853">
        <v>479930</v>
      </c>
      <c r="F283" s="852">
        <v>119.9</v>
      </c>
      <c r="G283" s="20">
        <v>1101927.1240000001</v>
      </c>
      <c r="H283" s="854">
        <v>0.64</v>
      </c>
      <c r="I283" s="1154">
        <v>-1.3</v>
      </c>
      <c r="J283" s="855">
        <v>1.222</v>
      </c>
      <c r="K283" s="1164">
        <v>537752</v>
      </c>
      <c r="M283" s="856">
        <v>120.5</v>
      </c>
      <c r="N283" s="852">
        <v>3908.23</v>
      </c>
      <c r="O283" s="852">
        <v>411.63</v>
      </c>
      <c r="P283" s="852">
        <v>119.9</v>
      </c>
      <c r="Q283" s="20">
        <v>1090259.6000000001</v>
      </c>
      <c r="R283" s="854">
        <v>0.64</v>
      </c>
      <c r="S283" s="1154">
        <v>-1.3</v>
      </c>
      <c r="T283" s="855">
        <v>1.177</v>
      </c>
      <c r="U283" s="1164">
        <v>497091</v>
      </c>
      <c r="X283" s="1141">
        <v>103.2</v>
      </c>
      <c r="Y283" s="1117">
        <v>348432</v>
      </c>
      <c r="Z283" s="1122">
        <v>293472</v>
      </c>
      <c r="AB283" s="1141">
        <v>97</v>
      </c>
      <c r="AC283" s="1111">
        <v>24491.8</v>
      </c>
      <c r="AD283" s="1122">
        <v>300002</v>
      </c>
    </row>
    <row r="284" spans="1:30">
      <c r="A284" s="113" t="s">
        <v>60</v>
      </c>
      <c r="B284" s="121" t="s">
        <v>3</v>
      </c>
      <c r="C284" s="847">
        <v>123.2</v>
      </c>
      <c r="D284" s="848">
        <v>3643683</v>
      </c>
      <c r="E284" s="848">
        <v>435195</v>
      </c>
      <c r="F284" s="847">
        <v>132.69999999999999</v>
      </c>
      <c r="G284" s="19">
        <v>1058293.1399999999</v>
      </c>
      <c r="H284" s="849">
        <v>0.65</v>
      </c>
      <c r="I284" s="1153">
        <v>-1.1000000000000001</v>
      </c>
      <c r="J284" s="850">
        <v>1.109</v>
      </c>
      <c r="K284" s="1163">
        <v>380184</v>
      </c>
      <c r="M284" s="851">
        <v>123.2</v>
      </c>
      <c r="N284" s="847">
        <v>3803.67</v>
      </c>
      <c r="O284" s="847">
        <v>561.72</v>
      </c>
      <c r="P284" s="847">
        <v>132.69999999999999</v>
      </c>
      <c r="Q284" s="19">
        <v>1142770.8999999999</v>
      </c>
      <c r="R284" s="849">
        <v>0.65</v>
      </c>
      <c r="S284" s="1153">
        <v>-1.1000000000000001</v>
      </c>
      <c r="T284" s="850">
        <v>1.171</v>
      </c>
      <c r="U284" s="1163">
        <v>465348</v>
      </c>
      <c r="X284" s="1143">
        <v>91.7</v>
      </c>
      <c r="Y284" s="1119">
        <v>262601</v>
      </c>
      <c r="Z284" s="1121">
        <v>318330</v>
      </c>
      <c r="AB284" s="1143">
        <v>96.8</v>
      </c>
      <c r="AC284" s="1113">
        <v>23954.2</v>
      </c>
      <c r="AD284" s="1121">
        <v>298831</v>
      </c>
    </row>
    <row r="285" spans="1:30">
      <c r="A285" s="113">
        <v>2012</v>
      </c>
      <c r="B285" s="121" t="s">
        <v>4</v>
      </c>
      <c r="C285" s="847">
        <v>121.3</v>
      </c>
      <c r="D285" s="848">
        <v>3638310</v>
      </c>
      <c r="E285" s="848">
        <v>377369</v>
      </c>
      <c r="F285" s="847">
        <v>130.1</v>
      </c>
      <c r="G285" s="19">
        <v>1130689.406</v>
      </c>
      <c r="H285" s="849">
        <v>0.65</v>
      </c>
      <c r="I285" s="1153">
        <v>1.4</v>
      </c>
      <c r="J285" s="850">
        <v>1.1759999999999999</v>
      </c>
      <c r="K285" s="1163">
        <v>505277</v>
      </c>
      <c r="M285" s="851">
        <v>121.3</v>
      </c>
      <c r="N285" s="847">
        <v>3815</v>
      </c>
      <c r="O285" s="847">
        <v>394.56</v>
      </c>
      <c r="P285" s="847">
        <v>130.1</v>
      </c>
      <c r="Q285" s="19">
        <v>1140077.5</v>
      </c>
      <c r="R285" s="849">
        <v>0.65</v>
      </c>
      <c r="S285" s="1153">
        <v>1.4</v>
      </c>
      <c r="T285" s="850">
        <v>1.1930000000000001</v>
      </c>
      <c r="U285" s="1163">
        <v>500863</v>
      </c>
      <c r="X285" s="1141">
        <v>95.1</v>
      </c>
      <c r="Y285" s="1117">
        <v>208235</v>
      </c>
      <c r="Z285" s="1122">
        <v>249387</v>
      </c>
      <c r="AB285" s="1141">
        <v>94.9</v>
      </c>
      <c r="AC285" s="1111">
        <v>23998.1</v>
      </c>
      <c r="AD285" s="1122">
        <v>287065</v>
      </c>
    </row>
    <row r="286" spans="1:30">
      <c r="A286" s="113"/>
      <c r="B286" s="121" t="s">
        <v>5</v>
      </c>
      <c r="C286" s="847">
        <v>118.7</v>
      </c>
      <c r="D286" s="848">
        <v>3785373</v>
      </c>
      <c r="E286" s="848">
        <v>417239</v>
      </c>
      <c r="F286" s="847">
        <v>126.6</v>
      </c>
      <c r="G286" s="19">
        <v>1142551.47</v>
      </c>
      <c r="H286" s="849">
        <v>0.67</v>
      </c>
      <c r="I286" s="1153">
        <v>0.1</v>
      </c>
      <c r="J286" s="850">
        <v>1.3440000000000001</v>
      </c>
      <c r="K286" s="1163">
        <v>555447</v>
      </c>
      <c r="M286" s="851">
        <v>118.7</v>
      </c>
      <c r="N286" s="847">
        <v>3785.38</v>
      </c>
      <c r="O286" s="847">
        <v>428.64</v>
      </c>
      <c r="P286" s="847">
        <v>126.6</v>
      </c>
      <c r="Q286" s="19">
        <v>1137321.6000000001</v>
      </c>
      <c r="R286" s="849">
        <v>0.67</v>
      </c>
      <c r="S286" s="1153">
        <v>0.1</v>
      </c>
      <c r="T286" s="850">
        <v>1.149</v>
      </c>
      <c r="U286" s="1163">
        <v>486066</v>
      </c>
      <c r="X286" s="1141">
        <v>100</v>
      </c>
      <c r="Y286" s="1117">
        <v>238302</v>
      </c>
      <c r="Z286" s="1122">
        <v>305275</v>
      </c>
      <c r="AB286" s="1141">
        <v>96.1</v>
      </c>
      <c r="AC286" s="1111">
        <v>23768.2</v>
      </c>
      <c r="AD286" s="1122">
        <v>299559</v>
      </c>
    </row>
    <row r="287" spans="1:30">
      <c r="A287" s="113"/>
      <c r="B287" s="121" t="s">
        <v>6</v>
      </c>
      <c r="C287" s="847">
        <v>119.7</v>
      </c>
      <c r="D287" s="848">
        <v>3732543</v>
      </c>
      <c r="E287" s="848">
        <v>349315</v>
      </c>
      <c r="F287" s="847">
        <v>122.3</v>
      </c>
      <c r="G287" s="19">
        <v>1161805.3419999999</v>
      </c>
      <c r="H287" s="849">
        <v>0.67</v>
      </c>
      <c r="I287" s="1153">
        <v>-3.5</v>
      </c>
      <c r="J287" s="850">
        <v>1.0780000000000001</v>
      </c>
      <c r="K287" s="1163">
        <v>504641</v>
      </c>
      <c r="M287" s="851">
        <v>119.7</v>
      </c>
      <c r="N287" s="847">
        <v>3844.08</v>
      </c>
      <c r="O287" s="847">
        <v>377.9</v>
      </c>
      <c r="P287" s="847">
        <v>122.3</v>
      </c>
      <c r="Q287" s="19">
        <v>1127379.1000000001</v>
      </c>
      <c r="R287" s="849">
        <v>0.67</v>
      </c>
      <c r="S287" s="1153">
        <v>-3.5</v>
      </c>
      <c r="T287" s="850">
        <v>1.133</v>
      </c>
      <c r="U287" s="1163">
        <v>497815</v>
      </c>
      <c r="X287" s="1141">
        <v>98.6</v>
      </c>
      <c r="Y287" s="1117">
        <v>222152</v>
      </c>
      <c r="Z287" s="1122">
        <v>286010</v>
      </c>
      <c r="AB287" s="1141">
        <v>95.4</v>
      </c>
      <c r="AC287" s="1111">
        <v>23643.599999999999</v>
      </c>
      <c r="AD287" s="1122">
        <v>280420</v>
      </c>
    </row>
    <row r="288" spans="1:30">
      <c r="A288" s="113"/>
      <c r="B288" s="121" t="s">
        <v>7</v>
      </c>
      <c r="C288" s="847">
        <v>117.9</v>
      </c>
      <c r="D288" s="848">
        <v>3760554</v>
      </c>
      <c r="E288" s="848">
        <v>426882</v>
      </c>
      <c r="F288" s="847">
        <v>123.2</v>
      </c>
      <c r="G288" s="19">
        <v>1103953.9630000002</v>
      </c>
      <c r="H288" s="849">
        <v>0.68</v>
      </c>
      <c r="I288" s="1153">
        <v>-1.2</v>
      </c>
      <c r="J288" s="850">
        <v>1.079</v>
      </c>
      <c r="K288" s="1163">
        <v>457833</v>
      </c>
      <c r="M288" s="851">
        <v>117.9</v>
      </c>
      <c r="N288" s="847">
        <v>3777.24</v>
      </c>
      <c r="O288" s="847">
        <v>440.53</v>
      </c>
      <c r="P288" s="847">
        <v>123.2</v>
      </c>
      <c r="Q288" s="19">
        <v>1131063.8</v>
      </c>
      <c r="R288" s="849">
        <v>0.68</v>
      </c>
      <c r="S288" s="1153">
        <v>-1.2</v>
      </c>
      <c r="T288" s="850">
        <v>1.153</v>
      </c>
      <c r="U288" s="1163">
        <v>471295</v>
      </c>
      <c r="X288" s="1141">
        <v>90.4</v>
      </c>
      <c r="Y288" s="1117">
        <v>222237</v>
      </c>
      <c r="Z288" s="1122">
        <v>314465</v>
      </c>
      <c r="AB288" s="1141">
        <v>93.8</v>
      </c>
      <c r="AC288" s="1111">
        <v>24334.5</v>
      </c>
      <c r="AD288" s="1122">
        <v>298057</v>
      </c>
    </row>
    <row r="289" spans="1:30">
      <c r="A289" s="113"/>
      <c r="B289" s="121" t="s">
        <v>8</v>
      </c>
      <c r="C289" s="847">
        <v>117.2</v>
      </c>
      <c r="D289" s="848">
        <v>3884889</v>
      </c>
      <c r="E289" s="848">
        <v>450219</v>
      </c>
      <c r="F289" s="847">
        <v>118.6</v>
      </c>
      <c r="G289" s="19">
        <v>1166342.49</v>
      </c>
      <c r="H289" s="849">
        <v>0.68</v>
      </c>
      <c r="I289" s="1153">
        <v>-3.9</v>
      </c>
      <c r="J289" s="850">
        <v>1.1559999999999999</v>
      </c>
      <c r="K289" s="1163">
        <v>500483</v>
      </c>
      <c r="M289" s="851">
        <v>117.2</v>
      </c>
      <c r="N289" s="847">
        <v>3747.54</v>
      </c>
      <c r="O289" s="847">
        <v>444.04</v>
      </c>
      <c r="P289" s="847">
        <v>118.6</v>
      </c>
      <c r="Q289" s="19">
        <v>1121188</v>
      </c>
      <c r="R289" s="849">
        <v>0.68</v>
      </c>
      <c r="S289" s="1153">
        <v>-3.9</v>
      </c>
      <c r="T289" s="850">
        <v>1.111</v>
      </c>
      <c r="U289" s="1163">
        <v>479722</v>
      </c>
      <c r="X289" s="1141">
        <v>91.3</v>
      </c>
      <c r="Y289" s="1117">
        <v>219565</v>
      </c>
      <c r="Z289" s="1122">
        <v>267824</v>
      </c>
      <c r="AB289" s="1141">
        <v>93.6</v>
      </c>
      <c r="AC289" s="1111">
        <v>23352.400000000001</v>
      </c>
      <c r="AD289" s="1122">
        <v>274937</v>
      </c>
    </row>
    <row r="290" spans="1:30">
      <c r="A290" s="113"/>
      <c r="B290" s="121" t="s">
        <v>9</v>
      </c>
      <c r="C290" s="847">
        <v>116.3</v>
      </c>
      <c r="D290" s="848">
        <v>3962301</v>
      </c>
      <c r="E290" s="848">
        <v>478920</v>
      </c>
      <c r="F290" s="847">
        <v>118.6</v>
      </c>
      <c r="G290" s="19">
        <v>1156693.2549999999</v>
      </c>
      <c r="H290" s="849">
        <v>0.69</v>
      </c>
      <c r="I290" s="1153">
        <v>-5.3</v>
      </c>
      <c r="J290" s="850">
        <v>1.08</v>
      </c>
      <c r="K290" s="1163">
        <v>483545</v>
      </c>
      <c r="M290" s="851">
        <v>116.3</v>
      </c>
      <c r="N290" s="847">
        <v>3651.25</v>
      </c>
      <c r="O290" s="847">
        <v>453.88</v>
      </c>
      <c r="P290" s="847">
        <v>118.6</v>
      </c>
      <c r="Q290" s="19">
        <v>1130576.7</v>
      </c>
      <c r="R290" s="849">
        <v>0.69</v>
      </c>
      <c r="S290" s="1153">
        <v>-5.3</v>
      </c>
      <c r="T290" s="850">
        <v>1.091</v>
      </c>
      <c r="U290" s="1163">
        <v>482689</v>
      </c>
      <c r="X290" s="1141">
        <v>93.2</v>
      </c>
      <c r="Y290" s="1117">
        <v>274891</v>
      </c>
      <c r="Z290" s="1122">
        <v>303476</v>
      </c>
      <c r="AB290" s="1141">
        <v>94.2</v>
      </c>
      <c r="AC290" s="1111">
        <v>24012.7</v>
      </c>
      <c r="AD290" s="1122">
        <v>292732</v>
      </c>
    </row>
    <row r="291" spans="1:30">
      <c r="A291" s="113"/>
      <c r="B291" s="121" t="s">
        <v>10</v>
      </c>
      <c r="C291" s="847">
        <v>115.1</v>
      </c>
      <c r="D291" s="848">
        <v>3841250</v>
      </c>
      <c r="E291" s="848">
        <v>391594</v>
      </c>
      <c r="F291" s="847">
        <v>119.1</v>
      </c>
      <c r="G291" s="19">
        <v>1115442.0319999999</v>
      </c>
      <c r="H291" s="849">
        <v>0.69</v>
      </c>
      <c r="I291" s="1153">
        <v>-0.8</v>
      </c>
      <c r="J291" s="850">
        <v>1.052</v>
      </c>
      <c r="K291" s="1163">
        <v>462571</v>
      </c>
      <c r="M291" s="851">
        <v>115.1</v>
      </c>
      <c r="N291" s="847">
        <v>3695.81</v>
      </c>
      <c r="O291" s="847">
        <v>389.98</v>
      </c>
      <c r="P291" s="847">
        <v>119.1</v>
      </c>
      <c r="Q291" s="19">
        <v>1133564.5</v>
      </c>
      <c r="R291" s="849">
        <v>0.69</v>
      </c>
      <c r="S291" s="1153">
        <v>-0.8</v>
      </c>
      <c r="T291" s="850">
        <v>1.1259999999999999</v>
      </c>
      <c r="U291" s="1163">
        <v>468505</v>
      </c>
      <c r="X291" s="1141">
        <v>90.7</v>
      </c>
      <c r="Y291" s="1117">
        <v>204643</v>
      </c>
      <c r="Z291" s="1122">
        <v>291988</v>
      </c>
      <c r="AB291" s="1141">
        <v>94</v>
      </c>
      <c r="AC291" s="1111">
        <v>23900.7</v>
      </c>
      <c r="AD291" s="1122">
        <v>279482</v>
      </c>
    </row>
    <row r="292" spans="1:30">
      <c r="A292" s="113"/>
      <c r="B292" s="121" t="s">
        <v>11</v>
      </c>
      <c r="C292" s="847">
        <v>114.3</v>
      </c>
      <c r="D292" s="848">
        <v>3778162</v>
      </c>
      <c r="E292" s="848">
        <v>364759</v>
      </c>
      <c r="F292" s="847">
        <v>118.5</v>
      </c>
      <c r="G292" s="19">
        <v>1129419.4740000002</v>
      </c>
      <c r="H292" s="849">
        <v>0.69</v>
      </c>
      <c r="I292" s="1153">
        <v>-2.4</v>
      </c>
      <c r="J292" s="850">
        <v>1.141</v>
      </c>
      <c r="K292" s="1163">
        <v>490068</v>
      </c>
      <c r="M292" s="851">
        <v>114.3</v>
      </c>
      <c r="N292" s="847">
        <v>3710.56</v>
      </c>
      <c r="O292" s="847">
        <v>363.36</v>
      </c>
      <c r="P292" s="847">
        <v>118.5</v>
      </c>
      <c r="Q292" s="19">
        <v>1138685.3999999999</v>
      </c>
      <c r="R292" s="849">
        <v>0.69</v>
      </c>
      <c r="S292" s="1153">
        <v>-2.4</v>
      </c>
      <c r="T292" s="850">
        <v>1.103</v>
      </c>
      <c r="U292" s="1163">
        <v>499889</v>
      </c>
      <c r="X292" s="1141">
        <v>90.9</v>
      </c>
      <c r="Y292" s="1117">
        <v>199969</v>
      </c>
      <c r="Z292" s="1122">
        <v>272682</v>
      </c>
      <c r="AB292" s="1141">
        <v>92.6</v>
      </c>
      <c r="AC292" s="1111">
        <v>23717.8</v>
      </c>
      <c r="AD292" s="1122">
        <v>293003</v>
      </c>
    </row>
    <row r="293" spans="1:30">
      <c r="A293" s="113"/>
      <c r="B293" s="121" t="s">
        <v>12</v>
      </c>
      <c r="C293" s="847">
        <v>108.8</v>
      </c>
      <c r="D293" s="848">
        <v>3718530</v>
      </c>
      <c r="E293" s="848">
        <v>507370</v>
      </c>
      <c r="F293" s="847">
        <v>107.3</v>
      </c>
      <c r="G293" s="19">
        <v>1129068.0939999998</v>
      </c>
      <c r="H293" s="849">
        <v>0.69</v>
      </c>
      <c r="I293" s="1153">
        <v>-3.7</v>
      </c>
      <c r="J293" s="850">
        <v>1.0369999999999999</v>
      </c>
      <c r="K293" s="1163">
        <v>457676</v>
      </c>
      <c r="M293" s="851">
        <v>108.8</v>
      </c>
      <c r="N293" s="847">
        <v>3643.02</v>
      </c>
      <c r="O293" s="847">
        <v>478.05</v>
      </c>
      <c r="P293" s="847">
        <v>107.3</v>
      </c>
      <c r="Q293" s="19">
        <v>1124642</v>
      </c>
      <c r="R293" s="849">
        <v>0.69</v>
      </c>
      <c r="S293" s="1153">
        <v>-3.7</v>
      </c>
      <c r="T293" s="850">
        <v>1.06</v>
      </c>
      <c r="U293" s="1163">
        <v>444213</v>
      </c>
      <c r="X293" s="1141">
        <v>92.7</v>
      </c>
      <c r="Y293" s="1117">
        <v>226926</v>
      </c>
      <c r="Z293" s="1122">
        <v>292945</v>
      </c>
      <c r="AB293" s="1141">
        <v>91.5</v>
      </c>
      <c r="AC293" s="1111">
        <v>24006.5</v>
      </c>
      <c r="AD293" s="1122">
        <v>287564</v>
      </c>
    </row>
    <row r="294" spans="1:30">
      <c r="A294" s="113"/>
      <c r="B294" s="121" t="s">
        <v>13</v>
      </c>
      <c r="C294" s="847">
        <v>104.4</v>
      </c>
      <c r="D294" s="848">
        <v>3557941</v>
      </c>
      <c r="E294" s="848">
        <v>475743</v>
      </c>
      <c r="F294" s="847">
        <v>100.8</v>
      </c>
      <c r="G294" s="19">
        <v>1171890.9539999999</v>
      </c>
      <c r="H294" s="849">
        <v>0.69</v>
      </c>
      <c r="I294" s="1153">
        <v>0</v>
      </c>
      <c r="J294" s="850">
        <v>1.028</v>
      </c>
      <c r="K294" s="1163">
        <v>434408</v>
      </c>
      <c r="M294" s="851">
        <v>104.4</v>
      </c>
      <c r="N294" s="847">
        <v>3662.02</v>
      </c>
      <c r="O294" s="847">
        <v>473.08</v>
      </c>
      <c r="P294" s="847">
        <v>100.8</v>
      </c>
      <c r="Q294" s="19">
        <v>1134294.2</v>
      </c>
      <c r="R294" s="849">
        <v>0.69</v>
      </c>
      <c r="S294" s="1153">
        <v>0</v>
      </c>
      <c r="T294" s="850">
        <v>1.042</v>
      </c>
      <c r="U294" s="1163">
        <v>457614</v>
      </c>
      <c r="X294" s="1141">
        <v>94.4</v>
      </c>
      <c r="Y294" s="1117">
        <v>249875</v>
      </c>
      <c r="Z294" s="1122">
        <v>286003</v>
      </c>
      <c r="AB294" s="1141">
        <v>91.9</v>
      </c>
      <c r="AC294" s="1111">
        <v>23752.5</v>
      </c>
      <c r="AD294" s="1122">
        <v>285017</v>
      </c>
    </row>
    <row r="295" spans="1:30">
      <c r="A295" s="113"/>
      <c r="B295" s="121" t="s">
        <v>14</v>
      </c>
      <c r="C295" s="847">
        <v>110.9</v>
      </c>
      <c r="D295" s="848">
        <v>3532958</v>
      </c>
      <c r="E295" s="848">
        <v>578991</v>
      </c>
      <c r="F295" s="847">
        <v>106.1</v>
      </c>
      <c r="G295" s="19">
        <v>1132240.68</v>
      </c>
      <c r="H295" s="849">
        <v>0.69</v>
      </c>
      <c r="I295" s="1153">
        <v>0.5</v>
      </c>
      <c r="J295" s="850">
        <v>1.0840000000000001</v>
      </c>
      <c r="K295" s="1163">
        <v>496218</v>
      </c>
      <c r="M295" s="851">
        <v>110.9</v>
      </c>
      <c r="N295" s="847">
        <v>3646.49</v>
      </c>
      <c r="O295" s="847">
        <v>476.71</v>
      </c>
      <c r="P295" s="847">
        <v>106.1</v>
      </c>
      <c r="Q295" s="19">
        <v>1132880.3999999999</v>
      </c>
      <c r="R295" s="849">
        <v>0.69</v>
      </c>
      <c r="S295" s="1153">
        <v>0.5</v>
      </c>
      <c r="T295" s="850">
        <v>1.0409999999999999</v>
      </c>
      <c r="U295" s="1163">
        <v>468520</v>
      </c>
      <c r="X295" s="1142">
        <v>98.6</v>
      </c>
      <c r="Y295" s="1118">
        <v>338225</v>
      </c>
      <c r="Z295" s="1123">
        <v>277268</v>
      </c>
      <c r="AB295" s="1142">
        <v>92.5</v>
      </c>
      <c r="AC295" s="1112">
        <v>23476.400000000001</v>
      </c>
      <c r="AD295" s="1123">
        <v>290777</v>
      </c>
    </row>
    <row r="296" spans="1:30">
      <c r="A296" s="112" t="s">
        <v>61</v>
      </c>
      <c r="B296" s="120" t="s">
        <v>3</v>
      </c>
      <c r="C296" s="857">
        <v>107.9</v>
      </c>
      <c r="D296" s="858">
        <v>3464235</v>
      </c>
      <c r="E296" s="858">
        <v>357226</v>
      </c>
      <c r="F296" s="857">
        <v>105.7</v>
      </c>
      <c r="G296" s="18">
        <v>1035190.04</v>
      </c>
      <c r="H296" s="859">
        <v>0.7</v>
      </c>
      <c r="I296" s="1152">
        <v>-5.9</v>
      </c>
      <c r="J296" s="860">
        <v>0.996</v>
      </c>
      <c r="K296" s="1162">
        <v>405986</v>
      </c>
      <c r="M296" s="861">
        <v>107.9</v>
      </c>
      <c r="N296" s="857">
        <v>3603.68</v>
      </c>
      <c r="O296" s="857">
        <v>451.55</v>
      </c>
      <c r="P296" s="857">
        <v>105.7</v>
      </c>
      <c r="Q296" s="18">
        <v>1108598.6000000001</v>
      </c>
      <c r="R296" s="859">
        <v>0.7</v>
      </c>
      <c r="S296" s="1152">
        <v>-5.9</v>
      </c>
      <c r="T296" s="860">
        <v>1.0469999999999999</v>
      </c>
      <c r="U296" s="1162">
        <v>483291</v>
      </c>
      <c r="X296" s="1141">
        <v>87.9</v>
      </c>
      <c r="Y296" s="1117">
        <v>256370</v>
      </c>
      <c r="Z296" s="1122">
        <v>317260</v>
      </c>
      <c r="AB296" s="1141">
        <v>92.3</v>
      </c>
      <c r="AC296" s="1111">
        <v>23872</v>
      </c>
      <c r="AD296" s="1122">
        <v>288407</v>
      </c>
    </row>
    <row r="297" spans="1:30">
      <c r="A297" s="96">
        <v>2013</v>
      </c>
      <c r="B297" s="121" t="s">
        <v>4</v>
      </c>
      <c r="C297" s="847">
        <v>107.6</v>
      </c>
      <c r="D297" s="848">
        <v>3357573</v>
      </c>
      <c r="E297" s="848">
        <v>386182</v>
      </c>
      <c r="F297" s="847">
        <v>106</v>
      </c>
      <c r="G297" s="19">
        <v>1089869.7420000001</v>
      </c>
      <c r="H297" s="849">
        <v>0.71</v>
      </c>
      <c r="I297" s="1153">
        <v>-5.7</v>
      </c>
      <c r="J297" s="850">
        <v>1.0209999999999999</v>
      </c>
      <c r="K297" s="1163">
        <v>442426</v>
      </c>
      <c r="M297" s="851">
        <v>107.6</v>
      </c>
      <c r="N297" s="847">
        <v>3631.92</v>
      </c>
      <c r="O297" s="847">
        <v>388.39</v>
      </c>
      <c r="P297" s="847">
        <v>106</v>
      </c>
      <c r="Q297" s="19">
        <v>1112175.3</v>
      </c>
      <c r="R297" s="849">
        <v>0.71</v>
      </c>
      <c r="S297" s="1153">
        <v>-5.7</v>
      </c>
      <c r="T297" s="850">
        <v>1.032</v>
      </c>
      <c r="U297" s="1163">
        <v>454112</v>
      </c>
      <c r="X297" s="1141">
        <v>94.7</v>
      </c>
      <c r="Y297" s="1117">
        <v>200324</v>
      </c>
      <c r="Z297" s="1122">
        <v>288365</v>
      </c>
      <c r="AB297" s="1141">
        <v>95.6</v>
      </c>
      <c r="AC297" s="1111">
        <v>23551.3</v>
      </c>
      <c r="AD297" s="1122">
        <v>327294</v>
      </c>
    </row>
    <row r="298" spans="1:30">
      <c r="A298" s="113"/>
      <c r="B298" s="121" t="s">
        <v>5</v>
      </c>
      <c r="C298" s="847">
        <v>112.1</v>
      </c>
      <c r="D298" s="848">
        <v>3637549</v>
      </c>
      <c r="E298" s="848">
        <v>421400</v>
      </c>
      <c r="F298" s="847">
        <v>110.2</v>
      </c>
      <c r="G298" s="19">
        <v>1090160.544</v>
      </c>
      <c r="H298" s="849">
        <v>0.72</v>
      </c>
      <c r="I298" s="1153">
        <v>3.5</v>
      </c>
      <c r="J298" s="850">
        <v>1.254</v>
      </c>
      <c r="K298" s="1163">
        <v>562179</v>
      </c>
      <c r="M298" s="851">
        <v>112.1</v>
      </c>
      <c r="N298" s="847">
        <v>3642.51</v>
      </c>
      <c r="O298" s="847">
        <v>444.46</v>
      </c>
      <c r="P298" s="847">
        <v>110.2</v>
      </c>
      <c r="Q298" s="19">
        <v>1097166.7</v>
      </c>
      <c r="R298" s="849">
        <v>0.72</v>
      </c>
      <c r="S298" s="1153">
        <v>3.5</v>
      </c>
      <c r="T298" s="850">
        <v>1.0649999999999999</v>
      </c>
      <c r="U298" s="1163">
        <v>499149</v>
      </c>
      <c r="X298" s="1141">
        <v>98.2</v>
      </c>
      <c r="Y298" s="1117">
        <v>243711</v>
      </c>
      <c r="Z298" s="1122">
        <v>291742</v>
      </c>
      <c r="AB298" s="1141">
        <v>94.3</v>
      </c>
      <c r="AC298" s="1111">
        <v>23980.1</v>
      </c>
      <c r="AD298" s="1122">
        <v>298752</v>
      </c>
    </row>
    <row r="299" spans="1:30">
      <c r="A299" s="113"/>
      <c r="B299" s="121" t="s">
        <v>6</v>
      </c>
      <c r="C299" s="847">
        <v>109.2</v>
      </c>
      <c r="D299" s="848">
        <v>3543012</v>
      </c>
      <c r="E299" s="848">
        <v>359078</v>
      </c>
      <c r="F299" s="847">
        <v>102.6</v>
      </c>
      <c r="G299" s="19">
        <v>1149093.882</v>
      </c>
      <c r="H299" s="849">
        <v>0.73</v>
      </c>
      <c r="I299" s="1153">
        <v>-2.6</v>
      </c>
      <c r="J299" s="850">
        <v>1.004</v>
      </c>
      <c r="K299" s="1163">
        <v>507632</v>
      </c>
      <c r="M299" s="851">
        <v>109.2</v>
      </c>
      <c r="N299" s="847">
        <v>3634.38</v>
      </c>
      <c r="O299" s="847">
        <v>382.9</v>
      </c>
      <c r="P299" s="847">
        <v>102.6</v>
      </c>
      <c r="Q299" s="19">
        <v>1110933.7</v>
      </c>
      <c r="R299" s="849">
        <v>0.73</v>
      </c>
      <c r="S299" s="1153">
        <v>-2.6</v>
      </c>
      <c r="T299" s="850">
        <v>1.0589999999999999</v>
      </c>
      <c r="U299" s="1163">
        <v>489796</v>
      </c>
      <c r="X299" s="1141">
        <v>98.3</v>
      </c>
      <c r="Y299" s="1117">
        <v>219700</v>
      </c>
      <c r="Z299" s="1122">
        <v>325857</v>
      </c>
      <c r="AB299" s="1141">
        <v>94.7</v>
      </c>
      <c r="AC299" s="1111">
        <v>23783.599999999999</v>
      </c>
      <c r="AD299" s="1122">
        <v>310729</v>
      </c>
    </row>
    <row r="300" spans="1:30">
      <c r="A300" s="113"/>
      <c r="B300" s="121" t="s">
        <v>7</v>
      </c>
      <c r="C300" s="847">
        <v>109.3</v>
      </c>
      <c r="D300" s="848">
        <v>3613642</v>
      </c>
      <c r="E300" s="848">
        <v>390781</v>
      </c>
      <c r="F300" s="847">
        <v>106.4</v>
      </c>
      <c r="G300" s="19">
        <v>1108948.794</v>
      </c>
      <c r="H300" s="849">
        <v>0.74</v>
      </c>
      <c r="I300" s="1153">
        <v>-1.6</v>
      </c>
      <c r="J300" s="850">
        <v>1.0029999999999999</v>
      </c>
      <c r="K300" s="1163">
        <v>477867</v>
      </c>
      <c r="M300" s="851">
        <v>109.3</v>
      </c>
      <c r="N300" s="847">
        <v>3611.77</v>
      </c>
      <c r="O300" s="847">
        <v>407.32</v>
      </c>
      <c r="P300" s="847">
        <v>106.4</v>
      </c>
      <c r="Q300" s="19">
        <v>1127050.5</v>
      </c>
      <c r="R300" s="849">
        <v>0.74</v>
      </c>
      <c r="S300" s="1153">
        <v>-1.6</v>
      </c>
      <c r="T300" s="850">
        <v>1.07</v>
      </c>
      <c r="U300" s="1163">
        <v>493872</v>
      </c>
      <c r="X300" s="1141">
        <v>91.7</v>
      </c>
      <c r="Y300" s="1117">
        <v>218159</v>
      </c>
      <c r="Z300" s="1122">
        <v>344253</v>
      </c>
      <c r="AB300" s="1141">
        <v>95.2</v>
      </c>
      <c r="AC300" s="1111">
        <v>23774</v>
      </c>
      <c r="AD300" s="1122">
        <v>323437</v>
      </c>
    </row>
    <row r="301" spans="1:30">
      <c r="A301" s="113"/>
      <c r="B301" s="121" t="s">
        <v>8</v>
      </c>
      <c r="C301" s="847">
        <v>109.5</v>
      </c>
      <c r="D301" s="848">
        <v>3737419</v>
      </c>
      <c r="E301" s="848">
        <v>476706</v>
      </c>
      <c r="F301" s="847">
        <v>107.2</v>
      </c>
      <c r="G301" s="19">
        <v>1151538.135</v>
      </c>
      <c r="H301" s="849">
        <v>0.75</v>
      </c>
      <c r="I301" s="1153">
        <v>3</v>
      </c>
      <c r="J301" s="850">
        <v>1.0740000000000001</v>
      </c>
      <c r="K301" s="1163">
        <v>511289</v>
      </c>
      <c r="M301" s="851">
        <v>109.5</v>
      </c>
      <c r="N301" s="847">
        <v>3619.37</v>
      </c>
      <c r="O301" s="847">
        <v>445.22</v>
      </c>
      <c r="P301" s="847">
        <v>107.2</v>
      </c>
      <c r="Q301" s="19">
        <v>1118848.3999999999</v>
      </c>
      <c r="R301" s="849">
        <v>0.75</v>
      </c>
      <c r="S301" s="1153">
        <v>3</v>
      </c>
      <c r="T301" s="850">
        <v>1.0389999999999999</v>
      </c>
      <c r="U301" s="1163">
        <v>502560</v>
      </c>
      <c r="X301" s="1141">
        <v>93.6</v>
      </c>
      <c r="Y301" s="1117">
        <v>227740</v>
      </c>
      <c r="Z301" s="1122">
        <v>299431</v>
      </c>
      <c r="AB301" s="1141">
        <v>96.3</v>
      </c>
      <c r="AC301" s="1111">
        <v>24087.8</v>
      </c>
      <c r="AD301" s="1122">
        <v>324057</v>
      </c>
    </row>
    <row r="302" spans="1:30">
      <c r="A302" s="113"/>
      <c r="B302" s="121" t="s">
        <v>9</v>
      </c>
      <c r="C302" s="847">
        <v>113</v>
      </c>
      <c r="D302" s="848">
        <v>3994789</v>
      </c>
      <c r="E302" s="848">
        <v>356410</v>
      </c>
      <c r="F302" s="847">
        <v>113.2</v>
      </c>
      <c r="G302" s="19">
        <v>1147759.1730000002</v>
      </c>
      <c r="H302" s="849">
        <v>0.76</v>
      </c>
      <c r="I302" s="1153">
        <v>-1.6</v>
      </c>
      <c r="J302" s="850">
        <v>1.0920000000000001</v>
      </c>
      <c r="K302" s="1163">
        <v>494809</v>
      </c>
      <c r="M302" s="851">
        <v>113</v>
      </c>
      <c r="N302" s="847">
        <v>3677.98</v>
      </c>
      <c r="O302" s="847">
        <v>341</v>
      </c>
      <c r="P302" s="847">
        <v>113.2</v>
      </c>
      <c r="Q302" s="19">
        <v>1112618.6000000001</v>
      </c>
      <c r="R302" s="849">
        <v>0.76</v>
      </c>
      <c r="S302" s="1153">
        <v>-1.6</v>
      </c>
      <c r="T302" s="850">
        <v>1.103</v>
      </c>
      <c r="U302" s="1163">
        <v>482510</v>
      </c>
      <c r="X302" s="1141">
        <v>91.9</v>
      </c>
      <c r="Y302" s="1117">
        <v>259378</v>
      </c>
      <c r="Z302" s="1122">
        <v>361065</v>
      </c>
      <c r="AB302" s="1141">
        <v>93.4</v>
      </c>
      <c r="AC302" s="1111">
        <v>23179.599999999999</v>
      </c>
      <c r="AD302" s="1122">
        <v>339271</v>
      </c>
    </row>
    <row r="303" spans="1:30">
      <c r="A303" s="113"/>
      <c r="B303" s="121" t="s">
        <v>10</v>
      </c>
      <c r="C303" s="847">
        <v>113.7</v>
      </c>
      <c r="D303" s="848">
        <v>3784335</v>
      </c>
      <c r="E303" s="848">
        <v>409197</v>
      </c>
      <c r="F303" s="847">
        <v>111.8</v>
      </c>
      <c r="G303" s="19">
        <v>1091953.6740000001</v>
      </c>
      <c r="H303" s="849">
        <v>0.78</v>
      </c>
      <c r="I303" s="1153">
        <v>-0.5</v>
      </c>
      <c r="J303" s="850">
        <v>0.996</v>
      </c>
      <c r="K303" s="1163">
        <v>503993</v>
      </c>
      <c r="M303" s="851">
        <v>113.7</v>
      </c>
      <c r="N303" s="847">
        <v>3658.76</v>
      </c>
      <c r="O303" s="847">
        <v>401.55</v>
      </c>
      <c r="P303" s="847">
        <v>111.8</v>
      </c>
      <c r="Q303" s="19">
        <v>1112036.6000000001</v>
      </c>
      <c r="R303" s="849">
        <v>0.78</v>
      </c>
      <c r="S303" s="1153">
        <v>-0.5</v>
      </c>
      <c r="T303" s="850">
        <v>1.075</v>
      </c>
      <c r="U303" s="1163">
        <v>515570</v>
      </c>
      <c r="X303" s="1141">
        <v>94.6</v>
      </c>
      <c r="Y303" s="1117">
        <v>202928</v>
      </c>
      <c r="Z303" s="1122">
        <v>326235</v>
      </c>
      <c r="AB303" s="1141">
        <v>98.2</v>
      </c>
      <c r="AC303" s="1111">
        <v>23310.400000000001</v>
      </c>
      <c r="AD303" s="1122">
        <v>324287</v>
      </c>
    </row>
    <row r="304" spans="1:30">
      <c r="A304" s="113"/>
      <c r="B304" s="121" t="s">
        <v>11</v>
      </c>
      <c r="C304" s="847">
        <v>114.4</v>
      </c>
      <c r="D304" s="848">
        <v>3673365</v>
      </c>
      <c r="E304" s="848">
        <v>453033</v>
      </c>
      <c r="F304" s="847">
        <v>112.9</v>
      </c>
      <c r="G304" s="19">
        <v>1098072.22</v>
      </c>
      <c r="H304" s="849">
        <v>0.77</v>
      </c>
      <c r="I304" s="1153">
        <v>1.1000000000000001</v>
      </c>
      <c r="J304" s="850">
        <v>1.1200000000000001</v>
      </c>
      <c r="K304" s="1163">
        <v>498340</v>
      </c>
      <c r="M304" s="851">
        <v>114.4</v>
      </c>
      <c r="N304" s="847">
        <v>3623.34</v>
      </c>
      <c r="O304" s="847">
        <v>455.09</v>
      </c>
      <c r="P304" s="847">
        <v>112.9</v>
      </c>
      <c r="Q304" s="19">
        <v>1107420.3999999999</v>
      </c>
      <c r="R304" s="849">
        <v>0.77</v>
      </c>
      <c r="S304" s="1153">
        <v>1.1000000000000001</v>
      </c>
      <c r="T304" s="850">
        <v>1.083</v>
      </c>
      <c r="U304" s="1163">
        <v>514942</v>
      </c>
      <c r="X304" s="1141">
        <v>95.5</v>
      </c>
      <c r="Y304" s="1117">
        <v>199394</v>
      </c>
      <c r="Z304" s="1122">
        <v>333764</v>
      </c>
      <c r="AB304" s="1141">
        <v>97.5</v>
      </c>
      <c r="AC304" s="1111">
        <v>23435.4</v>
      </c>
      <c r="AD304" s="1122">
        <v>342616</v>
      </c>
    </row>
    <row r="305" spans="1:30">
      <c r="A305" s="113"/>
      <c r="B305" s="121" t="s">
        <v>12</v>
      </c>
      <c r="C305" s="847">
        <v>115.8</v>
      </c>
      <c r="D305" s="848">
        <v>3787980</v>
      </c>
      <c r="E305" s="848">
        <v>488157</v>
      </c>
      <c r="F305" s="847">
        <v>112.1</v>
      </c>
      <c r="G305" s="19">
        <v>1132174.8</v>
      </c>
      <c r="H305" s="849">
        <v>0.79</v>
      </c>
      <c r="I305" s="1153">
        <v>-0.3</v>
      </c>
      <c r="J305" s="850">
        <v>1.107</v>
      </c>
      <c r="K305" s="1163">
        <v>511578</v>
      </c>
      <c r="M305" s="851">
        <v>115.8</v>
      </c>
      <c r="N305" s="847">
        <v>3707.74</v>
      </c>
      <c r="O305" s="847">
        <v>478.9</v>
      </c>
      <c r="P305" s="847">
        <v>112.1</v>
      </c>
      <c r="Q305" s="19">
        <v>1122504.1000000001</v>
      </c>
      <c r="R305" s="849">
        <v>0.79</v>
      </c>
      <c r="S305" s="1153">
        <v>-0.3</v>
      </c>
      <c r="T305" s="850">
        <v>1.129</v>
      </c>
      <c r="U305" s="1163">
        <v>495251</v>
      </c>
      <c r="X305" s="1141">
        <v>99.7</v>
      </c>
      <c r="Y305" s="1117">
        <v>217330</v>
      </c>
      <c r="Z305" s="1122">
        <v>346194</v>
      </c>
      <c r="AB305" s="1141">
        <v>98.4</v>
      </c>
      <c r="AC305" s="1111">
        <v>23305.5</v>
      </c>
      <c r="AD305" s="1122">
        <v>344172</v>
      </c>
    </row>
    <row r="306" spans="1:30">
      <c r="A306" s="113"/>
      <c r="B306" s="121" t="s">
        <v>13</v>
      </c>
      <c r="C306" s="847">
        <v>117.5</v>
      </c>
      <c r="D306" s="848">
        <v>3543440</v>
      </c>
      <c r="E306" s="848">
        <v>613150</v>
      </c>
      <c r="F306" s="847">
        <v>116.9</v>
      </c>
      <c r="G306" s="19">
        <v>1167317.07</v>
      </c>
      <c r="H306" s="849">
        <v>0.8</v>
      </c>
      <c r="I306" s="1153">
        <v>0.7</v>
      </c>
      <c r="J306" s="850">
        <v>1.1180000000000001</v>
      </c>
      <c r="K306" s="1163">
        <v>482255</v>
      </c>
      <c r="M306" s="851">
        <v>117.5</v>
      </c>
      <c r="N306" s="847">
        <v>3648.03</v>
      </c>
      <c r="O306" s="847">
        <v>579.76</v>
      </c>
      <c r="P306" s="847">
        <v>116.9</v>
      </c>
      <c r="Q306" s="19">
        <v>1132421.6000000001</v>
      </c>
      <c r="R306" s="849">
        <v>0.8</v>
      </c>
      <c r="S306" s="1153">
        <v>0.7</v>
      </c>
      <c r="T306" s="850">
        <v>1.1359999999999999</v>
      </c>
      <c r="U306" s="1163">
        <v>502125</v>
      </c>
      <c r="X306" s="1141">
        <v>102.4</v>
      </c>
      <c r="Y306" s="1117">
        <v>251474</v>
      </c>
      <c r="Z306" s="1122">
        <v>322730</v>
      </c>
      <c r="AB306" s="1141">
        <v>99.6</v>
      </c>
      <c r="AC306" s="1111">
        <v>23734.7</v>
      </c>
      <c r="AD306" s="1122">
        <v>331161</v>
      </c>
    </row>
    <row r="307" spans="1:30">
      <c r="A307" s="114"/>
      <c r="B307" s="122" t="s">
        <v>14</v>
      </c>
      <c r="C307" s="852">
        <v>118</v>
      </c>
      <c r="D307" s="853">
        <v>3524298</v>
      </c>
      <c r="E307" s="853">
        <v>571096</v>
      </c>
      <c r="F307" s="852">
        <v>119.5</v>
      </c>
      <c r="G307" s="20">
        <v>1141226.358</v>
      </c>
      <c r="H307" s="854">
        <v>0.82</v>
      </c>
      <c r="I307" s="1154">
        <v>0.8</v>
      </c>
      <c r="J307" s="855">
        <v>1.179</v>
      </c>
      <c r="K307" s="1164">
        <v>525872</v>
      </c>
      <c r="M307" s="856">
        <v>118</v>
      </c>
      <c r="N307" s="852">
        <v>3630.82</v>
      </c>
      <c r="O307" s="852">
        <v>496.8</v>
      </c>
      <c r="P307" s="852">
        <v>119.5</v>
      </c>
      <c r="Q307" s="20">
        <v>1145003.8</v>
      </c>
      <c r="R307" s="854">
        <v>0.82</v>
      </c>
      <c r="S307" s="1154">
        <v>0.8</v>
      </c>
      <c r="T307" s="855">
        <v>1.1319999999999999</v>
      </c>
      <c r="U307" s="1164">
        <v>491424</v>
      </c>
      <c r="X307" s="1141">
        <v>109.2</v>
      </c>
      <c r="Y307" s="1117">
        <v>333800</v>
      </c>
      <c r="Z307" s="1122">
        <v>352491</v>
      </c>
      <c r="AB307" s="1141">
        <v>102.3</v>
      </c>
      <c r="AC307" s="1111">
        <v>23461.4</v>
      </c>
      <c r="AD307" s="1122">
        <v>354207</v>
      </c>
    </row>
    <row r="308" spans="1:30">
      <c r="A308" s="113" t="s">
        <v>62</v>
      </c>
      <c r="B308" s="121" t="s">
        <v>3</v>
      </c>
      <c r="C308" s="847">
        <v>118.4</v>
      </c>
      <c r="D308" s="848">
        <v>3569719</v>
      </c>
      <c r="E308" s="848">
        <v>336622</v>
      </c>
      <c r="F308" s="847">
        <v>119.3</v>
      </c>
      <c r="G308" s="19">
        <v>1049497.4280000001</v>
      </c>
      <c r="H308" s="849">
        <v>0.83</v>
      </c>
      <c r="I308" s="1153">
        <v>-1.2</v>
      </c>
      <c r="J308" s="850">
        <v>1.099</v>
      </c>
      <c r="K308" s="1163">
        <v>404154</v>
      </c>
      <c r="M308" s="851">
        <v>118.4</v>
      </c>
      <c r="N308" s="847">
        <v>3696.2</v>
      </c>
      <c r="O308" s="847">
        <v>435.96</v>
      </c>
      <c r="P308" s="847">
        <v>119.3</v>
      </c>
      <c r="Q308" s="19">
        <v>1116471.3999999999</v>
      </c>
      <c r="R308" s="849">
        <v>0.83</v>
      </c>
      <c r="S308" s="1153">
        <v>-1.2</v>
      </c>
      <c r="T308" s="850">
        <v>1.155</v>
      </c>
      <c r="U308" s="1163">
        <v>478758</v>
      </c>
      <c r="X308" s="1143">
        <v>98.4</v>
      </c>
      <c r="Y308" s="1119">
        <v>258073</v>
      </c>
      <c r="Z308" s="1121">
        <v>395333</v>
      </c>
      <c r="AB308" s="1143">
        <v>102.9</v>
      </c>
      <c r="AC308" s="1113">
        <v>23996.2</v>
      </c>
      <c r="AD308" s="1121">
        <v>352750</v>
      </c>
    </row>
    <row r="309" spans="1:30">
      <c r="A309" s="113">
        <v>2014</v>
      </c>
      <c r="B309" s="121" t="s">
        <v>4</v>
      </c>
      <c r="C309" s="847">
        <v>114.6</v>
      </c>
      <c r="D309" s="848">
        <v>3407323</v>
      </c>
      <c r="E309" s="848">
        <v>462025</v>
      </c>
      <c r="F309" s="847">
        <v>114.3</v>
      </c>
      <c r="G309" s="19">
        <v>1103195.97</v>
      </c>
      <c r="H309" s="849">
        <v>0.86</v>
      </c>
      <c r="I309" s="1153">
        <v>1</v>
      </c>
      <c r="J309" s="850">
        <v>1.087</v>
      </c>
      <c r="K309" s="1163">
        <v>498016</v>
      </c>
      <c r="M309" s="851">
        <v>114.6</v>
      </c>
      <c r="N309" s="847">
        <v>3690.11</v>
      </c>
      <c r="O309" s="847">
        <v>458.61</v>
      </c>
      <c r="P309" s="847">
        <v>114.3</v>
      </c>
      <c r="Q309" s="19">
        <v>1128942.3999999999</v>
      </c>
      <c r="R309" s="849">
        <v>0.86</v>
      </c>
      <c r="S309" s="1153">
        <v>1</v>
      </c>
      <c r="T309" s="850">
        <v>1.0940000000000001</v>
      </c>
      <c r="U309" s="1163">
        <v>509836</v>
      </c>
      <c r="X309" s="1141">
        <v>104.5</v>
      </c>
      <c r="Y309" s="1117">
        <v>203079</v>
      </c>
      <c r="Z309" s="1122">
        <v>309054</v>
      </c>
      <c r="AB309" s="1141">
        <v>105.5</v>
      </c>
      <c r="AC309" s="1111">
        <v>23771.599999999999</v>
      </c>
      <c r="AD309" s="1122">
        <v>345784</v>
      </c>
    </row>
    <row r="310" spans="1:30">
      <c r="A310" s="113"/>
      <c r="B310" s="121" t="s">
        <v>5</v>
      </c>
      <c r="C310" s="847">
        <v>116.3</v>
      </c>
      <c r="D310" s="848">
        <v>3633202</v>
      </c>
      <c r="E310" s="848">
        <v>410012</v>
      </c>
      <c r="F310" s="847">
        <v>114.2</v>
      </c>
      <c r="G310" s="19">
        <v>1104920.4679999999</v>
      </c>
      <c r="H310" s="849">
        <v>0.86</v>
      </c>
      <c r="I310" s="1153">
        <v>16.600000000000001</v>
      </c>
      <c r="J310" s="850">
        <v>1.2989999999999999</v>
      </c>
      <c r="K310" s="1163">
        <v>550717</v>
      </c>
      <c r="M310" s="851">
        <v>116.3</v>
      </c>
      <c r="N310" s="847">
        <v>3649.88</v>
      </c>
      <c r="O310" s="847">
        <v>406.53</v>
      </c>
      <c r="P310" s="847">
        <v>114.2</v>
      </c>
      <c r="Q310" s="19">
        <v>1116782</v>
      </c>
      <c r="R310" s="849">
        <v>0.86</v>
      </c>
      <c r="S310" s="1153">
        <v>16.600000000000001</v>
      </c>
      <c r="T310" s="850">
        <v>1.093</v>
      </c>
      <c r="U310" s="1163">
        <v>494411</v>
      </c>
      <c r="X310" s="1141">
        <v>106.3</v>
      </c>
      <c r="Y310" s="1117">
        <v>298581</v>
      </c>
      <c r="Z310" s="1122">
        <v>358694</v>
      </c>
      <c r="AB310" s="1141">
        <v>102</v>
      </c>
      <c r="AC310" s="1111">
        <v>28509.5</v>
      </c>
      <c r="AD310" s="1122">
        <v>364910</v>
      </c>
    </row>
    <row r="311" spans="1:30">
      <c r="A311" s="113"/>
      <c r="B311" s="121" t="s">
        <v>6</v>
      </c>
      <c r="C311" s="847">
        <v>113.8</v>
      </c>
      <c r="D311" s="848">
        <v>3541030</v>
      </c>
      <c r="E311" s="848">
        <v>460313</v>
      </c>
      <c r="F311" s="847">
        <v>116.2</v>
      </c>
      <c r="G311" s="19">
        <v>1158152.206</v>
      </c>
      <c r="H311" s="849">
        <v>0.86</v>
      </c>
      <c r="I311" s="1153">
        <v>-8.1999999999999993</v>
      </c>
      <c r="J311" s="850">
        <v>1.071</v>
      </c>
      <c r="K311" s="1163">
        <v>509076</v>
      </c>
      <c r="M311" s="851">
        <v>113.8</v>
      </c>
      <c r="N311" s="847">
        <v>3623.39</v>
      </c>
      <c r="O311" s="847">
        <v>483.18</v>
      </c>
      <c r="P311" s="847">
        <v>116.2</v>
      </c>
      <c r="Q311" s="19">
        <v>1118534.6000000001</v>
      </c>
      <c r="R311" s="849">
        <v>0.86</v>
      </c>
      <c r="S311" s="1153">
        <v>-8.1999999999999993</v>
      </c>
      <c r="T311" s="850">
        <v>1.131</v>
      </c>
      <c r="U311" s="1163">
        <v>485994</v>
      </c>
      <c r="X311" s="1141">
        <v>108.2</v>
      </c>
      <c r="Y311" s="1117">
        <v>189082</v>
      </c>
      <c r="Z311" s="1122">
        <v>350332</v>
      </c>
      <c r="AB311" s="1141">
        <v>104.1</v>
      </c>
      <c r="AC311" s="1111">
        <v>21177.9</v>
      </c>
      <c r="AD311" s="1122">
        <v>344648</v>
      </c>
    </row>
    <row r="312" spans="1:30">
      <c r="A312" s="113"/>
      <c r="B312" s="121" t="s">
        <v>7</v>
      </c>
      <c r="C312" s="847">
        <v>113.7</v>
      </c>
      <c r="D312" s="848">
        <v>3614530</v>
      </c>
      <c r="E312" s="848">
        <v>436428</v>
      </c>
      <c r="F312" s="847">
        <v>113.1</v>
      </c>
      <c r="G312" s="19">
        <v>1113505.6200000001</v>
      </c>
      <c r="H312" s="849">
        <v>0.88</v>
      </c>
      <c r="I312" s="1153">
        <v>-0.9</v>
      </c>
      <c r="J312" s="850">
        <v>1.056</v>
      </c>
      <c r="K312" s="1163">
        <v>489959</v>
      </c>
      <c r="M312" s="851">
        <v>113.7</v>
      </c>
      <c r="N312" s="847">
        <v>3592.16</v>
      </c>
      <c r="O312" s="847">
        <v>447.73</v>
      </c>
      <c r="P312" s="847">
        <v>113.1</v>
      </c>
      <c r="Q312" s="19">
        <v>1130604.1000000001</v>
      </c>
      <c r="R312" s="849">
        <v>0.88</v>
      </c>
      <c r="S312" s="1153">
        <v>-0.9</v>
      </c>
      <c r="T312" s="850">
        <v>1.129</v>
      </c>
      <c r="U312" s="1163">
        <v>514447</v>
      </c>
      <c r="X312" s="1141">
        <v>98.9</v>
      </c>
      <c r="Y312" s="1117">
        <v>212114</v>
      </c>
      <c r="Z312" s="1122">
        <v>331108</v>
      </c>
      <c r="AB312" s="1141">
        <v>102.6</v>
      </c>
      <c r="AC312" s="1111">
        <v>22736.799999999999</v>
      </c>
      <c r="AD312" s="1122">
        <v>322481</v>
      </c>
    </row>
    <row r="313" spans="1:30">
      <c r="A313" s="113"/>
      <c r="B313" s="121" t="s">
        <v>8</v>
      </c>
      <c r="C313" s="847">
        <v>111.4</v>
      </c>
      <c r="D313" s="848">
        <v>3688064</v>
      </c>
      <c r="E313" s="848">
        <v>478643</v>
      </c>
      <c r="F313" s="847">
        <v>111.2</v>
      </c>
      <c r="G313" s="19">
        <v>1156913.7620000001</v>
      </c>
      <c r="H313" s="849">
        <v>0.88</v>
      </c>
      <c r="I313" s="1153">
        <v>-1.4</v>
      </c>
      <c r="J313" s="850">
        <v>1.145</v>
      </c>
      <c r="K313" s="1163">
        <v>515139</v>
      </c>
      <c r="M313" s="851">
        <v>111.4</v>
      </c>
      <c r="N313" s="847">
        <v>3586.67</v>
      </c>
      <c r="O313" s="847">
        <v>440.32</v>
      </c>
      <c r="P313" s="847">
        <v>111.2</v>
      </c>
      <c r="Q313" s="19">
        <v>1123686.6000000001</v>
      </c>
      <c r="R313" s="849">
        <v>0.88</v>
      </c>
      <c r="S313" s="1153">
        <v>-1.4</v>
      </c>
      <c r="T313" s="850">
        <v>1.111</v>
      </c>
      <c r="U313" s="1163">
        <v>509796</v>
      </c>
      <c r="X313" s="1141">
        <v>98.3</v>
      </c>
      <c r="Y313" s="1117">
        <v>220306</v>
      </c>
      <c r="Z313" s="1122">
        <v>348970</v>
      </c>
      <c r="AB313" s="1141">
        <v>101.4</v>
      </c>
      <c r="AC313" s="1111">
        <v>23191.599999999999</v>
      </c>
      <c r="AD313" s="1122">
        <v>359934</v>
      </c>
    </row>
    <row r="314" spans="1:30">
      <c r="A314" s="113"/>
      <c r="B314" s="121" t="s">
        <v>9</v>
      </c>
      <c r="C314" s="847">
        <v>110.8</v>
      </c>
      <c r="D314" s="848">
        <v>3860347</v>
      </c>
      <c r="E314" s="848">
        <v>416583</v>
      </c>
      <c r="F314" s="847">
        <v>108.2</v>
      </c>
      <c r="G314" s="19">
        <v>1168929.112</v>
      </c>
      <c r="H314" s="849">
        <v>0.89</v>
      </c>
      <c r="I314" s="1153">
        <v>-1.1000000000000001</v>
      </c>
      <c r="J314" s="850">
        <v>1.107</v>
      </c>
      <c r="K314" s="1163">
        <v>515432</v>
      </c>
      <c r="M314" s="851">
        <v>110.8</v>
      </c>
      <c r="N314" s="847">
        <v>3550.54</v>
      </c>
      <c r="O314" s="847">
        <v>433.85</v>
      </c>
      <c r="P314" s="847">
        <v>108.2</v>
      </c>
      <c r="Q314" s="19">
        <v>1128770</v>
      </c>
      <c r="R314" s="849">
        <v>0.89</v>
      </c>
      <c r="S314" s="1153">
        <v>-1.1000000000000001</v>
      </c>
      <c r="T314" s="850">
        <v>1.1180000000000001</v>
      </c>
      <c r="U314" s="1163">
        <v>504346</v>
      </c>
      <c r="X314" s="1141">
        <v>99.1</v>
      </c>
      <c r="Y314" s="1117">
        <v>248682</v>
      </c>
      <c r="Z314" s="1122">
        <v>347369</v>
      </c>
      <c r="AB314" s="1141">
        <v>101.3</v>
      </c>
      <c r="AC314" s="1111">
        <v>22628</v>
      </c>
      <c r="AD314" s="1122">
        <v>332875</v>
      </c>
    </row>
    <row r="315" spans="1:30">
      <c r="A315" s="113"/>
      <c r="B315" s="121" t="s">
        <v>10</v>
      </c>
      <c r="C315" s="847">
        <v>109.4</v>
      </c>
      <c r="D315" s="848">
        <v>3608587</v>
      </c>
      <c r="E315" s="848">
        <v>610235</v>
      </c>
      <c r="F315" s="847">
        <v>108.8</v>
      </c>
      <c r="G315" s="19">
        <v>1077257.2720000001</v>
      </c>
      <c r="H315" s="849">
        <v>0.89</v>
      </c>
      <c r="I315" s="1153">
        <v>1.2</v>
      </c>
      <c r="J315" s="850">
        <v>0.97499999999999998</v>
      </c>
      <c r="K315" s="1163">
        <v>502106</v>
      </c>
      <c r="M315" s="851">
        <v>109.4</v>
      </c>
      <c r="N315" s="847">
        <v>3498.88</v>
      </c>
      <c r="O315" s="847">
        <v>617.91999999999996</v>
      </c>
      <c r="P315" s="847">
        <v>108.8</v>
      </c>
      <c r="Q315" s="19">
        <v>1109882.7</v>
      </c>
      <c r="R315" s="849">
        <v>0.89</v>
      </c>
      <c r="S315" s="1153">
        <v>1.2</v>
      </c>
      <c r="T315" s="850">
        <v>1.0609999999999999</v>
      </c>
      <c r="U315" s="1163">
        <v>524201</v>
      </c>
      <c r="X315" s="1141">
        <v>96.7</v>
      </c>
      <c r="Y315" s="1117">
        <v>201402</v>
      </c>
      <c r="Z315" s="1122">
        <v>344469</v>
      </c>
      <c r="AB315" s="1141">
        <v>100.6</v>
      </c>
      <c r="AC315" s="1111">
        <v>23038.7</v>
      </c>
      <c r="AD315" s="1122">
        <v>360796</v>
      </c>
    </row>
    <row r="316" spans="1:30">
      <c r="A316" s="113"/>
      <c r="B316" s="121" t="s">
        <v>11</v>
      </c>
      <c r="C316" s="847">
        <v>111.8</v>
      </c>
      <c r="D316" s="848">
        <v>3559916</v>
      </c>
      <c r="E316" s="848">
        <v>488902</v>
      </c>
      <c r="F316" s="847">
        <v>112.7</v>
      </c>
      <c r="G316" s="19">
        <v>1102632.1950000001</v>
      </c>
      <c r="H316" s="849">
        <v>0.9</v>
      </c>
      <c r="I316" s="1153">
        <v>-0.4</v>
      </c>
      <c r="J316" s="850">
        <v>1.1599999999999999</v>
      </c>
      <c r="K316" s="1163">
        <v>503258</v>
      </c>
      <c r="M316" s="851">
        <v>111.8</v>
      </c>
      <c r="N316" s="847">
        <v>3526.32</v>
      </c>
      <c r="O316" s="847">
        <v>476.07</v>
      </c>
      <c r="P316" s="847">
        <v>112.7</v>
      </c>
      <c r="Q316" s="19">
        <v>1107940.6000000001</v>
      </c>
      <c r="R316" s="849">
        <v>0.9</v>
      </c>
      <c r="S316" s="1153">
        <v>-0.4</v>
      </c>
      <c r="T316" s="850">
        <v>1.125</v>
      </c>
      <c r="U316" s="1163">
        <v>509508</v>
      </c>
      <c r="X316" s="1141">
        <v>98.5</v>
      </c>
      <c r="Y316" s="1117">
        <v>195273</v>
      </c>
      <c r="Z316" s="1122">
        <v>349883</v>
      </c>
      <c r="AB316" s="1141">
        <v>100.5</v>
      </c>
      <c r="AC316" s="1111">
        <v>23020.2</v>
      </c>
      <c r="AD316" s="1122">
        <v>346883</v>
      </c>
    </row>
    <row r="317" spans="1:30">
      <c r="A317" s="113"/>
      <c r="B317" s="121" t="s">
        <v>12</v>
      </c>
      <c r="C317" s="847">
        <v>116.8</v>
      </c>
      <c r="D317" s="848">
        <v>3632932</v>
      </c>
      <c r="E317" s="848">
        <v>393116</v>
      </c>
      <c r="F317" s="847">
        <v>122.1</v>
      </c>
      <c r="G317" s="19">
        <v>1141480.0149999999</v>
      </c>
      <c r="H317" s="849">
        <v>0.91</v>
      </c>
      <c r="I317" s="1153">
        <v>0.6</v>
      </c>
      <c r="J317" s="850">
        <v>1.1559999999999999</v>
      </c>
      <c r="K317" s="1163">
        <v>560414</v>
      </c>
      <c r="M317" s="851">
        <v>116.8</v>
      </c>
      <c r="N317" s="847">
        <v>3548.1</v>
      </c>
      <c r="O317" s="847">
        <v>404.49</v>
      </c>
      <c r="P317" s="847">
        <v>122.1</v>
      </c>
      <c r="Q317" s="19">
        <v>1122980.2</v>
      </c>
      <c r="R317" s="849">
        <v>0.91</v>
      </c>
      <c r="S317" s="1153">
        <v>0.6</v>
      </c>
      <c r="T317" s="850">
        <v>1.175</v>
      </c>
      <c r="U317" s="1163">
        <v>539561</v>
      </c>
      <c r="X317" s="1141">
        <v>102.9</v>
      </c>
      <c r="Y317" s="1117">
        <v>216114</v>
      </c>
      <c r="Z317" s="1122">
        <v>364779</v>
      </c>
      <c r="AB317" s="1141">
        <v>101.2</v>
      </c>
      <c r="AC317" s="1111">
        <v>23120.5</v>
      </c>
      <c r="AD317" s="1122">
        <v>357979</v>
      </c>
    </row>
    <row r="318" spans="1:30">
      <c r="A318" s="113"/>
      <c r="B318" s="121" t="s">
        <v>13</v>
      </c>
      <c r="C318" s="847">
        <v>112.8</v>
      </c>
      <c r="D318" s="848">
        <v>3411547</v>
      </c>
      <c r="E318" s="848">
        <v>444862</v>
      </c>
      <c r="F318" s="847">
        <v>113.3</v>
      </c>
      <c r="G318" s="19">
        <v>1139299.794</v>
      </c>
      <c r="H318" s="849">
        <v>0.92</v>
      </c>
      <c r="I318" s="1153">
        <v>0.6</v>
      </c>
      <c r="J318" s="850">
        <v>1.079</v>
      </c>
      <c r="K318" s="1163">
        <v>508542</v>
      </c>
      <c r="M318" s="851">
        <v>112.8</v>
      </c>
      <c r="N318" s="847">
        <v>3512.11</v>
      </c>
      <c r="O318" s="847">
        <v>403.97</v>
      </c>
      <c r="P318" s="847">
        <v>113.3</v>
      </c>
      <c r="Q318" s="19">
        <v>1117018</v>
      </c>
      <c r="R318" s="849">
        <v>0.92</v>
      </c>
      <c r="S318" s="1153">
        <v>0.6</v>
      </c>
      <c r="T318" s="850">
        <v>1.093</v>
      </c>
      <c r="U318" s="1163">
        <v>536464</v>
      </c>
      <c r="X318" s="1141">
        <v>105.6</v>
      </c>
      <c r="Y318" s="1117">
        <v>247958</v>
      </c>
      <c r="Z318" s="1122">
        <v>342884</v>
      </c>
      <c r="AB318" s="1141">
        <v>102.7</v>
      </c>
      <c r="AC318" s="1111">
        <v>23321.1</v>
      </c>
      <c r="AD318" s="1122">
        <v>365435</v>
      </c>
    </row>
    <row r="319" spans="1:30">
      <c r="A319" s="113"/>
      <c r="B319" s="121" t="s">
        <v>14</v>
      </c>
      <c r="C319" s="847">
        <v>113.2</v>
      </c>
      <c r="D319" s="848">
        <v>3446917</v>
      </c>
      <c r="E319" s="848">
        <v>445560</v>
      </c>
      <c r="F319" s="847">
        <v>119.2</v>
      </c>
      <c r="G319" s="19">
        <v>1117460.148</v>
      </c>
      <c r="H319" s="849">
        <v>0.95</v>
      </c>
      <c r="I319" s="1153">
        <v>-0.5</v>
      </c>
      <c r="J319" s="850">
        <v>1.181</v>
      </c>
      <c r="K319" s="1163">
        <v>614496</v>
      </c>
      <c r="M319" s="851">
        <v>113.2</v>
      </c>
      <c r="N319" s="847">
        <v>3540.7</v>
      </c>
      <c r="O319" s="847">
        <v>382.03</v>
      </c>
      <c r="P319" s="847">
        <v>119.2</v>
      </c>
      <c r="Q319" s="19">
        <v>1115123.6000000001</v>
      </c>
      <c r="R319" s="849">
        <v>0.95</v>
      </c>
      <c r="S319" s="1153">
        <v>-0.5</v>
      </c>
      <c r="T319" s="850">
        <v>1.133</v>
      </c>
      <c r="U319" s="1163">
        <v>554391</v>
      </c>
      <c r="X319" s="1142">
        <v>109.9</v>
      </c>
      <c r="Y319" s="1118">
        <v>327247</v>
      </c>
      <c r="Z319" s="1123">
        <v>380377</v>
      </c>
      <c r="AB319" s="1142">
        <v>103</v>
      </c>
      <c r="AC319" s="1112">
        <v>23181.4</v>
      </c>
      <c r="AD319" s="1123">
        <v>366320</v>
      </c>
    </row>
    <row r="320" spans="1:30">
      <c r="A320" s="112" t="s">
        <v>63</v>
      </c>
      <c r="B320" s="120" t="s">
        <v>3</v>
      </c>
      <c r="C320" s="857">
        <v>117.9</v>
      </c>
      <c r="D320" s="858">
        <v>3419949</v>
      </c>
      <c r="E320" s="858">
        <v>259392</v>
      </c>
      <c r="F320" s="857">
        <v>121.4</v>
      </c>
      <c r="G320" s="18">
        <v>1042189.1479999999</v>
      </c>
      <c r="H320" s="859">
        <v>0.95</v>
      </c>
      <c r="I320" s="1152">
        <v>-0.5</v>
      </c>
      <c r="J320" s="860">
        <v>1.089</v>
      </c>
      <c r="K320" s="1162">
        <v>489063</v>
      </c>
      <c r="M320" s="861">
        <v>117.9</v>
      </c>
      <c r="N320" s="857">
        <v>3524.79</v>
      </c>
      <c r="O320" s="857">
        <v>330.6</v>
      </c>
      <c r="P320" s="857">
        <v>121.4</v>
      </c>
      <c r="Q320" s="18">
        <v>1105294.5</v>
      </c>
      <c r="R320" s="859">
        <v>0.95</v>
      </c>
      <c r="S320" s="1152">
        <v>-0.5</v>
      </c>
      <c r="T320" s="860">
        <v>1.149</v>
      </c>
      <c r="U320" s="1162">
        <v>583002</v>
      </c>
      <c r="X320" s="1141">
        <v>100.7</v>
      </c>
      <c r="Y320" s="1117">
        <v>248824</v>
      </c>
      <c r="Z320" s="1122">
        <v>403275</v>
      </c>
      <c r="AB320" s="1141">
        <v>104.8</v>
      </c>
      <c r="AC320" s="1111">
        <v>23001.3</v>
      </c>
      <c r="AD320" s="1122">
        <v>368970</v>
      </c>
    </row>
    <row r="321" spans="1:30">
      <c r="A321" s="113">
        <v>2015</v>
      </c>
      <c r="B321" s="121" t="s">
        <v>4</v>
      </c>
      <c r="C321" s="847">
        <v>113.8</v>
      </c>
      <c r="D321" s="848">
        <v>3261216</v>
      </c>
      <c r="E321" s="848">
        <v>384948</v>
      </c>
      <c r="F321" s="847">
        <v>114.8</v>
      </c>
      <c r="G321" s="19">
        <v>1073403.8400000001</v>
      </c>
      <c r="H321" s="849">
        <v>0.95</v>
      </c>
      <c r="I321" s="1153">
        <v>0.6</v>
      </c>
      <c r="J321" s="850">
        <v>1.1060000000000001</v>
      </c>
      <c r="K321" s="1163">
        <v>472929</v>
      </c>
      <c r="M321" s="851">
        <v>113.8</v>
      </c>
      <c r="N321" s="847">
        <v>3544.2</v>
      </c>
      <c r="O321" s="847">
        <v>370.49</v>
      </c>
      <c r="P321" s="847">
        <v>114.8</v>
      </c>
      <c r="Q321" s="19">
        <v>1100739.5</v>
      </c>
      <c r="R321" s="849">
        <v>0.95</v>
      </c>
      <c r="S321" s="1153">
        <v>0.6</v>
      </c>
      <c r="T321" s="850">
        <v>1.1100000000000001</v>
      </c>
      <c r="U321" s="1163">
        <v>484801</v>
      </c>
      <c r="X321" s="1141">
        <v>100.7</v>
      </c>
      <c r="Y321" s="1117">
        <v>201289</v>
      </c>
      <c r="Z321" s="1122">
        <v>370876</v>
      </c>
      <c r="AB321" s="1141">
        <v>101.7</v>
      </c>
      <c r="AC321" s="1111">
        <v>23528.2</v>
      </c>
      <c r="AD321" s="1122">
        <v>410196</v>
      </c>
    </row>
    <row r="322" spans="1:30">
      <c r="A322" s="113"/>
      <c r="B322" s="121" t="s">
        <v>5</v>
      </c>
      <c r="C322" s="847">
        <v>113.6</v>
      </c>
      <c r="D322" s="848">
        <v>3518241</v>
      </c>
      <c r="E322" s="848">
        <v>386256</v>
      </c>
      <c r="F322" s="847">
        <v>116</v>
      </c>
      <c r="G322" s="19">
        <v>1092058.078</v>
      </c>
      <c r="H322" s="849">
        <v>0.96</v>
      </c>
      <c r="I322" s="1153">
        <v>-12.8</v>
      </c>
      <c r="J322" s="850">
        <v>1.361</v>
      </c>
      <c r="K322" s="1163">
        <v>589504</v>
      </c>
      <c r="M322" s="851">
        <v>113.6</v>
      </c>
      <c r="N322" s="847">
        <v>3553.66</v>
      </c>
      <c r="O322" s="847">
        <v>399.18</v>
      </c>
      <c r="P322" s="847">
        <v>116</v>
      </c>
      <c r="Q322" s="19">
        <v>1107923.1000000001</v>
      </c>
      <c r="R322" s="849">
        <v>0.96</v>
      </c>
      <c r="S322" s="1153">
        <v>-12.8</v>
      </c>
      <c r="T322" s="850">
        <v>1.1399999999999999</v>
      </c>
      <c r="U322" s="1163">
        <v>529895</v>
      </c>
      <c r="X322" s="1141">
        <v>104</v>
      </c>
      <c r="Y322" s="1117">
        <v>243196</v>
      </c>
      <c r="Z322" s="1122">
        <v>352662</v>
      </c>
      <c r="AB322" s="1141">
        <v>99.9</v>
      </c>
      <c r="AC322" s="1111">
        <v>23348.9</v>
      </c>
      <c r="AD322" s="1122">
        <v>347362</v>
      </c>
    </row>
    <row r="323" spans="1:30">
      <c r="A323" s="113"/>
      <c r="B323" s="121" t="s">
        <v>6</v>
      </c>
      <c r="C323" s="847">
        <v>110.9</v>
      </c>
      <c r="D323" s="848">
        <v>3408208</v>
      </c>
      <c r="E323" s="848">
        <v>434986</v>
      </c>
      <c r="F323" s="847">
        <v>109.4</v>
      </c>
      <c r="G323" s="19">
        <v>1155636.844</v>
      </c>
      <c r="H323" s="849">
        <v>0.96</v>
      </c>
      <c r="I323" s="1153">
        <v>9.6999999999999993</v>
      </c>
      <c r="J323" s="850">
        <v>1.0429999999999999</v>
      </c>
      <c r="K323" s="1163">
        <v>557356</v>
      </c>
      <c r="M323" s="851">
        <v>110.9</v>
      </c>
      <c r="N323" s="847">
        <v>3487.88</v>
      </c>
      <c r="O323" s="847">
        <v>437.2</v>
      </c>
      <c r="P323" s="847">
        <v>109.4</v>
      </c>
      <c r="Q323" s="19">
        <v>1108290.2</v>
      </c>
      <c r="R323" s="849">
        <v>0.96</v>
      </c>
      <c r="S323" s="1153">
        <v>9.6999999999999993</v>
      </c>
      <c r="T323" s="850">
        <v>1.1000000000000001</v>
      </c>
      <c r="U323" s="1163">
        <v>536398</v>
      </c>
      <c r="X323" s="1141">
        <v>102.3</v>
      </c>
      <c r="Y323" s="1117">
        <v>207490</v>
      </c>
      <c r="Z323" s="1122">
        <v>358431</v>
      </c>
      <c r="AB323" s="1141">
        <v>98.4</v>
      </c>
      <c r="AC323" s="1111">
        <v>23152.7</v>
      </c>
      <c r="AD323" s="1122">
        <v>354322</v>
      </c>
    </row>
    <row r="324" spans="1:30">
      <c r="A324" s="113"/>
      <c r="B324" s="121" t="s">
        <v>7</v>
      </c>
      <c r="C324" s="847">
        <v>112.9</v>
      </c>
      <c r="D324" s="848">
        <v>3366368</v>
      </c>
      <c r="E324" s="848">
        <v>434818</v>
      </c>
      <c r="F324" s="847">
        <v>114.5</v>
      </c>
      <c r="G324" s="19">
        <v>1066332.75</v>
      </c>
      <c r="H324" s="849">
        <v>0.96</v>
      </c>
      <c r="I324" s="1153">
        <v>6.2</v>
      </c>
      <c r="J324" s="850">
        <v>1.0109999999999999</v>
      </c>
      <c r="K324" s="1163">
        <v>491470</v>
      </c>
      <c r="M324" s="851">
        <v>112.9</v>
      </c>
      <c r="N324" s="847">
        <v>3324.78</v>
      </c>
      <c r="O324" s="847">
        <v>462.39</v>
      </c>
      <c r="P324" s="847">
        <v>114.5</v>
      </c>
      <c r="Q324" s="19">
        <v>1093134.6000000001</v>
      </c>
      <c r="R324" s="849">
        <v>0.96</v>
      </c>
      <c r="S324" s="1153">
        <v>6.2</v>
      </c>
      <c r="T324" s="850">
        <v>1.083</v>
      </c>
      <c r="U324" s="1163">
        <v>528837</v>
      </c>
      <c r="X324" s="1141">
        <v>97.4</v>
      </c>
      <c r="Y324" s="1117">
        <v>220935</v>
      </c>
      <c r="Z324" s="1122">
        <v>313129</v>
      </c>
      <c r="AB324" s="1141">
        <v>100.9</v>
      </c>
      <c r="AC324" s="1111">
        <v>23526.6</v>
      </c>
      <c r="AD324" s="1122">
        <v>321527</v>
      </c>
    </row>
    <row r="325" spans="1:30">
      <c r="A325" s="113"/>
      <c r="B325" s="121" t="s">
        <v>8</v>
      </c>
      <c r="C325" s="847">
        <v>109.4</v>
      </c>
      <c r="D325" s="848">
        <v>3514591</v>
      </c>
      <c r="E325" s="848">
        <v>514978</v>
      </c>
      <c r="F325" s="847">
        <v>107.6</v>
      </c>
      <c r="G325" s="19">
        <v>1130752.0320000001</v>
      </c>
      <c r="H325" s="849">
        <v>0.97</v>
      </c>
      <c r="I325" s="1153">
        <v>-1.3</v>
      </c>
      <c r="J325" s="850">
        <v>1.125</v>
      </c>
      <c r="K325" s="1163">
        <v>531321</v>
      </c>
      <c r="M325" s="851">
        <v>109.4</v>
      </c>
      <c r="N325" s="847">
        <v>3429.92</v>
      </c>
      <c r="O325" s="847">
        <v>462.25</v>
      </c>
      <c r="P325" s="847">
        <v>107.6</v>
      </c>
      <c r="Q325" s="19">
        <v>1094499</v>
      </c>
      <c r="R325" s="849">
        <v>0.97</v>
      </c>
      <c r="S325" s="1153">
        <v>-1.3</v>
      </c>
      <c r="T325" s="850">
        <v>1.0900000000000001</v>
      </c>
      <c r="U325" s="1163">
        <v>513532</v>
      </c>
      <c r="X325" s="1141">
        <v>97.4</v>
      </c>
      <c r="Y325" s="1117">
        <v>212108</v>
      </c>
      <c r="Z325" s="1122">
        <v>343003</v>
      </c>
      <c r="AB325" s="1141">
        <v>100.8</v>
      </c>
      <c r="AC325" s="1111">
        <v>22680.9</v>
      </c>
      <c r="AD325" s="1122">
        <v>339456</v>
      </c>
    </row>
    <row r="326" spans="1:30">
      <c r="A326" s="113"/>
      <c r="B326" s="121" t="s">
        <v>9</v>
      </c>
      <c r="C326" s="847">
        <v>113.6</v>
      </c>
      <c r="D326" s="848">
        <v>3722759</v>
      </c>
      <c r="E326" s="848">
        <v>312221</v>
      </c>
      <c r="F326" s="847">
        <v>115.2</v>
      </c>
      <c r="G326" s="19">
        <v>1148778.9439999999</v>
      </c>
      <c r="H326" s="849">
        <v>0.97</v>
      </c>
      <c r="I326" s="1153">
        <v>1.6847817460937193</v>
      </c>
      <c r="J326" s="850">
        <v>1.1040000000000001</v>
      </c>
      <c r="K326" s="1163">
        <v>545400</v>
      </c>
      <c r="M326" s="851">
        <v>113.6</v>
      </c>
      <c r="N326" s="847">
        <v>3422.32</v>
      </c>
      <c r="O326" s="847">
        <v>349.03</v>
      </c>
      <c r="P326" s="847">
        <v>115.2</v>
      </c>
      <c r="Q326" s="19">
        <v>1102586</v>
      </c>
      <c r="R326" s="849">
        <v>0.97</v>
      </c>
      <c r="S326" s="1153">
        <v>1.6847817460937193</v>
      </c>
      <c r="T326" s="850">
        <v>1.121</v>
      </c>
      <c r="U326" s="1163">
        <v>532523</v>
      </c>
      <c r="X326" s="1141">
        <v>96.6</v>
      </c>
      <c r="Y326" s="1117">
        <v>256764</v>
      </c>
      <c r="Z326" s="1122">
        <v>347732</v>
      </c>
      <c r="AB326" s="1141">
        <v>99</v>
      </c>
      <c r="AC326" s="1111">
        <v>23317</v>
      </c>
      <c r="AD326" s="1122">
        <v>330931</v>
      </c>
    </row>
    <row r="327" spans="1:30">
      <c r="A327" s="113"/>
      <c r="B327" s="121" t="s">
        <v>10</v>
      </c>
      <c r="C327" s="847">
        <v>111.4</v>
      </c>
      <c r="D327" s="848">
        <v>3503428</v>
      </c>
      <c r="E327" s="848">
        <v>503857</v>
      </c>
      <c r="F327" s="847">
        <v>110.5</v>
      </c>
      <c r="G327" s="19">
        <v>1068713.8</v>
      </c>
      <c r="H327" s="849">
        <v>0.99</v>
      </c>
      <c r="I327" s="1153">
        <v>2.1317178289962584</v>
      </c>
      <c r="J327" s="850">
        <v>0.96599999999999997</v>
      </c>
      <c r="K327" s="1163">
        <v>484620</v>
      </c>
      <c r="M327" s="851">
        <v>111.4</v>
      </c>
      <c r="N327" s="847">
        <v>3392.69</v>
      </c>
      <c r="O327" s="847">
        <v>488.06</v>
      </c>
      <c r="P327" s="847">
        <v>110.5</v>
      </c>
      <c r="Q327" s="19">
        <v>1106059.2</v>
      </c>
      <c r="R327" s="849">
        <v>0.99</v>
      </c>
      <c r="S327" s="1153">
        <v>2.1317178289962584</v>
      </c>
      <c r="T327" s="850">
        <v>1.0549999999999999</v>
      </c>
      <c r="U327" s="1163">
        <v>514844</v>
      </c>
      <c r="X327" s="1141">
        <v>96.6</v>
      </c>
      <c r="Y327" s="1117">
        <v>208204</v>
      </c>
      <c r="Z327" s="1122">
        <v>332093</v>
      </c>
      <c r="AB327" s="1141">
        <v>100.9</v>
      </c>
      <c r="AC327" s="1111">
        <v>23242.3</v>
      </c>
      <c r="AD327" s="1122">
        <v>346677</v>
      </c>
    </row>
    <row r="328" spans="1:30">
      <c r="A328" s="113"/>
      <c r="B328" s="121" t="s">
        <v>11</v>
      </c>
      <c r="C328" s="847">
        <v>112.7</v>
      </c>
      <c r="D328" s="848">
        <v>3378048</v>
      </c>
      <c r="E328" s="848">
        <v>435403</v>
      </c>
      <c r="F328" s="847">
        <v>111.7</v>
      </c>
      <c r="G328" s="19">
        <v>1096631.0179999999</v>
      </c>
      <c r="H328" s="849">
        <v>1.01</v>
      </c>
      <c r="I328" s="1153">
        <v>2.4858057285238999</v>
      </c>
      <c r="J328" s="850">
        <v>1.1100000000000001</v>
      </c>
      <c r="K328" s="1163">
        <v>504071</v>
      </c>
      <c r="M328" s="851">
        <v>112.7</v>
      </c>
      <c r="N328" s="847">
        <v>3349.71</v>
      </c>
      <c r="O328" s="847">
        <v>415.53</v>
      </c>
      <c r="P328" s="847">
        <v>111.7</v>
      </c>
      <c r="Q328" s="19">
        <v>1101230.3</v>
      </c>
      <c r="R328" s="849">
        <v>1.01</v>
      </c>
      <c r="S328" s="1153">
        <v>2.4858057285238999</v>
      </c>
      <c r="T328" s="850">
        <v>1.079</v>
      </c>
      <c r="U328" s="1163">
        <v>504162</v>
      </c>
      <c r="X328" s="1141">
        <v>98.3</v>
      </c>
      <c r="Y328" s="1117">
        <v>200688</v>
      </c>
      <c r="Z328" s="1122">
        <v>338900</v>
      </c>
      <c r="AB328" s="1141">
        <v>100</v>
      </c>
      <c r="AC328" s="1111">
        <v>24115.7</v>
      </c>
      <c r="AD328" s="1122">
        <v>346179</v>
      </c>
    </row>
    <row r="329" spans="1:30">
      <c r="A329" s="113"/>
      <c r="B329" s="121" t="s">
        <v>12</v>
      </c>
      <c r="C329" s="847">
        <v>111.9</v>
      </c>
      <c r="D329" s="848">
        <v>3419219</v>
      </c>
      <c r="E329" s="848">
        <v>407872</v>
      </c>
      <c r="F329" s="847">
        <v>106.3</v>
      </c>
      <c r="G329" s="19">
        <v>1108065.0959999999</v>
      </c>
      <c r="H329" s="849">
        <v>1.02</v>
      </c>
      <c r="I329" s="1153">
        <v>2.1930154615454427</v>
      </c>
      <c r="J329" s="850">
        <v>1.0569999999999999</v>
      </c>
      <c r="K329" s="1163">
        <v>536580</v>
      </c>
      <c r="M329" s="851">
        <v>111.9</v>
      </c>
      <c r="N329" s="847">
        <v>3335.97</v>
      </c>
      <c r="O329" s="847">
        <v>421.51</v>
      </c>
      <c r="P329" s="847">
        <v>106.3</v>
      </c>
      <c r="Q329" s="19">
        <v>1087986.2</v>
      </c>
      <c r="R329" s="849">
        <v>1.02</v>
      </c>
      <c r="S329" s="1153">
        <v>2.1930154615454427</v>
      </c>
      <c r="T329" s="850">
        <v>1.07</v>
      </c>
      <c r="U329" s="1163">
        <v>519032</v>
      </c>
      <c r="X329" s="1141">
        <v>102.3</v>
      </c>
      <c r="Y329" s="1117">
        <v>219851</v>
      </c>
      <c r="Z329" s="1122">
        <v>331215</v>
      </c>
      <c r="AB329" s="1141">
        <v>100</v>
      </c>
      <c r="AC329" s="1111">
        <v>23277.3</v>
      </c>
      <c r="AD329" s="1122">
        <v>333459</v>
      </c>
    </row>
    <row r="330" spans="1:30">
      <c r="A330" s="113"/>
      <c r="B330" s="121" t="s">
        <v>13</v>
      </c>
      <c r="C330" s="847">
        <v>109.9</v>
      </c>
      <c r="D330" s="848">
        <v>3282848</v>
      </c>
      <c r="E330" s="848">
        <v>435948</v>
      </c>
      <c r="F330" s="847">
        <v>105.4</v>
      </c>
      <c r="G330" s="19">
        <v>1106699.94</v>
      </c>
      <c r="H330" s="849">
        <v>1.04</v>
      </c>
      <c r="I330" s="1153">
        <v>-1.6784976362401522</v>
      </c>
      <c r="J330" s="850">
        <v>1.03</v>
      </c>
      <c r="K330" s="1163">
        <v>473615</v>
      </c>
      <c r="M330" s="851">
        <v>109.9</v>
      </c>
      <c r="N330" s="847">
        <v>3385.81</v>
      </c>
      <c r="O330" s="847">
        <v>394.92</v>
      </c>
      <c r="P330" s="847">
        <v>105.4</v>
      </c>
      <c r="Q330" s="19">
        <v>1085743</v>
      </c>
      <c r="R330" s="849">
        <v>1.04</v>
      </c>
      <c r="S330" s="1153">
        <v>-1.6784976362401522</v>
      </c>
      <c r="T330" s="850">
        <v>1.0389999999999999</v>
      </c>
      <c r="U330" s="1163">
        <v>496737</v>
      </c>
      <c r="X330" s="1141">
        <v>100.7</v>
      </c>
      <c r="Y330" s="1117">
        <v>237415</v>
      </c>
      <c r="Z330" s="1122">
        <v>325853</v>
      </c>
      <c r="AB330" s="1141">
        <v>97.9</v>
      </c>
      <c r="AC330" s="1111">
        <v>22228</v>
      </c>
      <c r="AD330" s="1122">
        <v>325493</v>
      </c>
    </row>
    <row r="331" spans="1:30">
      <c r="A331" s="114"/>
      <c r="B331" s="122" t="s">
        <v>14</v>
      </c>
      <c r="C331" s="852">
        <v>108.9</v>
      </c>
      <c r="D331" s="853">
        <v>3245565</v>
      </c>
      <c r="E331" s="853">
        <v>361578</v>
      </c>
      <c r="F331" s="852">
        <v>106.7</v>
      </c>
      <c r="G331" s="20">
        <v>1092728.06</v>
      </c>
      <c r="H331" s="854">
        <v>1.05</v>
      </c>
      <c r="I331" s="1154">
        <v>-1.3201946793974884</v>
      </c>
      <c r="J331" s="855">
        <v>1.091</v>
      </c>
      <c r="K331" s="1164">
        <v>544442</v>
      </c>
      <c r="M331" s="856">
        <v>108.9</v>
      </c>
      <c r="N331" s="852">
        <v>3324.89</v>
      </c>
      <c r="O331" s="852">
        <v>328.95</v>
      </c>
      <c r="P331" s="852">
        <v>106.7</v>
      </c>
      <c r="Q331" s="20">
        <v>1088090.8999999999</v>
      </c>
      <c r="R331" s="854">
        <v>1.05</v>
      </c>
      <c r="S331" s="1154">
        <v>-1.3201946793974884</v>
      </c>
      <c r="T331" s="855">
        <v>1.0469999999999999</v>
      </c>
      <c r="U331" s="1164">
        <v>487567</v>
      </c>
      <c r="X331" s="1141">
        <v>103.1</v>
      </c>
      <c r="Y331" s="1117">
        <v>319691</v>
      </c>
      <c r="Z331" s="1122">
        <v>320320</v>
      </c>
      <c r="AB331" s="1141">
        <v>96.8</v>
      </c>
      <c r="AC331" s="1111">
        <v>22823.599999999999</v>
      </c>
      <c r="AD331" s="1122">
        <v>311069</v>
      </c>
    </row>
    <row r="332" spans="1:30">
      <c r="A332" s="113" t="s">
        <v>280</v>
      </c>
      <c r="B332" s="121" t="s">
        <v>3</v>
      </c>
      <c r="C332" s="847">
        <v>111.1</v>
      </c>
      <c r="D332" s="848">
        <v>3239384</v>
      </c>
      <c r="E332" s="848">
        <v>379372</v>
      </c>
      <c r="F332" s="847">
        <v>107.7</v>
      </c>
      <c r="G332" s="19">
        <v>1032218.01</v>
      </c>
      <c r="H332" s="849">
        <v>1.06</v>
      </c>
      <c r="I332" s="1153">
        <v>1.5172015370858389</v>
      </c>
      <c r="J332" s="850">
        <v>0.96699999999999997</v>
      </c>
      <c r="K332" s="1163">
        <v>407506</v>
      </c>
      <c r="M332" s="861">
        <v>111.1</v>
      </c>
      <c r="N332" s="857">
        <v>3326.08</v>
      </c>
      <c r="O332" s="857">
        <v>497.33</v>
      </c>
      <c r="P332" s="857">
        <v>107.7</v>
      </c>
      <c r="Q332" s="18">
        <v>1101191</v>
      </c>
      <c r="R332" s="859">
        <v>1.06</v>
      </c>
      <c r="S332" s="1152">
        <v>1.5172015370858389</v>
      </c>
      <c r="T332" s="860">
        <v>1.028</v>
      </c>
      <c r="U332" s="1162">
        <v>495090</v>
      </c>
      <c r="X332" s="1143">
        <v>93.3</v>
      </c>
      <c r="Y332" s="1119">
        <v>242430</v>
      </c>
      <c r="Z332" s="1121">
        <v>323877</v>
      </c>
      <c r="AB332" s="1143">
        <v>96.8</v>
      </c>
      <c r="AC332" s="1113">
        <v>22565.9</v>
      </c>
      <c r="AD332" s="1121">
        <v>310812</v>
      </c>
    </row>
    <row r="333" spans="1:30">
      <c r="A333" s="113">
        <v>2016</v>
      </c>
      <c r="B333" s="121" t="s">
        <v>4</v>
      </c>
      <c r="C333" s="847">
        <v>110.8</v>
      </c>
      <c r="D333" s="848">
        <v>3159841</v>
      </c>
      <c r="E333" s="848">
        <v>432183</v>
      </c>
      <c r="F333" s="847">
        <v>107.6</v>
      </c>
      <c r="G333" s="19">
        <v>1068917.753</v>
      </c>
      <c r="H333" s="849">
        <v>1.08</v>
      </c>
      <c r="I333" s="1153">
        <v>1.5014688015711215</v>
      </c>
      <c r="J333" s="850">
        <v>1.081</v>
      </c>
      <c r="K333" s="1163">
        <v>483612</v>
      </c>
      <c r="M333" s="851">
        <v>110.8</v>
      </c>
      <c r="N333" s="847">
        <v>3341.11</v>
      </c>
      <c r="O333" s="847">
        <v>421.23</v>
      </c>
      <c r="P333" s="847">
        <v>107.6</v>
      </c>
      <c r="Q333" s="19">
        <v>1088102.1000000001</v>
      </c>
      <c r="R333" s="849">
        <v>1.08</v>
      </c>
      <c r="S333" s="1153">
        <v>1.5014688015711215</v>
      </c>
      <c r="T333" s="850">
        <v>1.081</v>
      </c>
      <c r="U333" s="1163">
        <v>483698</v>
      </c>
      <c r="X333" s="1141">
        <v>95.8</v>
      </c>
      <c r="Y333" s="1117">
        <v>197602</v>
      </c>
      <c r="Z333" s="1122">
        <v>295253</v>
      </c>
      <c r="AB333" s="1141">
        <v>95.6</v>
      </c>
      <c r="AC333" s="1111">
        <v>21915.5</v>
      </c>
      <c r="AD333" s="1122">
        <v>316827</v>
      </c>
    </row>
    <row r="334" spans="1:30">
      <c r="A334" s="113"/>
      <c r="B334" s="121" t="s">
        <v>5</v>
      </c>
      <c r="C334" s="847">
        <v>110.7</v>
      </c>
      <c r="D334" s="848">
        <v>3280246</v>
      </c>
      <c r="E334" s="848">
        <v>424372</v>
      </c>
      <c r="F334" s="847">
        <v>107.5</v>
      </c>
      <c r="G334" s="19">
        <v>1115286.68</v>
      </c>
      <c r="H334" s="849">
        <v>1.0900000000000001</v>
      </c>
      <c r="I334" s="1153">
        <v>-2.6585076454549608</v>
      </c>
      <c r="J334" s="850">
        <v>1.2529999999999999</v>
      </c>
      <c r="K334" s="1163">
        <v>536363</v>
      </c>
      <c r="M334" s="851">
        <v>110.7</v>
      </c>
      <c r="N334" s="847">
        <v>3331.26</v>
      </c>
      <c r="O334" s="847">
        <v>426.2</v>
      </c>
      <c r="P334" s="847">
        <v>107.5</v>
      </c>
      <c r="Q334" s="19">
        <v>1121220.8999999999</v>
      </c>
      <c r="R334" s="849">
        <v>1.0900000000000001</v>
      </c>
      <c r="S334" s="1153">
        <v>-2.6585076454549608</v>
      </c>
      <c r="T334" s="850">
        <v>1.0469999999999999</v>
      </c>
      <c r="U334" s="1163">
        <v>465188</v>
      </c>
      <c r="X334" s="1141">
        <v>100.7</v>
      </c>
      <c r="Y334" s="1117">
        <v>228400</v>
      </c>
      <c r="Z334" s="1122">
        <v>308609</v>
      </c>
      <c r="AB334" s="1141">
        <v>97</v>
      </c>
      <c r="AC334" s="1111">
        <v>22421.4</v>
      </c>
      <c r="AD334" s="1122">
        <v>298189</v>
      </c>
    </row>
    <row r="335" spans="1:30">
      <c r="A335" s="113"/>
      <c r="B335" s="121" t="s">
        <v>6</v>
      </c>
      <c r="C335" s="847">
        <v>111.8</v>
      </c>
      <c r="D335" s="862">
        <v>3497940.7203831575</v>
      </c>
      <c r="E335" s="848">
        <v>369895</v>
      </c>
      <c r="F335" s="847">
        <v>110.8</v>
      </c>
      <c r="G335" s="19">
        <v>1144943.3119999999</v>
      </c>
      <c r="H335" s="849">
        <v>1.1100000000000001</v>
      </c>
      <c r="I335" s="1153">
        <v>-0.41895530695337868</v>
      </c>
      <c r="J335" s="850">
        <v>0.97399999999999998</v>
      </c>
      <c r="K335" s="1163">
        <v>494829</v>
      </c>
      <c r="M335" s="851">
        <v>111.8</v>
      </c>
      <c r="N335" s="863">
        <v>3584.87</v>
      </c>
      <c r="O335" s="847">
        <v>366.18</v>
      </c>
      <c r="P335" s="847">
        <v>110.8</v>
      </c>
      <c r="Q335" s="19">
        <v>1098219.2</v>
      </c>
      <c r="R335" s="849">
        <v>1.1100000000000001</v>
      </c>
      <c r="S335" s="1153">
        <v>-0.41895530695337868</v>
      </c>
      <c r="T335" s="850">
        <v>1.024</v>
      </c>
      <c r="U335" s="1163">
        <v>476682</v>
      </c>
      <c r="X335" s="1141">
        <v>99</v>
      </c>
      <c r="Y335" s="1117">
        <v>201256</v>
      </c>
      <c r="Z335" s="1122">
        <v>289195</v>
      </c>
      <c r="AB335" s="1141">
        <v>95.3</v>
      </c>
      <c r="AC335" s="1111">
        <v>22283.8</v>
      </c>
      <c r="AD335" s="1122">
        <v>292966</v>
      </c>
    </row>
    <row r="336" spans="1:30">
      <c r="A336" s="113"/>
      <c r="B336" s="121" t="s">
        <v>7</v>
      </c>
      <c r="C336" s="847">
        <v>111.8</v>
      </c>
      <c r="D336" s="862">
        <v>3521206.2215126632</v>
      </c>
      <c r="E336" s="848">
        <v>763551</v>
      </c>
      <c r="F336" s="847">
        <v>109.5</v>
      </c>
      <c r="G336" s="19">
        <v>1059939.9990000001</v>
      </c>
      <c r="H336" s="849">
        <v>1.1200000000000001</v>
      </c>
      <c r="I336" s="1153">
        <v>-1.8476146514372829</v>
      </c>
      <c r="J336" s="850">
        <v>0.95699999999999996</v>
      </c>
      <c r="K336" s="1163">
        <v>415353</v>
      </c>
      <c r="M336" s="851">
        <v>111.8</v>
      </c>
      <c r="N336" s="863">
        <v>3460.07</v>
      </c>
      <c r="O336" s="847">
        <v>810.33</v>
      </c>
      <c r="P336" s="847">
        <v>109.5</v>
      </c>
      <c r="Q336" s="19">
        <v>1093296.8999999999</v>
      </c>
      <c r="R336" s="849">
        <v>1.1200000000000001</v>
      </c>
      <c r="S336" s="1153">
        <v>-1.8476146514372829</v>
      </c>
      <c r="T336" s="850">
        <v>1.0269999999999999</v>
      </c>
      <c r="U336" s="1163">
        <v>456914</v>
      </c>
      <c r="X336" s="1141">
        <v>91.7</v>
      </c>
      <c r="Y336" s="1117">
        <v>212607</v>
      </c>
      <c r="Z336" s="1122">
        <v>288952</v>
      </c>
      <c r="AB336" s="1141">
        <v>94.8</v>
      </c>
      <c r="AC336" s="1111">
        <v>22394.799999999999</v>
      </c>
      <c r="AD336" s="1122">
        <v>286979</v>
      </c>
    </row>
    <row r="337" spans="1:30">
      <c r="A337" s="113"/>
      <c r="B337" s="121" t="s">
        <v>8</v>
      </c>
      <c r="C337" s="847">
        <v>111.7</v>
      </c>
      <c r="D337" s="862">
        <v>3552588.5479534799</v>
      </c>
      <c r="E337" s="848">
        <v>388950</v>
      </c>
      <c r="F337" s="847">
        <v>111.8</v>
      </c>
      <c r="G337" s="19">
        <v>1144922.0819999999</v>
      </c>
      <c r="H337" s="849">
        <v>1.1399999999999999</v>
      </c>
      <c r="I337" s="1153">
        <v>-1.7589096671830191</v>
      </c>
      <c r="J337" s="850">
        <v>1.087</v>
      </c>
      <c r="K337" s="1163">
        <v>492599</v>
      </c>
      <c r="M337" s="851">
        <v>111.7</v>
      </c>
      <c r="N337" s="863">
        <v>3471.59</v>
      </c>
      <c r="O337" s="847">
        <v>345.07</v>
      </c>
      <c r="P337" s="847">
        <v>111.8</v>
      </c>
      <c r="Q337" s="19">
        <v>1102576.2</v>
      </c>
      <c r="R337" s="849">
        <v>1.1399999999999999</v>
      </c>
      <c r="S337" s="1153">
        <v>-1.7589096671830191</v>
      </c>
      <c r="T337" s="850">
        <v>1.0509999999999999</v>
      </c>
      <c r="U337" s="1163">
        <v>470835</v>
      </c>
      <c r="X337" s="1141">
        <v>89.2</v>
      </c>
      <c r="Y337" s="1117">
        <v>205455</v>
      </c>
      <c r="Z337" s="1122">
        <v>284702</v>
      </c>
      <c r="AB337" s="1141">
        <v>92.3</v>
      </c>
      <c r="AC337" s="1111">
        <v>22450.400000000001</v>
      </c>
      <c r="AD337" s="1122">
        <v>286977</v>
      </c>
    </row>
    <row r="338" spans="1:30">
      <c r="A338" s="113"/>
      <c r="B338" s="121" t="s">
        <v>9</v>
      </c>
      <c r="C338" s="847">
        <v>110.2</v>
      </c>
      <c r="D338" s="862">
        <v>3831582.4350219141</v>
      </c>
      <c r="E338" s="848">
        <v>415431</v>
      </c>
      <c r="F338" s="847">
        <v>109.4</v>
      </c>
      <c r="G338" s="19">
        <v>1129740.2849999999</v>
      </c>
      <c r="H338" s="849">
        <v>1.1399999999999999</v>
      </c>
      <c r="I338" s="1153">
        <v>1</v>
      </c>
      <c r="J338" s="850">
        <v>0.98899999999999999</v>
      </c>
      <c r="K338" s="1163">
        <v>463730</v>
      </c>
      <c r="M338" s="851">
        <v>110.2</v>
      </c>
      <c r="N338" s="863">
        <v>3532.52</v>
      </c>
      <c r="O338" s="847">
        <v>473.79</v>
      </c>
      <c r="P338" s="847">
        <v>109.4</v>
      </c>
      <c r="Q338" s="19">
        <v>1096139.7</v>
      </c>
      <c r="R338" s="849">
        <v>1.1399999999999999</v>
      </c>
      <c r="S338" s="1153">
        <v>1</v>
      </c>
      <c r="T338" s="850">
        <v>1.0109999999999999</v>
      </c>
      <c r="U338" s="1163">
        <v>462918</v>
      </c>
      <c r="X338" s="1141">
        <v>95</v>
      </c>
      <c r="Y338" s="1117">
        <v>256110</v>
      </c>
      <c r="Z338" s="1122">
        <v>281346</v>
      </c>
      <c r="AB338" s="1141">
        <v>97.4</v>
      </c>
      <c r="AC338" s="1111">
        <v>22983.7</v>
      </c>
      <c r="AD338" s="1122">
        <v>287511</v>
      </c>
    </row>
    <row r="339" spans="1:30">
      <c r="A339" s="113"/>
      <c r="B339" s="121" t="s">
        <v>10</v>
      </c>
      <c r="C339" s="847">
        <v>109.5</v>
      </c>
      <c r="D339" s="862">
        <v>3627381.6047169883</v>
      </c>
      <c r="E339" s="848">
        <v>401774</v>
      </c>
      <c r="F339" s="847">
        <v>105.7</v>
      </c>
      <c r="G339" s="19">
        <v>1064028.0919999999</v>
      </c>
      <c r="H339" s="849">
        <v>1.1399999999999999</v>
      </c>
      <c r="I339" s="1153">
        <v>-4.2</v>
      </c>
      <c r="J339" s="850">
        <v>0.92900000000000005</v>
      </c>
      <c r="K339" s="1163">
        <v>433785</v>
      </c>
      <c r="M339" s="851">
        <v>109.5</v>
      </c>
      <c r="N339" s="863">
        <v>3493.67</v>
      </c>
      <c r="O339" s="847">
        <v>399.61</v>
      </c>
      <c r="P339" s="847">
        <v>105.7</v>
      </c>
      <c r="Q339" s="19">
        <v>1096026.7</v>
      </c>
      <c r="R339" s="849">
        <v>1.1399999999999999</v>
      </c>
      <c r="S339" s="1153">
        <v>-4.2</v>
      </c>
      <c r="T339" s="850">
        <v>1.014</v>
      </c>
      <c r="U339" s="1163">
        <v>451093</v>
      </c>
      <c r="X339" s="1141">
        <v>92.5</v>
      </c>
      <c r="Y339" s="1117">
        <v>195289</v>
      </c>
      <c r="Z339" s="1122">
        <v>287287</v>
      </c>
      <c r="AB339" s="1141">
        <v>96.8</v>
      </c>
      <c r="AC339" s="1111">
        <v>22068.2</v>
      </c>
      <c r="AD339" s="1122">
        <v>280852</v>
      </c>
    </row>
    <row r="340" spans="1:30" s="869" customFormat="1">
      <c r="A340" s="113"/>
      <c r="B340" s="121" t="s">
        <v>11</v>
      </c>
      <c r="C340" s="864">
        <v>114.9</v>
      </c>
      <c r="D340" s="865">
        <v>3598551.7454294059</v>
      </c>
      <c r="E340" s="866">
        <v>374533</v>
      </c>
      <c r="F340" s="864">
        <v>119.3</v>
      </c>
      <c r="G340" s="866">
        <v>1109549.108</v>
      </c>
      <c r="H340" s="867">
        <v>1.1499999999999999</v>
      </c>
      <c r="I340" s="867">
        <v>-5.0999999999999996</v>
      </c>
      <c r="J340" s="868">
        <v>1.1020000000000001</v>
      </c>
      <c r="K340" s="1165">
        <v>462610</v>
      </c>
      <c r="M340" s="870">
        <v>114.9</v>
      </c>
      <c r="N340" s="871">
        <v>3564.74</v>
      </c>
      <c r="O340" s="864">
        <v>377.08</v>
      </c>
      <c r="P340" s="864">
        <v>119.3</v>
      </c>
      <c r="Q340" s="866">
        <v>1102627.8</v>
      </c>
      <c r="R340" s="867">
        <v>1.1499999999999999</v>
      </c>
      <c r="S340" s="867">
        <v>-5.0999999999999996</v>
      </c>
      <c r="T340" s="868">
        <v>1.0760000000000001</v>
      </c>
      <c r="U340" s="1165">
        <v>463999</v>
      </c>
      <c r="X340" s="1144">
        <v>96.6</v>
      </c>
      <c r="Y340" s="1120">
        <v>188710</v>
      </c>
      <c r="Z340" s="1145">
        <v>280853</v>
      </c>
      <c r="AB340" s="1144">
        <v>98</v>
      </c>
      <c r="AC340" s="1114">
        <v>22380.7</v>
      </c>
      <c r="AD340" s="1145">
        <v>281192</v>
      </c>
    </row>
    <row r="341" spans="1:30">
      <c r="A341" s="113"/>
      <c r="B341" s="121" t="s">
        <v>12</v>
      </c>
      <c r="C341" s="847">
        <v>109.9</v>
      </c>
      <c r="D341" s="862">
        <v>3651117.2496413384</v>
      </c>
      <c r="E341" s="848">
        <v>352814</v>
      </c>
      <c r="F341" s="847">
        <v>107.4</v>
      </c>
      <c r="G341" s="19">
        <v>1101170.8400000001</v>
      </c>
      <c r="H341" s="849">
        <v>1.17</v>
      </c>
      <c r="I341" s="1153">
        <v>-1.2</v>
      </c>
      <c r="J341" s="850">
        <v>0.99</v>
      </c>
      <c r="K341" s="1163">
        <v>456663</v>
      </c>
      <c r="M341" s="851">
        <v>109.9</v>
      </c>
      <c r="N341" s="863">
        <v>3556.9</v>
      </c>
      <c r="O341" s="847">
        <v>353.21</v>
      </c>
      <c r="P341" s="847">
        <v>107.4</v>
      </c>
      <c r="Q341" s="19">
        <v>1093874</v>
      </c>
      <c r="R341" s="849">
        <v>1.17</v>
      </c>
      <c r="S341" s="1153">
        <v>-1.2</v>
      </c>
      <c r="T341" s="850">
        <v>0.997</v>
      </c>
      <c r="U341" s="1163">
        <v>455354</v>
      </c>
      <c r="X341" s="1141">
        <v>99.8</v>
      </c>
      <c r="Y341" s="1117">
        <v>212115</v>
      </c>
      <c r="Z341" s="1122">
        <v>275884</v>
      </c>
      <c r="AB341" s="1141">
        <v>96.9</v>
      </c>
      <c r="AC341" s="1111">
        <v>22019.8</v>
      </c>
      <c r="AD341" s="1122">
        <v>288429</v>
      </c>
    </row>
    <row r="342" spans="1:30">
      <c r="A342" s="113"/>
      <c r="B342" s="121" t="s">
        <v>13</v>
      </c>
      <c r="C342" s="847">
        <v>111.6</v>
      </c>
      <c r="D342" s="862">
        <v>3335195.9117550803</v>
      </c>
      <c r="E342" s="848">
        <v>456687</v>
      </c>
      <c r="F342" s="847">
        <v>113.3</v>
      </c>
      <c r="G342" s="19">
        <v>1113093.933</v>
      </c>
      <c r="H342" s="849">
        <v>1.19</v>
      </c>
      <c r="I342" s="1153">
        <v>-2.6</v>
      </c>
      <c r="J342" s="850">
        <v>1.0429999999999999</v>
      </c>
      <c r="K342" s="1163">
        <v>467651</v>
      </c>
      <c r="M342" s="851">
        <v>111.6</v>
      </c>
      <c r="N342" s="863">
        <v>3442.38</v>
      </c>
      <c r="O342" s="847">
        <v>401.01</v>
      </c>
      <c r="P342" s="847">
        <v>113.3</v>
      </c>
      <c r="Q342" s="19">
        <v>1090293.8999999999</v>
      </c>
      <c r="R342" s="849">
        <v>1.19</v>
      </c>
      <c r="S342" s="1153">
        <v>-2.6</v>
      </c>
      <c r="T342" s="850">
        <v>1.0469999999999999</v>
      </c>
      <c r="U342" s="1163">
        <v>467827</v>
      </c>
      <c r="X342" s="1141">
        <v>100.7</v>
      </c>
      <c r="Y342" s="1117">
        <v>226034</v>
      </c>
      <c r="Z342" s="1122">
        <v>322263</v>
      </c>
      <c r="AB342" s="1141">
        <v>98</v>
      </c>
      <c r="AC342" s="1111">
        <v>21932.9</v>
      </c>
      <c r="AD342" s="1122">
        <v>312722</v>
      </c>
    </row>
    <row r="343" spans="1:30">
      <c r="A343" s="113"/>
      <c r="B343" s="121" t="s">
        <v>14</v>
      </c>
      <c r="C343" s="847">
        <v>111.8</v>
      </c>
      <c r="D343" s="862">
        <v>3644572.5770087508</v>
      </c>
      <c r="E343" s="848">
        <v>444104</v>
      </c>
      <c r="F343" s="847">
        <v>113.1</v>
      </c>
      <c r="G343" s="19">
        <v>1096114.186</v>
      </c>
      <c r="H343" s="849">
        <v>1.19</v>
      </c>
      <c r="I343" s="1153">
        <v>-2.2000000000000002</v>
      </c>
      <c r="J343" s="850">
        <v>1.0780000000000001</v>
      </c>
      <c r="K343" s="1163">
        <v>541047</v>
      </c>
      <c r="M343" s="856">
        <v>111.8</v>
      </c>
      <c r="N343" s="884">
        <v>3726.3</v>
      </c>
      <c r="O343" s="852">
        <v>431.36</v>
      </c>
      <c r="P343" s="852">
        <v>113.1</v>
      </c>
      <c r="Q343" s="20">
        <v>1085041.7</v>
      </c>
      <c r="R343" s="854">
        <v>1.19</v>
      </c>
      <c r="S343" s="1154">
        <v>-2.2000000000000002</v>
      </c>
      <c r="T343" s="855">
        <v>1.036</v>
      </c>
      <c r="U343" s="1164">
        <v>485174</v>
      </c>
      <c r="X343" s="1142">
        <v>101.5</v>
      </c>
      <c r="Y343" s="1118">
        <v>315040</v>
      </c>
      <c r="Z343" s="1123">
        <v>308803</v>
      </c>
      <c r="AB343" s="1142">
        <v>95.7</v>
      </c>
      <c r="AC343" s="1112">
        <v>22068.5</v>
      </c>
      <c r="AD343" s="1123">
        <v>304304</v>
      </c>
    </row>
    <row r="344" spans="1:30">
      <c r="A344" s="112" t="s">
        <v>466</v>
      </c>
      <c r="B344" s="120" t="s">
        <v>3</v>
      </c>
      <c r="C344" s="857">
        <v>108.1</v>
      </c>
      <c r="D344" s="880">
        <v>3584373.755988556</v>
      </c>
      <c r="E344" s="858">
        <v>508728</v>
      </c>
      <c r="F344" s="857">
        <v>103.6</v>
      </c>
      <c r="G344" s="18">
        <v>1019216.4870000001</v>
      </c>
      <c r="H344" s="859">
        <v>1.2</v>
      </c>
      <c r="I344" s="1152">
        <v>-2.7</v>
      </c>
      <c r="J344" s="860">
        <v>0.93799999999999994</v>
      </c>
      <c r="K344" s="1162">
        <v>385745</v>
      </c>
      <c r="M344" s="851">
        <v>108.1</v>
      </c>
      <c r="N344" s="863">
        <v>3683.13</v>
      </c>
      <c r="O344" s="847">
        <v>653.30999999999995</v>
      </c>
      <c r="P344" s="847">
        <v>103.6</v>
      </c>
      <c r="Q344" s="19">
        <v>1087729.5</v>
      </c>
      <c r="R344" s="849">
        <v>1.2</v>
      </c>
      <c r="S344" s="1153">
        <v>-2.7</v>
      </c>
      <c r="T344" s="850">
        <v>1.0049999999999999</v>
      </c>
      <c r="U344" s="1163">
        <v>476070</v>
      </c>
      <c r="X344" s="1141">
        <v>91.8</v>
      </c>
      <c r="Y344" s="1117">
        <v>235295</v>
      </c>
      <c r="Z344" s="1122">
        <v>341542</v>
      </c>
      <c r="AB344" s="1141">
        <v>94.8</v>
      </c>
      <c r="AC344" s="1111">
        <v>21888.3</v>
      </c>
      <c r="AD344" s="1122">
        <v>318059</v>
      </c>
    </row>
    <row r="345" spans="1:30">
      <c r="A345" s="113">
        <v>2017</v>
      </c>
      <c r="B345" s="121" t="s">
        <v>4</v>
      </c>
      <c r="C345" s="847">
        <v>113.5</v>
      </c>
      <c r="D345" s="862">
        <v>3255632.0319864079</v>
      </c>
      <c r="E345" s="848">
        <v>505219</v>
      </c>
      <c r="F345" s="847">
        <v>114.6</v>
      </c>
      <c r="G345" s="19">
        <v>1063774.8810000001</v>
      </c>
      <c r="H345" s="849">
        <v>1.23</v>
      </c>
      <c r="I345" s="1153">
        <v>-4.3</v>
      </c>
      <c r="J345" s="850">
        <v>1.075</v>
      </c>
      <c r="K345" s="1163">
        <v>536520</v>
      </c>
      <c r="M345" s="851">
        <v>113.5</v>
      </c>
      <c r="N345" s="863">
        <v>3564.04</v>
      </c>
      <c r="O345" s="847">
        <v>454.96</v>
      </c>
      <c r="P345" s="847">
        <v>114.6</v>
      </c>
      <c r="Q345" s="19">
        <v>1096344.8999999999</v>
      </c>
      <c r="R345" s="849">
        <v>1.23</v>
      </c>
      <c r="S345" s="1153">
        <v>-4.3</v>
      </c>
      <c r="T345" s="850">
        <v>1.071</v>
      </c>
      <c r="U345" s="1163">
        <v>553788</v>
      </c>
      <c r="X345" s="1141">
        <v>92.6</v>
      </c>
      <c r="Y345" s="1117">
        <v>189790</v>
      </c>
      <c r="Z345" s="1122">
        <v>285179</v>
      </c>
      <c r="AB345" s="1141">
        <v>93.9</v>
      </c>
      <c r="AC345" s="1111">
        <v>22094.6</v>
      </c>
      <c r="AD345" s="1122">
        <v>312690</v>
      </c>
    </row>
    <row r="346" spans="1:30">
      <c r="A346" s="113"/>
      <c r="B346" s="121" t="s">
        <v>5</v>
      </c>
      <c r="C346" s="847">
        <v>113.1</v>
      </c>
      <c r="D346" s="862">
        <v>3529176.2943871981</v>
      </c>
      <c r="E346" s="848">
        <v>401515</v>
      </c>
      <c r="F346" s="847">
        <v>112.5</v>
      </c>
      <c r="G346" s="19">
        <v>1100401.477</v>
      </c>
      <c r="H346" s="849">
        <v>1.24</v>
      </c>
      <c r="I346" s="1153">
        <v>-2.4</v>
      </c>
      <c r="J346" s="850">
        <v>1.2769999999999999</v>
      </c>
      <c r="K346" s="1163">
        <v>579927</v>
      </c>
      <c r="M346" s="851">
        <v>113.1</v>
      </c>
      <c r="N346" s="863">
        <v>3605.43</v>
      </c>
      <c r="O346" s="847">
        <v>413.49</v>
      </c>
      <c r="P346" s="847">
        <v>112.5</v>
      </c>
      <c r="Q346" s="19">
        <v>1100443.7</v>
      </c>
      <c r="R346" s="849">
        <v>1.24</v>
      </c>
      <c r="S346" s="1153">
        <v>-2.4</v>
      </c>
      <c r="T346" s="850">
        <v>1.0669999999999999</v>
      </c>
      <c r="U346" s="1163">
        <v>497245</v>
      </c>
      <c r="X346" s="1141">
        <v>100</v>
      </c>
      <c r="Y346" s="1117">
        <v>225020</v>
      </c>
      <c r="Z346" s="1122">
        <v>346253</v>
      </c>
      <c r="AB346" s="1141">
        <v>96.8</v>
      </c>
      <c r="AC346" s="1111">
        <v>21990</v>
      </c>
      <c r="AD346" s="1122">
        <v>330808</v>
      </c>
    </row>
    <row r="347" spans="1:30">
      <c r="A347" s="113"/>
      <c r="B347" s="121" t="s">
        <v>6</v>
      </c>
      <c r="C347" s="847">
        <v>114.6</v>
      </c>
      <c r="D347" s="862">
        <v>3695280.9823327665</v>
      </c>
      <c r="E347" s="848">
        <v>386684</v>
      </c>
      <c r="F347" s="847">
        <v>115.3</v>
      </c>
      <c r="G347" s="19">
        <v>1136059.0919999999</v>
      </c>
      <c r="H347" s="849">
        <v>1.26</v>
      </c>
      <c r="I347" s="1153">
        <v>-0.4</v>
      </c>
      <c r="J347" s="850">
        <v>1</v>
      </c>
      <c r="K347" s="1163">
        <v>503472</v>
      </c>
      <c r="M347" s="851">
        <v>114.6</v>
      </c>
      <c r="N347" s="863">
        <v>3792.25</v>
      </c>
      <c r="O347" s="847">
        <v>354.94</v>
      </c>
      <c r="P347" s="847">
        <v>115.3</v>
      </c>
      <c r="Q347" s="19">
        <v>1100972.7</v>
      </c>
      <c r="R347" s="849">
        <v>1.26</v>
      </c>
      <c r="S347" s="1153">
        <v>-0.4</v>
      </c>
      <c r="T347" s="850">
        <v>1.0449999999999999</v>
      </c>
      <c r="U347" s="1163">
        <v>501466</v>
      </c>
      <c r="X347" s="1141">
        <v>99.2</v>
      </c>
      <c r="Y347" s="1117">
        <v>203224</v>
      </c>
      <c r="Z347" s="1122">
        <v>334175</v>
      </c>
      <c r="AB347" s="1141">
        <v>95.8</v>
      </c>
      <c r="AC347" s="1111">
        <v>22376.799999999999</v>
      </c>
      <c r="AD347" s="1122">
        <v>357872</v>
      </c>
    </row>
    <row r="348" spans="1:30">
      <c r="A348" s="113"/>
      <c r="B348" s="121" t="s">
        <v>7</v>
      </c>
      <c r="C348" s="847">
        <v>112.9</v>
      </c>
      <c r="D348" s="862">
        <v>3698700.6058022399</v>
      </c>
      <c r="E348" s="848">
        <v>369293</v>
      </c>
      <c r="F348" s="847">
        <v>114.2</v>
      </c>
      <c r="G348" s="19">
        <v>1071639.03</v>
      </c>
      <c r="H348" s="849">
        <v>1.28</v>
      </c>
      <c r="I348" s="1153">
        <v>-3.3</v>
      </c>
      <c r="J348" s="850">
        <v>0.98699999999999999</v>
      </c>
      <c r="K348" s="1163">
        <v>466334</v>
      </c>
      <c r="M348" s="851">
        <v>112.9</v>
      </c>
      <c r="N348" s="863">
        <v>3623.32</v>
      </c>
      <c r="O348" s="847">
        <v>379.7</v>
      </c>
      <c r="P348" s="847">
        <v>114.2</v>
      </c>
      <c r="Q348" s="19">
        <v>1099643.6000000001</v>
      </c>
      <c r="R348" s="849">
        <v>1.28</v>
      </c>
      <c r="S348" s="1153">
        <v>-3.3</v>
      </c>
      <c r="T348" s="850">
        <v>1.0620000000000001</v>
      </c>
      <c r="U348" s="1163">
        <v>501548</v>
      </c>
      <c r="X348" s="1141">
        <v>91.8</v>
      </c>
      <c r="Y348" s="1117">
        <v>210120</v>
      </c>
      <c r="Z348" s="1122">
        <v>339573</v>
      </c>
      <c r="AB348" s="1141">
        <v>94.8</v>
      </c>
      <c r="AC348" s="1111">
        <v>22375.7</v>
      </c>
      <c r="AD348" s="1122">
        <v>326478</v>
      </c>
    </row>
    <row r="349" spans="1:30">
      <c r="A349" s="113"/>
      <c r="B349" s="121" t="s">
        <v>8</v>
      </c>
      <c r="C349" s="847">
        <v>114.1</v>
      </c>
      <c r="D349" s="862">
        <v>3510726.9775041407</v>
      </c>
      <c r="E349" s="848">
        <v>448876</v>
      </c>
      <c r="F349" s="847">
        <v>115.1</v>
      </c>
      <c r="G349" s="19">
        <v>1135105.7560000001</v>
      </c>
      <c r="H349" s="849">
        <v>1.29</v>
      </c>
      <c r="I349" s="1153">
        <v>-2.5</v>
      </c>
      <c r="J349" s="850">
        <v>1.111</v>
      </c>
      <c r="K349" s="1163">
        <v>531014</v>
      </c>
      <c r="M349" s="851">
        <v>114.1</v>
      </c>
      <c r="N349" s="863">
        <v>3430.88</v>
      </c>
      <c r="O349" s="847">
        <v>432.62</v>
      </c>
      <c r="P349" s="847">
        <v>115.1</v>
      </c>
      <c r="Q349" s="19">
        <v>1090607.2</v>
      </c>
      <c r="R349" s="849">
        <v>1.29</v>
      </c>
      <c r="S349" s="1153">
        <v>-2.5</v>
      </c>
      <c r="T349" s="850">
        <v>1.0740000000000001</v>
      </c>
      <c r="U349" s="1163">
        <v>507011</v>
      </c>
      <c r="X349" s="1141">
        <v>89.3</v>
      </c>
      <c r="Y349" s="1117">
        <v>201267</v>
      </c>
      <c r="Z349" s="1122">
        <v>338563</v>
      </c>
      <c r="AB349" s="1141">
        <v>92.4</v>
      </c>
      <c r="AC349" s="1111">
        <v>21901.5</v>
      </c>
      <c r="AD349" s="1122">
        <v>335950</v>
      </c>
    </row>
    <row r="350" spans="1:30">
      <c r="A350" s="113"/>
      <c r="B350" s="121" t="s">
        <v>9</v>
      </c>
      <c r="C350" s="847">
        <v>113.7</v>
      </c>
      <c r="D350" s="862">
        <v>3808439.1406049165</v>
      </c>
      <c r="E350" s="848">
        <v>369465</v>
      </c>
      <c r="F350" s="847">
        <v>114</v>
      </c>
      <c r="G350" s="19">
        <v>1115855.1359999999</v>
      </c>
      <c r="H350" s="849">
        <v>1.29</v>
      </c>
      <c r="I350" s="1153">
        <v>-2.1</v>
      </c>
      <c r="J350" s="850">
        <v>1.012</v>
      </c>
      <c r="K350" s="1163">
        <v>511423</v>
      </c>
      <c r="M350" s="851">
        <v>113.7</v>
      </c>
      <c r="N350" s="863">
        <v>3530.35</v>
      </c>
      <c r="O350" s="847">
        <v>392.87</v>
      </c>
      <c r="P350" s="847">
        <v>114</v>
      </c>
      <c r="Q350" s="19">
        <v>1087190.7</v>
      </c>
      <c r="R350" s="849">
        <v>1.29</v>
      </c>
      <c r="S350" s="1153">
        <v>-2.1</v>
      </c>
      <c r="T350" s="850">
        <v>1.0429999999999999</v>
      </c>
      <c r="U350" s="1163">
        <v>515052</v>
      </c>
      <c r="X350" s="1141">
        <v>90.2</v>
      </c>
      <c r="Y350" s="1117">
        <v>246434</v>
      </c>
      <c r="Z350" s="1122">
        <v>331650</v>
      </c>
      <c r="AB350" s="1141">
        <v>92.2</v>
      </c>
      <c r="AC350" s="1111">
        <v>21937.9</v>
      </c>
      <c r="AD350" s="1122">
        <v>334827</v>
      </c>
    </row>
    <row r="351" spans="1:30">
      <c r="A351" s="113"/>
      <c r="B351" s="121" t="s">
        <v>10</v>
      </c>
      <c r="C351" s="847">
        <v>117.2</v>
      </c>
      <c r="D351" s="862">
        <v>3681794.6021329337</v>
      </c>
      <c r="E351" s="848">
        <v>345243</v>
      </c>
      <c r="F351" s="847">
        <v>119.2</v>
      </c>
      <c r="G351" s="19">
        <v>1053412.5330000001</v>
      </c>
      <c r="H351" s="849">
        <v>1.31</v>
      </c>
      <c r="I351" s="1153">
        <v>-1.1000000000000001</v>
      </c>
      <c r="J351" s="850">
        <v>0.99299999999999999</v>
      </c>
      <c r="K351" s="1163">
        <v>509954</v>
      </c>
      <c r="M351" s="851">
        <v>117.2</v>
      </c>
      <c r="N351" s="863">
        <v>3517.59</v>
      </c>
      <c r="O351" s="847">
        <v>369.74</v>
      </c>
      <c r="P351" s="847">
        <v>119.2</v>
      </c>
      <c r="Q351" s="19">
        <v>1080591.7</v>
      </c>
      <c r="R351" s="849">
        <v>1.31</v>
      </c>
      <c r="S351" s="1153">
        <v>-1.1000000000000001</v>
      </c>
      <c r="T351" s="850">
        <v>1.079</v>
      </c>
      <c r="U351" s="1163">
        <v>531473</v>
      </c>
      <c r="X351" s="1141">
        <v>88.5</v>
      </c>
      <c r="Y351" s="1117">
        <v>191990</v>
      </c>
      <c r="Z351" s="1122">
        <v>338647</v>
      </c>
      <c r="AB351" s="1141">
        <v>92.4</v>
      </c>
      <c r="AC351" s="1111">
        <v>21713.4</v>
      </c>
      <c r="AD351" s="1122">
        <v>335929</v>
      </c>
    </row>
    <row r="352" spans="1:30">
      <c r="A352" s="113"/>
      <c r="B352" s="121" t="s">
        <v>11</v>
      </c>
      <c r="C352" s="847">
        <v>113.5</v>
      </c>
      <c r="D352" s="862">
        <v>3570147.7381281909</v>
      </c>
      <c r="E352" s="848">
        <v>416126</v>
      </c>
      <c r="F352" s="847">
        <v>113.2</v>
      </c>
      <c r="G352" s="19">
        <v>1095435.7820000001</v>
      </c>
      <c r="H352" s="849">
        <v>1.3</v>
      </c>
      <c r="I352" s="1153">
        <v>-0.1</v>
      </c>
      <c r="J352" s="850">
        <v>1.08</v>
      </c>
      <c r="K352" s="1163">
        <v>542069</v>
      </c>
      <c r="M352" s="851">
        <v>113.5</v>
      </c>
      <c r="N352" s="863">
        <v>3518.27</v>
      </c>
      <c r="O352" s="847">
        <v>409</v>
      </c>
      <c r="P352" s="847">
        <v>113.2</v>
      </c>
      <c r="Q352" s="19">
        <v>1090961.8999999999</v>
      </c>
      <c r="R352" s="849">
        <v>1.3</v>
      </c>
      <c r="S352" s="1153">
        <v>-0.1</v>
      </c>
      <c r="T352" s="850">
        <v>1.0580000000000001</v>
      </c>
      <c r="U352" s="1163">
        <v>540276</v>
      </c>
      <c r="X352" s="1141">
        <v>93.4</v>
      </c>
      <c r="Y352" s="1117">
        <v>183284</v>
      </c>
      <c r="Z352" s="1122">
        <v>318589</v>
      </c>
      <c r="AB352" s="1141">
        <v>94.6</v>
      </c>
      <c r="AC352" s="1111">
        <v>21621.599999999999</v>
      </c>
      <c r="AD352" s="1122">
        <v>330081</v>
      </c>
    </row>
    <row r="353" spans="1:30">
      <c r="A353" s="113"/>
      <c r="B353" s="121" t="s">
        <v>12</v>
      </c>
      <c r="C353" s="847">
        <v>116</v>
      </c>
      <c r="D353" s="862">
        <v>3632815.2199114603</v>
      </c>
      <c r="E353" s="848">
        <v>369655</v>
      </c>
      <c r="F353" s="847">
        <v>120.6</v>
      </c>
      <c r="G353" s="19">
        <v>1102353.8429999999</v>
      </c>
      <c r="H353" s="849">
        <v>1.32</v>
      </c>
      <c r="I353" s="1153">
        <v>-3</v>
      </c>
      <c r="J353" s="850">
        <v>1.0549999999999999</v>
      </c>
      <c r="K353" s="1163">
        <v>516258</v>
      </c>
      <c r="M353" s="851">
        <v>116</v>
      </c>
      <c r="N353" s="863">
        <v>3532.71</v>
      </c>
      <c r="O353" s="847">
        <v>379.74</v>
      </c>
      <c r="P353" s="847">
        <v>120.6</v>
      </c>
      <c r="Q353" s="19">
        <v>1096681.2</v>
      </c>
      <c r="R353" s="849">
        <v>1.32</v>
      </c>
      <c r="S353" s="1153">
        <v>-3</v>
      </c>
      <c r="T353" s="850">
        <v>1.056</v>
      </c>
      <c r="U353" s="1163">
        <v>514304</v>
      </c>
      <c r="X353" s="1141">
        <v>98.4</v>
      </c>
      <c r="Y353" s="1117">
        <v>198312</v>
      </c>
      <c r="Z353" s="1122">
        <v>336853</v>
      </c>
      <c r="AB353" s="1141">
        <v>95.1</v>
      </c>
      <c r="AC353" s="1111">
        <v>20709.5</v>
      </c>
      <c r="AD353" s="1122">
        <v>340592</v>
      </c>
    </row>
    <row r="354" spans="1:30">
      <c r="A354" s="113"/>
      <c r="B354" s="121" t="s">
        <v>13</v>
      </c>
      <c r="C354" s="847">
        <v>116.6</v>
      </c>
      <c r="D354" s="862">
        <v>3394975.2845781767</v>
      </c>
      <c r="E354" s="848">
        <v>488553</v>
      </c>
      <c r="F354" s="847">
        <v>122</v>
      </c>
      <c r="G354" s="19">
        <v>1122397.1100000001</v>
      </c>
      <c r="H354" s="849">
        <v>1.33</v>
      </c>
      <c r="I354" s="1153">
        <v>-0.7</v>
      </c>
      <c r="J354" s="850">
        <v>1.091</v>
      </c>
      <c r="K354" s="1163">
        <v>562256</v>
      </c>
      <c r="M354" s="851">
        <v>116.6</v>
      </c>
      <c r="N354" s="863">
        <v>3505.48</v>
      </c>
      <c r="O354" s="847">
        <v>421.56</v>
      </c>
      <c r="P354" s="847">
        <v>122</v>
      </c>
      <c r="Q354" s="19">
        <v>1092931.1000000001</v>
      </c>
      <c r="R354" s="849">
        <v>1.33</v>
      </c>
      <c r="S354" s="1153">
        <v>-0.7</v>
      </c>
      <c r="T354" s="850">
        <v>1.0940000000000001</v>
      </c>
      <c r="U354" s="1163">
        <v>562715</v>
      </c>
      <c r="X354" s="1141">
        <v>97.5</v>
      </c>
      <c r="Y354" s="1117">
        <v>221533</v>
      </c>
      <c r="Z354" s="1122">
        <v>353431</v>
      </c>
      <c r="AB354" s="1141">
        <v>94.7</v>
      </c>
      <c r="AC354" s="1111">
        <v>21428.1</v>
      </c>
      <c r="AD354" s="1122">
        <v>338929</v>
      </c>
    </row>
    <row r="355" spans="1:30">
      <c r="A355" s="114"/>
      <c r="B355" s="122" t="s">
        <v>14</v>
      </c>
      <c r="C355" s="852">
        <v>116.1</v>
      </c>
      <c r="D355" s="885">
        <v>3493052.5191225931</v>
      </c>
      <c r="E355" s="853">
        <v>358904</v>
      </c>
      <c r="F355" s="852">
        <v>120</v>
      </c>
      <c r="G355" s="20">
        <v>1102436.0360000001</v>
      </c>
      <c r="H355" s="854">
        <v>1.35</v>
      </c>
      <c r="I355" s="1154">
        <v>-1.1000000000000001</v>
      </c>
      <c r="J355" s="855">
        <v>1.1140000000000001</v>
      </c>
      <c r="K355" s="1164">
        <v>594718</v>
      </c>
      <c r="M355" s="851">
        <v>116.1</v>
      </c>
      <c r="N355" s="863">
        <v>3576.23</v>
      </c>
      <c r="O355" s="847">
        <v>361.63</v>
      </c>
      <c r="P355" s="847">
        <v>120</v>
      </c>
      <c r="Q355" s="19">
        <v>1101168.5</v>
      </c>
      <c r="R355" s="849">
        <v>1.35</v>
      </c>
      <c r="S355" s="1153">
        <v>-1.1000000000000001</v>
      </c>
      <c r="T355" s="850">
        <v>1.071</v>
      </c>
      <c r="U355" s="1163">
        <v>544094</v>
      </c>
      <c r="X355" s="1141">
        <v>100</v>
      </c>
      <c r="Y355" s="1117">
        <v>301427</v>
      </c>
      <c r="Z355" s="1122">
        <v>342272</v>
      </c>
      <c r="AB355" s="1141">
        <v>94.7</v>
      </c>
      <c r="AC355" s="1111">
        <v>21067.8</v>
      </c>
      <c r="AD355" s="1122">
        <v>352573</v>
      </c>
    </row>
    <row r="356" spans="1:30">
      <c r="A356" s="99" t="s">
        <v>712</v>
      </c>
      <c r="B356" s="197" t="s">
        <v>3</v>
      </c>
      <c r="C356" s="857">
        <v>114.7</v>
      </c>
      <c r="D356" s="880">
        <v>3378501.5366845061</v>
      </c>
      <c r="E356" s="858">
        <v>309781</v>
      </c>
      <c r="F356" s="857">
        <v>119.1</v>
      </c>
      <c r="G356" s="18">
        <v>1057248.3500000001</v>
      </c>
      <c r="H356" s="859">
        <v>1.38</v>
      </c>
      <c r="I356" s="1152">
        <v>-1.4</v>
      </c>
      <c r="J356" s="860">
        <v>0.995</v>
      </c>
      <c r="K356" s="1162">
        <v>457725</v>
      </c>
      <c r="M356" s="861">
        <v>114.7</v>
      </c>
      <c r="N356" s="881">
        <v>3486.32</v>
      </c>
      <c r="O356" s="857">
        <v>378.47</v>
      </c>
      <c r="P356" s="857">
        <v>119.1</v>
      </c>
      <c r="Q356" s="18">
        <v>1117098.8</v>
      </c>
      <c r="R356" s="859">
        <v>1.38</v>
      </c>
      <c r="S356" s="1152">
        <v>-1.4</v>
      </c>
      <c r="T356" s="860">
        <v>1.0720000000000001</v>
      </c>
      <c r="U356" s="1162">
        <v>548971</v>
      </c>
      <c r="X356" s="1143">
        <v>98.4</v>
      </c>
      <c r="Y356" s="1119">
        <v>224690</v>
      </c>
      <c r="Z356" s="1121">
        <v>373896</v>
      </c>
      <c r="AB356" s="1143">
        <v>101.6</v>
      </c>
      <c r="AC356" s="1113">
        <v>21150</v>
      </c>
      <c r="AD356" s="1121">
        <v>340147</v>
      </c>
    </row>
    <row r="357" spans="1:30">
      <c r="A357" s="96">
        <v>2018</v>
      </c>
      <c r="B357" s="196" t="s">
        <v>4</v>
      </c>
      <c r="C357" s="847">
        <v>115.9</v>
      </c>
      <c r="D357" s="862">
        <v>3144539.0957534057</v>
      </c>
      <c r="E357" s="848">
        <v>436401</v>
      </c>
      <c r="F357" s="847">
        <v>117.5</v>
      </c>
      <c r="G357" s="19">
        <v>1089366.1200000001</v>
      </c>
      <c r="H357" s="849">
        <v>1.38</v>
      </c>
      <c r="I357" s="1153">
        <v>-0.3</v>
      </c>
      <c r="J357" s="850">
        <v>1.0289999999999999</v>
      </c>
      <c r="K357" s="1163">
        <v>495320</v>
      </c>
      <c r="M357" s="851">
        <v>115.9</v>
      </c>
      <c r="N357" s="863">
        <v>3445.08</v>
      </c>
      <c r="O357" s="847">
        <v>392.36</v>
      </c>
      <c r="P357" s="847">
        <v>117.5</v>
      </c>
      <c r="Q357" s="19">
        <v>1126364</v>
      </c>
      <c r="R357" s="849">
        <v>1.38</v>
      </c>
      <c r="S357" s="1153">
        <v>-0.3</v>
      </c>
      <c r="T357" s="850">
        <v>1.0249999999999999</v>
      </c>
      <c r="U357" s="1163">
        <v>514700</v>
      </c>
      <c r="X357" s="1141">
        <v>103.3</v>
      </c>
      <c r="Y357" s="1117">
        <v>184219</v>
      </c>
      <c r="Z357" s="1122">
        <v>344069</v>
      </c>
      <c r="AB357" s="1141">
        <v>105</v>
      </c>
      <c r="AC357" s="1111">
        <v>21490.2</v>
      </c>
      <c r="AD357" s="1122">
        <v>378362</v>
      </c>
    </row>
    <row r="358" spans="1:30">
      <c r="A358" s="96"/>
      <c r="B358" s="196" t="s">
        <v>5</v>
      </c>
      <c r="C358" s="847">
        <v>120.5</v>
      </c>
      <c r="D358" s="862">
        <v>3370186.2163191293</v>
      </c>
      <c r="E358" s="848">
        <v>772511</v>
      </c>
      <c r="F358" s="847">
        <v>127.7</v>
      </c>
      <c r="G358" s="19">
        <v>1116097.8119999999</v>
      </c>
      <c r="H358" s="849">
        <v>1.39</v>
      </c>
      <c r="I358" s="1153">
        <v>-2</v>
      </c>
      <c r="J358" s="850">
        <v>1.2430000000000001</v>
      </c>
      <c r="K358" s="1163">
        <v>630594</v>
      </c>
      <c r="M358" s="851">
        <v>120.5</v>
      </c>
      <c r="N358" s="863">
        <v>3457.23</v>
      </c>
      <c r="O358" s="847">
        <v>777.11</v>
      </c>
      <c r="P358" s="847">
        <v>127.7</v>
      </c>
      <c r="Q358" s="19">
        <v>1117568.1000000001</v>
      </c>
      <c r="R358" s="849">
        <v>1.39</v>
      </c>
      <c r="S358" s="1153">
        <v>-2</v>
      </c>
      <c r="T358" s="850">
        <v>1.038</v>
      </c>
      <c r="U358" s="1163">
        <v>538925</v>
      </c>
      <c r="X358" s="1141">
        <v>105.7</v>
      </c>
      <c r="Y358" s="1117">
        <v>213578</v>
      </c>
      <c r="Z358" s="1122">
        <v>339371</v>
      </c>
      <c r="AB358" s="1141">
        <v>102.8</v>
      </c>
      <c r="AC358" s="1111">
        <v>20268.3</v>
      </c>
      <c r="AD358" s="1122">
        <v>333308</v>
      </c>
    </row>
    <row r="359" spans="1:30">
      <c r="A359" s="96"/>
      <c r="B359" s="196" t="s">
        <v>6</v>
      </c>
      <c r="C359" s="847">
        <v>125.4</v>
      </c>
      <c r="D359" s="862">
        <v>3307413.0720129269</v>
      </c>
      <c r="E359" s="848">
        <v>499525</v>
      </c>
      <c r="F359" s="847">
        <v>143.6</v>
      </c>
      <c r="G359" s="19">
        <v>1155137.4780000001</v>
      </c>
      <c r="H359" s="849">
        <v>1.39</v>
      </c>
      <c r="I359" s="1153">
        <v>-4.3</v>
      </c>
      <c r="J359" s="850">
        <v>1.079</v>
      </c>
      <c r="K359" s="1163">
        <v>537260</v>
      </c>
      <c r="M359" s="851">
        <v>125.4</v>
      </c>
      <c r="N359" s="863">
        <v>3396.01</v>
      </c>
      <c r="O359" s="847">
        <v>452.11</v>
      </c>
      <c r="P359" s="847">
        <v>143.6</v>
      </c>
      <c r="Q359" s="19">
        <v>1118673.3</v>
      </c>
      <c r="R359" s="849">
        <v>1.39</v>
      </c>
      <c r="S359" s="1153">
        <v>-4.3</v>
      </c>
      <c r="T359" s="850">
        <v>1.117</v>
      </c>
      <c r="U359" s="1163">
        <v>541103</v>
      </c>
      <c r="X359" s="1141">
        <v>109</v>
      </c>
      <c r="Y359" s="1117">
        <v>185982</v>
      </c>
      <c r="Z359" s="1122">
        <v>331181</v>
      </c>
      <c r="AB359" s="1141">
        <v>105.6</v>
      </c>
      <c r="AC359" s="1111">
        <v>20644.7</v>
      </c>
      <c r="AD359" s="1122">
        <v>337596</v>
      </c>
    </row>
    <row r="360" spans="1:30">
      <c r="A360" s="96"/>
      <c r="B360" s="196" t="s">
        <v>7</v>
      </c>
      <c r="C360" s="847">
        <v>115.9</v>
      </c>
      <c r="D360" s="862">
        <v>3514754.9609541381</v>
      </c>
      <c r="E360" s="848">
        <v>326486</v>
      </c>
      <c r="F360" s="847">
        <v>118.4</v>
      </c>
      <c r="G360" s="19">
        <v>1137420.0630000001</v>
      </c>
      <c r="H360" s="849">
        <v>1.4</v>
      </c>
      <c r="I360" s="1153">
        <v>-6</v>
      </c>
      <c r="J360" s="850">
        <v>0.998</v>
      </c>
      <c r="K360" s="1163">
        <v>522294</v>
      </c>
      <c r="M360" s="851">
        <v>115.9</v>
      </c>
      <c r="N360" s="863">
        <v>3442.85</v>
      </c>
      <c r="O360" s="847">
        <v>340.76</v>
      </c>
      <c r="P360" s="847">
        <v>118.4</v>
      </c>
      <c r="Q360" s="19">
        <v>1165755.3</v>
      </c>
      <c r="R360" s="849">
        <v>1.4</v>
      </c>
      <c r="S360" s="1153">
        <v>-6</v>
      </c>
      <c r="T360" s="850">
        <v>1.0780000000000001</v>
      </c>
      <c r="U360" s="1163">
        <v>563643</v>
      </c>
      <c r="X360" s="1141">
        <v>102.5</v>
      </c>
      <c r="Y360" s="1117">
        <v>182941</v>
      </c>
      <c r="Z360" s="1122">
        <v>369718</v>
      </c>
      <c r="AB360" s="1141">
        <v>105.7</v>
      </c>
      <c r="AC360" s="1111">
        <v>20131.400000000001</v>
      </c>
      <c r="AD360" s="1122">
        <v>359581</v>
      </c>
    </row>
    <row r="361" spans="1:30">
      <c r="A361" s="96"/>
      <c r="B361" s="196" t="s">
        <v>8</v>
      </c>
      <c r="C361" s="847">
        <v>117.9</v>
      </c>
      <c r="D361" s="862">
        <v>3505815.2711350657</v>
      </c>
      <c r="E361" s="848">
        <v>422683</v>
      </c>
      <c r="F361" s="847">
        <v>123.4</v>
      </c>
      <c r="G361" s="19">
        <v>1172388.07</v>
      </c>
      <c r="H361" s="849">
        <v>1.43</v>
      </c>
      <c r="I361" s="1153">
        <v>-2.2999999999999998</v>
      </c>
      <c r="J361" s="850">
        <v>1.085</v>
      </c>
      <c r="K361" s="1163">
        <v>587721</v>
      </c>
      <c r="M361" s="851">
        <v>117.9</v>
      </c>
      <c r="N361" s="863">
        <v>3423.09</v>
      </c>
      <c r="O361" s="847">
        <v>396.83</v>
      </c>
      <c r="P361" s="847">
        <v>123.4</v>
      </c>
      <c r="Q361" s="19">
        <v>1130555.8</v>
      </c>
      <c r="R361" s="849">
        <v>1.43</v>
      </c>
      <c r="S361" s="1153">
        <v>-2.2999999999999998</v>
      </c>
      <c r="T361" s="850">
        <v>1.052</v>
      </c>
      <c r="U361" s="1163">
        <v>557191</v>
      </c>
      <c r="X361" s="1141">
        <v>102.5</v>
      </c>
      <c r="Y361" s="1117">
        <v>182724</v>
      </c>
      <c r="Z361" s="1122">
        <v>352051</v>
      </c>
      <c r="AB361" s="1141">
        <v>105.9</v>
      </c>
      <c r="AC361" s="1111">
        <v>19690.3</v>
      </c>
      <c r="AD361" s="1122">
        <v>363553</v>
      </c>
    </row>
    <row r="362" spans="1:30">
      <c r="A362" s="96"/>
      <c r="B362" s="196" t="s">
        <v>9</v>
      </c>
      <c r="C362" s="847">
        <v>115.9</v>
      </c>
      <c r="D362" s="862">
        <v>3774905.6980994917</v>
      </c>
      <c r="E362" s="848">
        <v>357316</v>
      </c>
      <c r="F362" s="847">
        <v>120.9</v>
      </c>
      <c r="G362" s="19">
        <v>1153795.7969999998</v>
      </c>
      <c r="H362" s="849">
        <v>1.46</v>
      </c>
      <c r="I362" s="1153">
        <v>-4.2</v>
      </c>
      <c r="J362" s="850">
        <v>1.034</v>
      </c>
      <c r="K362" s="1163">
        <v>532486</v>
      </c>
      <c r="M362" s="851">
        <v>115.9</v>
      </c>
      <c r="N362" s="863">
        <v>3525.54</v>
      </c>
      <c r="O362" s="847">
        <v>395.08</v>
      </c>
      <c r="P362" s="847">
        <v>120.9</v>
      </c>
      <c r="Q362" s="19">
        <v>1127887.8</v>
      </c>
      <c r="R362" s="849">
        <v>1.46</v>
      </c>
      <c r="S362" s="1153">
        <v>-4.2</v>
      </c>
      <c r="T362" s="850">
        <v>1.0740000000000001</v>
      </c>
      <c r="U362" s="1163">
        <v>536014</v>
      </c>
      <c r="X362" s="1141">
        <v>104.9</v>
      </c>
      <c r="Y362" s="1117">
        <v>210308</v>
      </c>
      <c r="Z362" s="1122">
        <v>375984</v>
      </c>
      <c r="AB362" s="1141">
        <v>106.9</v>
      </c>
      <c r="AC362" s="1111">
        <v>19001.400000000001</v>
      </c>
      <c r="AD362" s="1122">
        <v>364352</v>
      </c>
    </row>
    <row r="363" spans="1:30">
      <c r="A363" s="96"/>
      <c r="B363" s="196" t="s">
        <v>10</v>
      </c>
      <c r="C363" s="847">
        <v>115.3</v>
      </c>
      <c r="D363" s="862">
        <v>3695293.7899113037</v>
      </c>
      <c r="E363" s="848">
        <v>342274</v>
      </c>
      <c r="F363" s="847">
        <v>117.6</v>
      </c>
      <c r="G363" s="19">
        <v>1113934.1359999999</v>
      </c>
      <c r="H363" s="849">
        <v>1.46</v>
      </c>
      <c r="I363" s="1153">
        <v>-3.1</v>
      </c>
      <c r="J363" s="850">
        <v>1.0109999999999999</v>
      </c>
      <c r="K363" s="1163">
        <v>562735</v>
      </c>
      <c r="M363" s="851">
        <v>115.3</v>
      </c>
      <c r="N363" s="863">
        <v>3499.13</v>
      </c>
      <c r="O363" s="847">
        <v>403.46</v>
      </c>
      <c r="P363" s="847">
        <v>117.6</v>
      </c>
      <c r="Q363" s="19">
        <v>1134729.2</v>
      </c>
      <c r="R363" s="849">
        <v>1.46</v>
      </c>
      <c r="S363" s="1153">
        <v>-3.1</v>
      </c>
      <c r="T363" s="850">
        <v>1.095</v>
      </c>
      <c r="U363" s="1163">
        <v>583516</v>
      </c>
      <c r="X363" s="1141">
        <v>100</v>
      </c>
      <c r="Y363" s="1117">
        <v>175490</v>
      </c>
      <c r="Z363" s="1122">
        <v>364869</v>
      </c>
      <c r="AB363" s="1141">
        <v>104</v>
      </c>
      <c r="AC363" s="1111">
        <v>19406.8</v>
      </c>
      <c r="AD363" s="1122">
        <v>358505</v>
      </c>
    </row>
    <row r="364" spans="1:30">
      <c r="A364" s="96"/>
      <c r="B364" s="196" t="s">
        <v>11</v>
      </c>
      <c r="C364" s="847">
        <v>116.7</v>
      </c>
      <c r="D364" s="862">
        <v>3427621.80226989</v>
      </c>
      <c r="E364" s="848">
        <v>374357</v>
      </c>
      <c r="F364" s="847">
        <v>123.9</v>
      </c>
      <c r="G364" s="19">
        <v>1102655.416</v>
      </c>
      <c r="H364" s="849">
        <v>1.47</v>
      </c>
      <c r="I364" s="1153">
        <v>-2.2000000000000002</v>
      </c>
      <c r="J364" s="850">
        <v>1.073</v>
      </c>
      <c r="K364" s="1163">
        <v>482074</v>
      </c>
      <c r="M364" s="851">
        <v>116.7</v>
      </c>
      <c r="N364" s="863">
        <v>3355.82</v>
      </c>
      <c r="O364" s="847">
        <v>363.65</v>
      </c>
      <c r="P364" s="847">
        <v>123.9</v>
      </c>
      <c r="Q364" s="19">
        <v>1108031.5</v>
      </c>
      <c r="R364" s="849">
        <v>1.47</v>
      </c>
      <c r="S364" s="1153">
        <v>-2.2000000000000002</v>
      </c>
      <c r="T364" s="850">
        <v>1.0569999999999999</v>
      </c>
      <c r="U364" s="1163">
        <v>493080</v>
      </c>
      <c r="X364" s="1141">
        <v>104.1</v>
      </c>
      <c r="Y364" s="1117">
        <v>161321</v>
      </c>
      <c r="Z364" s="1122">
        <v>305369</v>
      </c>
      <c r="AB364" s="1141">
        <v>105.3</v>
      </c>
      <c r="AC364" s="1111">
        <v>18876.900000000001</v>
      </c>
      <c r="AD364" s="1122">
        <v>330968</v>
      </c>
    </row>
    <row r="365" spans="1:30">
      <c r="A365" s="96"/>
      <c r="B365" s="196" t="s">
        <v>12</v>
      </c>
      <c r="C365" s="847">
        <v>120.6</v>
      </c>
      <c r="D365" s="862">
        <v>3541881.4122962523</v>
      </c>
      <c r="E365" s="848">
        <v>439645</v>
      </c>
      <c r="F365" s="847">
        <v>128.4</v>
      </c>
      <c r="G365" s="19">
        <v>1148494.3469999998</v>
      </c>
      <c r="H365" s="849">
        <v>1.47</v>
      </c>
      <c r="I365" s="1153">
        <v>-2.9</v>
      </c>
      <c r="J365" s="883">
        <v>1.125</v>
      </c>
      <c r="K365" s="1163">
        <v>573616</v>
      </c>
      <c r="M365" s="851">
        <v>120.6</v>
      </c>
      <c r="N365" s="863">
        <v>3427.28</v>
      </c>
      <c r="O365" s="847">
        <v>414.76</v>
      </c>
      <c r="P365" s="847">
        <v>128.4</v>
      </c>
      <c r="Q365" s="19">
        <v>1133974.8999999999</v>
      </c>
      <c r="R365" s="849">
        <v>1.47</v>
      </c>
      <c r="S365" s="1153">
        <v>-2.9</v>
      </c>
      <c r="T365" s="883">
        <v>1.1140000000000001</v>
      </c>
      <c r="U365" s="1163">
        <v>553635</v>
      </c>
      <c r="X365" s="1141">
        <v>109.8</v>
      </c>
      <c r="Y365" s="1117">
        <v>192171</v>
      </c>
      <c r="Z365" s="1122">
        <v>381969</v>
      </c>
      <c r="AB365" s="1141">
        <v>106</v>
      </c>
      <c r="AC365" s="1111">
        <v>20038.8</v>
      </c>
      <c r="AD365" s="1122">
        <v>372457</v>
      </c>
    </row>
    <row r="366" spans="1:30">
      <c r="A366" s="96"/>
      <c r="B366" s="196" t="s">
        <v>13</v>
      </c>
      <c r="C366" s="847">
        <v>115.4</v>
      </c>
      <c r="D366" s="862">
        <v>3343949.891685361</v>
      </c>
      <c r="E366" s="848">
        <v>442845</v>
      </c>
      <c r="F366" s="847">
        <v>117.2</v>
      </c>
      <c r="G366" s="19">
        <v>1177712.28</v>
      </c>
      <c r="H366" s="849">
        <v>1.46</v>
      </c>
      <c r="I366" s="1153">
        <v>-4.5999999999999996</v>
      </c>
      <c r="J366" s="850">
        <v>1.0640000000000001</v>
      </c>
      <c r="K366" s="1163">
        <v>543911</v>
      </c>
      <c r="M366" s="851">
        <v>115.4</v>
      </c>
      <c r="N366" s="863">
        <v>3455.81</v>
      </c>
      <c r="O366" s="847">
        <v>408.36</v>
      </c>
      <c r="P366" s="847">
        <v>117.2</v>
      </c>
      <c r="Q366" s="19">
        <v>1143691.5</v>
      </c>
      <c r="R366" s="849">
        <v>1.46</v>
      </c>
      <c r="S366" s="1153">
        <v>-4.5999999999999996</v>
      </c>
      <c r="T366" s="850">
        <v>1.0669999999999999</v>
      </c>
      <c r="U366" s="1163">
        <v>543896</v>
      </c>
      <c r="X366" s="1141">
        <v>107.4</v>
      </c>
      <c r="Y366" s="1117">
        <v>202726</v>
      </c>
      <c r="Z366" s="1122">
        <v>377322</v>
      </c>
      <c r="AB366" s="1141">
        <v>104.3</v>
      </c>
      <c r="AC366" s="1111">
        <v>19726</v>
      </c>
      <c r="AD366" s="1122">
        <v>356004</v>
      </c>
    </row>
    <row r="367" spans="1:30">
      <c r="A367" s="101"/>
      <c r="B367" s="198" t="s">
        <v>14</v>
      </c>
      <c r="C367" s="852">
        <v>113.9</v>
      </c>
      <c r="D367" s="885">
        <v>3431179.1072086398</v>
      </c>
      <c r="E367" s="853">
        <v>404684</v>
      </c>
      <c r="F367" s="852">
        <v>114.1</v>
      </c>
      <c r="G367" s="20">
        <v>1130973.6399999999</v>
      </c>
      <c r="H367" s="854">
        <v>1.47</v>
      </c>
      <c r="I367" s="1154">
        <v>-2.7</v>
      </c>
      <c r="J367" s="855">
        <v>1.0309999999999999</v>
      </c>
      <c r="K367" s="1164">
        <v>557400</v>
      </c>
      <c r="M367" s="856">
        <v>113.9</v>
      </c>
      <c r="N367" s="884">
        <v>3525.94</v>
      </c>
      <c r="O367" s="852">
        <v>388.82</v>
      </c>
      <c r="P367" s="852">
        <v>114.1</v>
      </c>
      <c r="Q367" s="20">
        <v>1132033.5</v>
      </c>
      <c r="R367" s="854">
        <v>1.47</v>
      </c>
      <c r="S367" s="1154">
        <v>-2.7</v>
      </c>
      <c r="T367" s="855">
        <v>0.98899999999999999</v>
      </c>
      <c r="U367" s="1164">
        <v>518473</v>
      </c>
      <c r="X367" s="1141">
        <v>112.3</v>
      </c>
      <c r="Y367" s="1117">
        <v>284931</v>
      </c>
      <c r="Z367" s="1122">
        <v>334464</v>
      </c>
      <c r="AB367" s="1141">
        <v>106.9</v>
      </c>
      <c r="AC367" s="1111">
        <v>19526.599999999999</v>
      </c>
      <c r="AD367" s="1122">
        <v>341751</v>
      </c>
    </row>
    <row r="368" spans="1:30">
      <c r="A368" s="96" t="s">
        <v>756</v>
      </c>
      <c r="B368" s="196" t="s">
        <v>3</v>
      </c>
      <c r="C368" s="847">
        <v>110.3</v>
      </c>
      <c r="D368" s="862">
        <v>3464981.5088633494</v>
      </c>
      <c r="E368" s="848">
        <v>267671</v>
      </c>
      <c r="F368" s="847">
        <v>108.6</v>
      </c>
      <c r="G368" s="19">
        <v>1034254.8239999999</v>
      </c>
      <c r="H368" s="849">
        <v>1.46</v>
      </c>
      <c r="I368" s="1153">
        <v>-4.8</v>
      </c>
      <c r="J368" s="850">
        <v>0.95099999999999996</v>
      </c>
      <c r="K368" s="1163">
        <v>439203</v>
      </c>
      <c r="M368" s="851">
        <v>110.3</v>
      </c>
      <c r="N368" s="863">
        <v>3597.96</v>
      </c>
      <c r="O368" s="847">
        <v>333.36</v>
      </c>
      <c r="P368" s="847">
        <v>108.6</v>
      </c>
      <c r="Q368" s="19">
        <v>1086938.7</v>
      </c>
      <c r="R368" s="849">
        <v>1.46</v>
      </c>
      <c r="S368" s="1153">
        <v>-4.8</v>
      </c>
      <c r="T368" s="850">
        <v>1.026</v>
      </c>
      <c r="U368" s="1163">
        <v>525689</v>
      </c>
      <c r="X368" s="1143">
        <v>95.1</v>
      </c>
      <c r="Y368" s="1119">
        <v>202742</v>
      </c>
      <c r="Z368" s="1121">
        <v>364355</v>
      </c>
      <c r="AB368" s="1143">
        <v>98.1</v>
      </c>
      <c r="AC368" s="1113">
        <v>19403.8</v>
      </c>
      <c r="AD368" s="1121">
        <v>338823</v>
      </c>
    </row>
    <row r="369" spans="1:30">
      <c r="A369" s="96">
        <v>2019</v>
      </c>
      <c r="B369" s="196" t="s">
        <v>4</v>
      </c>
      <c r="C369" s="847">
        <v>114.3</v>
      </c>
      <c r="D369" s="862">
        <v>3315440.221861213</v>
      </c>
      <c r="E369" s="848">
        <v>436563</v>
      </c>
      <c r="F369" s="847">
        <v>114.7</v>
      </c>
      <c r="G369" s="19">
        <v>1064502.439</v>
      </c>
      <c r="H369" s="849">
        <v>1.45</v>
      </c>
      <c r="I369" s="1153">
        <v>-4.9000000000000004</v>
      </c>
      <c r="J369" s="850">
        <v>1.024</v>
      </c>
      <c r="K369" s="1163">
        <v>545246</v>
      </c>
      <c r="M369" s="851">
        <v>114.3</v>
      </c>
      <c r="N369" s="863">
        <v>3629.59</v>
      </c>
      <c r="O369" s="847">
        <v>397.91</v>
      </c>
      <c r="P369" s="847">
        <v>114.7</v>
      </c>
      <c r="Q369" s="19">
        <v>1103131.6000000001</v>
      </c>
      <c r="R369" s="849">
        <v>1.45</v>
      </c>
      <c r="S369" s="1153">
        <v>-4.9000000000000004</v>
      </c>
      <c r="T369" s="850">
        <v>1.0249999999999999</v>
      </c>
      <c r="U369" s="1163">
        <v>570268</v>
      </c>
      <c r="X369" s="1141">
        <v>98.4</v>
      </c>
      <c r="Y369" s="1117">
        <v>165884</v>
      </c>
      <c r="Z369" s="1122">
        <v>314476</v>
      </c>
      <c r="AB369" s="1141">
        <v>99.9</v>
      </c>
      <c r="AC369" s="1111">
        <v>19552.400000000001</v>
      </c>
      <c r="AD369" s="1122">
        <v>347613</v>
      </c>
    </row>
    <row r="370" spans="1:30">
      <c r="A370" s="96"/>
      <c r="B370" s="196" t="s">
        <v>5</v>
      </c>
      <c r="C370" s="847">
        <v>109.4</v>
      </c>
      <c r="D370" s="862">
        <v>3564589.2490429799</v>
      </c>
      <c r="E370" s="848">
        <v>345969</v>
      </c>
      <c r="F370" s="847">
        <v>107.1</v>
      </c>
      <c r="G370" s="19">
        <v>1087599.162</v>
      </c>
      <c r="H370" s="849">
        <v>1.45</v>
      </c>
      <c r="I370" s="1153">
        <v>-1.2</v>
      </c>
      <c r="J370" s="850">
        <v>1.137</v>
      </c>
      <c r="K370" s="1163">
        <v>623974</v>
      </c>
      <c r="M370" s="851">
        <v>109.4</v>
      </c>
      <c r="N370" s="863">
        <v>3664.42</v>
      </c>
      <c r="O370" s="847">
        <v>351.15</v>
      </c>
      <c r="P370" s="847">
        <v>107.1</v>
      </c>
      <c r="Q370" s="19">
        <v>1100859</v>
      </c>
      <c r="R370" s="849">
        <v>1.45</v>
      </c>
      <c r="S370" s="1153">
        <v>-1.2</v>
      </c>
      <c r="T370" s="850">
        <v>0.95199999999999996</v>
      </c>
      <c r="U370" s="1163">
        <v>539914</v>
      </c>
      <c r="X370" s="1141">
        <v>103.3</v>
      </c>
      <c r="Y370" s="1117">
        <v>202085</v>
      </c>
      <c r="Z370" s="1122">
        <v>342372</v>
      </c>
      <c r="AB370" s="1141">
        <v>101</v>
      </c>
      <c r="AC370" s="1111">
        <v>18438.099999999999</v>
      </c>
      <c r="AD370" s="1122">
        <v>351763</v>
      </c>
    </row>
    <row r="371" spans="1:30">
      <c r="A371" s="96"/>
      <c r="B371" s="196" t="s">
        <v>6</v>
      </c>
      <c r="C371" s="847">
        <v>110.5</v>
      </c>
      <c r="D371" s="862">
        <v>3645513.5177849438</v>
      </c>
      <c r="E371" s="848">
        <v>443780</v>
      </c>
      <c r="F371" s="847">
        <v>108.4</v>
      </c>
      <c r="G371" s="19">
        <v>1121815.584</v>
      </c>
      <c r="H371" s="849">
        <v>1.44</v>
      </c>
      <c r="I371" s="1153">
        <v>-1.8</v>
      </c>
      <c r="J371" s="850">
        <v>0.97499999999999998</v>
      </c>
      <c r="K371" s="1163">
        <v>527994</v>
      </c>
      <c r="M371" s="851">
        <v>110.5</v>
      </c>
      <c r="N371" s="863">
        <v>3749.55</v>
      </c>
      <c r="O371" s="847">
        <v>383.48</v>
      </c>
      <c r="P371" s="847">
        <v>108.4</v>
      </c>
      <c r="Q371" s="19">
        <v>1082086.5</v>
      </c>
      <c r="R371" s="849">
        <v>1.44</v>
      </c>
      <c r="S371" s="1153">
        <v>-1.8</v>
      </c>
      <c r="T371" s="850">
        <v>0.998</v>
      </c>
      <c r="U371" s="1163">
        <v>521804</v>
      </c>
      <c r="X371" s="1141">
        <v>103.3</v>
      </c>
      <c r="Y371" s="1117">
        <v>178776</v>
      </c>
      <c r="Z371" s="1122">
        <v>355506</v>
      </c>
      <c r="AB371" s="1141">
        <v>100.4</v>
      </c>
      <c r="AC371" s="1111">
        <v>20903.400000000001</v>
      </c>
      <c r="AD371" s="1122">
        <v>348171</v>
      </c>
    </row>
    <row r="372" spans="1:30">
      <c r="A372" s="96" t="s">
        <v>793</v>
      </c>
      <c r="B372" s="196" t="s">
        <v>7</v>
      </c>
      <c r="C372" s="847">
        <v>113.1</v>
      </c>
      <c r="D372" s="862">
        <v>3878236.9855872863</v>
      </c>
      <c r="E372" s="848">
        <v>368685</v>
      </c>
      <c r="F372" s="847">
        <v>113.9</v>
      </c>
      <c r="G372" s="19">
        <v>1099196.9910000002</v>
      </c>
      <c r="H372" s="849">
        <v>1.44</v>
      </c>
      <c r="I372" s="1153">
        <v>-0.3</v>
      </c>
      <c r="J372" s="850">
        <v>0.95199999999999996</v>
      </c>
      <c r="K372" s="1163">
        <v>469507</v>
      </c>
      <c r="M372" s="851">
        <v>113.1</v>
      </c>
      <c r="N372" s="863">
        <v>3808.66</v>
      </c>
      <c r="O372" s="847">
        <v>397.96</v>
      </c>
      <c r="P372" s="847">
        <v>113.9</v>
      </c>
      <c r="Q372" s="19">
        <v>1121550.7</v>
      </c>
      <c r="R372" s="849">
        <v>1.44</v>
      </c>
      <c r="S372" s="1153">
        <v>-0.3</v>
      </c>
      <c r="T372" s="850">
        <v>1.034</v>
      </c>
      <c r="U372" s="1163">
        <v>504698</v>
      </c>
      <c r="X372" s="1141">
        <v>103.3</v>
      </c>
      <c r="Y372" s="1117">
        <v>179054</v>
      </c>
      <c r="Z372" s="1122">
        <v>368614</v>
      </c>
      <c r="AB372" s="1141">
        <v>106.4</v>
      </c>
      <c r="AC372" s="1111">
        <v>20396.900000000001</v>
      </c>
      <c r="AD372" s="1122">
        <v>354151</v>
      </c>
    </row>
    <row r="373" spans="1:30">
      <c r="A373" s="96"/>
      <c r="B373" s="196" t="s">
        <v>8</v>
      </c>
      <c r="C373" s="847">
        <v>113.6</v>
      </c>
      <c r="D373" s="862">
        <v>3601631.2316318736</v>
      </c>
      <c r="E373" s="848">
        <v>393074</v>
      </c>
      <c r="F373" s="847">
        <v>117.5</v>
      </c>
      <c r="G373" s="19">
        <v>1120557.24</v>
      </c>
      <c r="H373" s="849">
        <v>1.43</v>
      </c>
      <c r="I373" s="1153">
        <v>0</v>
      </c>
      <c r="J373" s="850">
        <v>1.042</v>
      </c>
      <c r="K373" s="1163">
        <v>532439</v>
      </c>
      <c r="M373" s="851">
        <v>113.6</v>
      </c>
      <c r="N373" s="863">
        <v>3509.93</v>
      </c>
      <c r="O373" s="847">
        <v>364.49</v>
      </c>
      <c r="P373" s="847">
        <v>117.5</v>
      </c>
      <c r="Q373" s="19">
        <v>1090206.2</v>
      </c>
      <c r="R373" s="849">
        <v>1.43</v>
      </c>
      <c r="S373" s="1153">
        <v>0</v>
      </c>
      <c r="T373" s="850">
        <v>1.016</v>
      </c>
      <c r="U373" s="1163">
        <v>517094</v>
      </c>
      <c r="X373" s="1141">
        <v>98.4</v>
      </c>
      <c r="Y373" s="1117">
        <v>181695</v>
      </c>
      <c r="Z373" s="1122">
        <v>308171</v>
      </c>
      <c r="AB373" s="1141">
        <v>101.6</v>
      </c>
      <c r="AC373" s="1111">
        <v>19184.8</v>
      </c>
      <c r="AD373" s="1122">
        <v>335061</v>
      </c>
    </row>
    <row r="374" spans="1:30">
      <c r="A374" s="96"/>
      <c r="B374" s="196" t="s">
        <v>9</v>
      </c>
      <c r="C374" s="847">
        <v>119.3</v>
      </c>
      <c r="D374" s="862">
        <v>3628122.1773307533</v>
      </c>
      <c r="E374" s="848">
        <v>445875</v>
      </c>
      <c r="F374" s="847">
        <v>131.9</v>
      </c>
      <c r="G374" s="19">
        <v>1133698.929</v>
      </c>
      <c r="H374" s="849">
        <v>1.42</v>
      </c>
      <c r="I374" s="1153">
        <v>-5.4</v>
      </c>
      <c r="J374" s="850">
        <v>1.077</v>
      </c>
      <c r="K374" s="1163">
        <v>538493</v>
      </c>
      <c r="M374" s="851">
        <v>119.3</v>
      </c>
      <c r="N374" s="863">
        <v>3405.07</v>
      </c>
      <c r="O374" s="847">
        <v>474.51</v>
      </c>
      <c r="P374" s="847">
        <v>131.9</v>
      </c>
      <c r="Q374" s="19">
        <v>1101173.5</v>
      </c>
      <c r="R374" s="849">
        <v>1.42</v>
      </c>
      <c r="S374" s="1153">
        <v>-5.4</v>
      </c>
      <c r="T374" s="850">
        <v>1.123</v>
      </c>
      <c r="U374" s="1163">
        <v>528471</v>
      </c>
      <c r="X374" s="1141">
        <v>96.7</v>
      </c>
      <c r="Y374" s="1117">
        <v>204630</v>
      </c>
      <c r="Z374" s="1122">
        <v>369398</v>
      </c>
      <c r="AB374" s="1141">
        <v>98.2</v>
      </c>
      <c r="AC374" s="1111">
        <v>18523.8</v>
      </c>
      <c r="AD374" s="1122">
        <v>344190</v>
      </c>
    </row>
    <row r="375" spans="1:30">
      <c r="A375" s="96"/>
      <c r="B375" s="196" t="s">
        <v>10</v>
      </c>
      <c r="C375" s="847">
        <v>108.7</v>
      </c>
      <c r="D375" s="862">
        <v>3483197.0874381</v>
      </c>
      <c r="E375" s="848">
        <v>278472</v>
      </c>
      <c r="F375" s="847">
        <v>112.4</v>
      </c>
      <c r="G375" s="19">
        <v>1092004.3760000002</v>
      </c>
      <c r="H375" s="849">
        <v>1.42</v>
      </c>
      <c r="I375" s="1153">
        <v>0.3</v>
      </c>
      <c r="J375" s="850">
        <v>0.90400000000000003</v>
      </c>
      <c r="K375" s="1163">
        <v>470999</v>
      </c>
      <c r="M375" s="851">
        <v>108.7</v>
      </c>
      <c r="N375" s="863">
        <v>3271.11</v>
      </c>
      <c r="O375" s="847">
        <v>332.62</v>
      </c>
      <c r="P375" s="847">
        <v>112.4</v>
      </c>
      <c r="Q375" s="19">
        <v>1113044.5</v>
      </c>
      <c r="R375" s="849">
        <v>1.42</v>
      </c>
      <c r="S375" s="1153">
        <v>0.3</v>
      </c>
      <c r="T375" s="850">
        <v>0.97599999999999998</v>
      </c>
      <c r="U375" s="1163">
        <v>489508</v>
      </c>
      <c r="X375" s="1141">
        <v>95.1</v>
      </c>
      <c r="Y375" s="1117">
        <v>173392</v>
      </c>
      <c r="Z375" s="1122">
        <v>331654</v>
      </c>
      <c r="AB375" s="1141">
        <v>98.6</v>
      </c>
      <c r="AC375" s="1111">
        <v>18560.900000000001</v>
      </c>
      <c r="AD375" s="1122">
        <v>334815</v>
      </c>
    </row>
    <row r="376" spans="1:30">
      <c r="A376" s="96"/>
      <c r="B376" s="196" t="s">
        <v>11</v>
      </c>
      <c r="C376" s="847">
        <v>110.5</v>
      </c>
      <c r="D376" s="862">
        <v>3542635.1158799129</v>
      </c>
      <c r="E376" s="848">
        <v>447610</v>
      </c>
      <c r="F376" s="847">
        <v>113</v>
      </c>
      <c r="G376" s="19">
        <v>1090943.04</v>
      </c>
      <c r="H376" s="849">
        <v>1.41</v>
      </c>
      <c r="I376" s="1153">
        <v>11.8</v>
      </c>
      <c r="J376" s="850">
        <v>1.012</v>
      </c>
      <c r="K376" s="1163">
        <v>489807</v>
      </c>
      <c r="M376" s="851">
        <v>110.5</v>
      </c>
      <c r="N376" s="863">
        <v>3448.61</v>
      </c>
      <c r="O376" s="847">
        <v>444.11</v>
      </c>
      <c r="P376" s="847">
        <v>113</v>
      </c>
      <c r="Q376" s="19">
        <v>1095972</v>
      </c>
      <c r="R376" s="849">
        <v>1.41</v>
      </c>
      <c r="S376" s="1153">
        <v>11.8</v>
      </c>
      <c r="T376" s="850">
        <v>0.999</v>
      </c>
      <c r="U376" s="1163">
        <v>506063</v>
      </c>
      <c r="X376" s="1141">
        <v>93.4</v>
      </c>
      <c r="Y376" s="1117">
        <v>206398</v>
      </c>
      <c r="Z376" s="1122">
        <v>330422</v>
      </c>
      <c r="AB376" s="1141">
        <v>94.3</v>
      </c>
      <c r="AC376" s="1111">
        <v>23550</v>
      </c>
      <c r="AD376" s="1122">
        <v>338706</v>
      </c>
    </row>
    <row r="377" spans="1:30">
      <c r="A377" s="96"/>
      <c r="B377" s="196" t="s">
        <v>12</v>
      </c>
      <c r="C377" s="847">
        <v>107</v>
      </c>
      <c r="D377" s="862">
        <v>3587370.7293662969</v>
      </c>
      <c r="E377" s="848">
        <v>413707</v>
      </c>
      <c r="F377" s="847">
        <v>108.9</v>
      </c>
      <c r="G377" s="19">
        <v>1113885.227</v>
      </c>
      <c r="H377" s="849">
        <v>1.41</v>
      </c>
      <c r="I377" s="1153">
        <v>-8</v>
      </c>
      <c r="J377" s="850">
        <v>0.99299999999999999</v>
      </c>
      <c r="K377" s="1163">
        <v>497193</v>
      </c>
      <c r="M377" s="851">
        <v>107</v>
      </c>
      <c r="N377" s="863">
        <v>3455.8</v>
      </c>
      <c r="O377" s="847">
        <v>382.22</v>
      </c>
      <c r="P377" s="847">
        <v>108.9</v>
      </c>
      <c r="Q377" s="19">
        <v>1095607.3999999999</v>
      </c>
      <c r="R377" s="849">
        <v>1.41</v>
      </c>
      <c r="S377" s="1153">
        <v>-8</v>
      </c>
      <c r="T377" s="850">
        <v>0.97299999999999998</v>
      </c>
      <c r="U377" s="1163">
        <v>473382</v>
      </c>
      <c r="X377" s="1141">
        <v>98.4</v>
      </c>
      <c r="Y377" s="1117">
        <v>161426</v>
      </c>
      <c r="Z377" s="1122">
        <v>329991</v>
      </c>
      <c r="AB377" s="1141">
        <v>95.1</v>
      </c>
      <c r="AC377" s="1111">
        <v>16997.400000000001</v>
      </c>
      <c r="AD377" s="1122">
        <v>324953</v>
      </c>
    </row>
    <row r="378" spans="1:30">
      <c r="A378" s="96"/>
      <c r="B378" s="196" t="s">
        <v>13</v>
      </c>
      <c r="C378" s="847">
        <v>105.3</v>
      </c>
      <c r="D378" s="862">
        <v>3085195.1806005794</v>
      </c>
      <c r="E378" s="848">
        <v>308614</v>
      </c>
      <c r="F378" s="847">
        <v>104.7</v>
      </c>
      <c r="G378" s="19">
        <v>1132280.1599999999</v>
      </c>
      <c r="H378" s="849">
        <v>1.4</v>
      </c>
      <c r="I378" s="1153">
        <v>-1.9</v>
      </c>
      <c r="J378" s="850">
        <v>0.96599999999999997</v>
      </c>
      <c r="K378" s="1163">
        <v>479406</v>
      </c>
      <c r="M378" s="851">
        <v>105.3</v>
      </c>
      <c r="N378" s="863">
        <v>3192.84</v>
      </c>
      <c r="O378" s="847">
        <v>278.26</v>
      </c>
      <c r="P378" s="847">
        <v>104.7</v>
      </c>
      <c r="Q378" s="19">
        <v>1103048.6000000001</v>
      </c>
      <c r="R378" s="849">
        <v>1.4</v>
      </c>
      <c r="S378" s="1153">
        <v>-1.9</v>
      </c>
      <c r="T378" s="850">
        <v>0.97099999999999997</v>
      </c>
      <c r="U378" s="1163">
        <v>477686</v>
      </c>
      <c r="X378" s="1141">
        <v>97.5</v>
      </c>
      <c r="Y378" s="1117">
        <v>187053</v>
      </c>
      <c r="Z378" s="1122">
        <v>336725</v>
      </c>
      <c r="AB378" s="1141">
        <v>94.5</v>
      </c>
      <c r="AC378" s="1111">
        <v>18423.7</v>
      </c>
      <c r="AD378" s="1122">
        <v>330870</v>
      </c>
    </row>
    <row r="379" spans="1:30">
      <c r="A379" s="96"/>
      <c r="B379" s="196" t="s">
        <v>14</v>
      </c>
      <c r="C379" s="847">
        <v>108.2</v>
      </c>
      <c r="D379" s="862">
        <v>3423167.9668335253</v>
      </c>
      <c r="E379" s="848">
        <v>502904</v>
      </c>
      <c r="F379" s="847">
        <v>111.9</v>
      </c>
      <c r="G379" s="19">
        <v>1102759.74</v>
      </c>
      <c r="H379" s="849">
        <v>1.4</v>
      </c>
      <c r="I379" s="1153">
        <v>-3.5</v>
      </c>
      <c r="J379" s="850">
        <v>1.034</v>
      </c>
      <c r="K379" s="1163">
        <v>519634</v>
      </c>
      <c r="M379" s="851">
        <v>108.2</v>
      </c>
      <c r="N379" s="863">
        <v>3532.37</v>
      </c>
      <c r="O379" s="847">
        <v>511.16</v>
      </c>
      <c r="P379" s="847">
        <v>111.9</v>
      </c>
      <c r="Q379" s="19">
        <v>1104982.8999999999</v>
      </c>
      <c r="R379" s="849">
        <v>1.4</v>
      </c>
      <c r="S379" s="1153">
        <v>-3.5</v>
      </c>
      <c r="T379" s="850">
        <v>0.98699999999999999</v>
      </c>
      <c r="U379" s="1163">
        <v>485629</v>
      </c>
      <c r="X379" s="1141">
        <v>96.7</v>
      </c>
      <c r="Y379" s="1117">
        <v>265696</v>
      </c>
      <c r="Z379" s="1122">
        <v>328852</v>
      </c>
      <c r="AB379" s="1142">
        <v>92.1</v>
      </c>
      <c r="AC379" s="1112">
        <v>18429.5</v>
      </c>
      <c r="AD379" s="1123">
        <v>324785</v>
      </c>
    </row>
    <row r="380" spans="1:30">
      <c r="A380" s="99" t="s">
        <v>790</v>
      </c>
      <c r="B380" s="197" t="s">
        <v>3</v>
      </c>
      <c r="C380" s="857">
        <v>108.7</v>
      </c>
      <c r="D380" s="880">
        <v>2978540.0703307707</v>
      </c>
      <c r="E380" s="858">
        <v>340801</v>
      </c>
      <c r="F380" s="857">
        <v>110.4</v>
      </c>
      <c r="G380" s="18">
        <v>1061021.5990000002</v>
      </c>
      <c r="H380" s="859">
        <v>1.31</v>
      </c>
      <c r="I380" s="1152">
        <v>-2.2000000000000002</v>
      </c>
      <c r="J380" s="860">
        <v>0.995</v>
      </c>
      <c r="K380" s="1162">
        <v>393930</v>
      </c>
      <c r="M380" s="861">
        <v>108.7</v>
      </c>
      <c r="N380" s="881">
        <v>3113.56</v>
      </c>
      <c r="O380" s="857">
        <v>439.4</v>
      </c>
      <c r="P380" s="857">
        <v>110.4</v>
      </c>
      <c r="Q380" s="18">
        <v>1108077.3999999999</v>
      </c>
      <c r="R380" s="859">
        <v>1.31</v>
      </c>
      <c r="S380" s="1152">
        <v>-2.2000000000000002</v>
      </c>
      <c r="T380" s="860">
        <v>1.0740000000000001</v>
      </c>
      <c r="U380" s="1162">
        <v>469702</v>
      </c>
      <c r="X380" s="1143">
        <v>92.6</v>
      </c>
      <c r="Y380" s="1119">
        <v>191530</v>
      </c>
      <c r="Z380" s="1121">
        <v>351204</v>
      </c>
      <c r="AB380" s="1143">
        <v>95.8</v>
      </c>
      <c r="AC380" s="1113">
        <v>18309</v>
      </c>
      <c r="AD380" s="1121">
        <v>324888</v>
      </c>
    </row>
    <row r="381" spans="1:30">
      <c r="A381" s="96">
        <v>2020</v>
      </c>
      <c r="B381" s="196" t="s">
        <v>4</v>
      </c>
      <c r="C381" s="847">
        <v>104.6</v>
      </c>
      <c r="D381" s="862">
        <v>3336880.1083327425</v>
      </c>
      <c r="E381" s="848">
        <v>256374</v>
      </c>
      <c r="F381" s="847">
        <v>102.5</v>
      </c>
      <c r="G381" s="19">
        <v>1067340.6939999999</v>
      </c>
      <c r="H381" s="849">
        <v>1.26</v>
      </c>
      <c r="I381" s="1153">
        <v>2.8</v>
      </c>
      <c r="J381" s="850">
        <v>1.002</v>
      </c>
      <c r="K381" s="1163">
        <v>476070</v>
      </c>
      <c r="M381" s="851">
        <v>104.6</v>
      </c>
      <c r="N381" s="863">
        <v>3536.87</v>
      </c>
      <c r="O381" s="847">
        <v>246.92</v>
      </c>
      <c r="P381" s="847">
        <v>102.5</v>
      </c>
      <c r="Q381" s="19">
        <v>1097466.1000000001</v>
      </c>
      <c r="R381" s="849">
        <v>1.26</v>
      </c>
      <c r="S381" s="1153">
        <v>2.8</v>
      </c>
      <c r="T381" s="850">
        <v>1.008</v>
      </c>
      <c r="U381" s="1163">
        <v>482699</v>
      </c>
      <c r="X381" s="1141">
        <v>98.4</v>
      </c>
      <c r="Y381" s="1117">
        <v>154873</v>
      </c>
      <c r="Z381" s="1122">
        <v>257435</v>
      </c>
      <c r="AB381" s="1141">
        <v>98.5</v>
      </c>
      <c r="AC381" s="1111">
        <v>17732.2</v>
      </c>
      <c r="AD381" s="1122">
        <v>293909</v>
      </c>
    </row>
    <row r="382" spans="1:30">
      <c r="A382" s="96"/>
      <c r="B382" s="196" t="s">
        <v>5</v>
      </c>
      <c r="C382" s="847">
        <v>111.9</v>
      </c>
      <c r="D382" s="862">
        <v>3187764.6733169728</v>
      </c>
      <c r="E382" s="848">
        <v>407489</v>
      </c>
      <c r="F382" s="847">
        <v>119.6</v>
      </c>
      <c r="G382" s="19">
        <v>1073958.4510000001</v>
      </c>
      <c r="H382" s="849">
        <v>1.21</v>
      </c>
      <c r="I382" s="1153">
        <v>-6.4</v>
      </c>
      <c r="J382" s="850">
        <v>1.226</v>
      </c>
      <c r="K382" s="1163">
        <v>543150</v>
      </c>
      <c r="M382" s="851">
        <v>111.9</v>
      </c>
      <c r="N382" s="863">
        <v>3281.88</v>
      </c>
      <c r="O382" s="847">
        <v>404.9</v>
      </c>
      <c r="P382" s="847">
        <v>119.6</v>
      </c>
      <c r="Q382" s="19">
        <v>1093621.1000000001</v>
      </c>
      <c r="R382" s="849">
        <v>1.21</v>
      </c>
      <c r="S382" s="1153">
        <v>-6.4</v>
      </c>
      <c r="T382" s="850">
        <v>1.0289999999999999</v>
      </c>
      <c r="U382" s="1163">
        <v>476534</v>
      </c>
      <c r="X382" s="1141">
        <v>94.3</v>
      </c>
      <c r="Y382" s="1117">
        <v>143008</v>
      </c>
      <c r="Z382" s="1122">
        <v>317198</v>
      </c>
      <c r="AB382" s="1141">
        <v>92.6</v>
      </c>
      <c r="AC382" s="1111">
        <v>12249.1</v>
      </c>
      <c r="AD382" s="1122">
        <v>313840</v>
      </c>
    </row>
    <row r="383" spans="1:30">
      <c r="A383" s="96"/>
      <c r="B383" s="196" t="s">
        <v>6</v>
      </c>
      <c r="C383" s="847">
        <v>92.9</v>
      </c>
      <c r="D383" s="862">
        <v>3040134.9174115364</v>
      </c>
      <c r="E383" s="848">
        <v>526160</v>
      </c>
      <c r="F383" s="847">
        <v>85</v>
      </c>
      <c r="G383" s="19">
        <v>1083369.8999999999</v>
      </c>
      <c r="H383" s="849">
        <v>1.1299999999999999</v>
      </c>
      <c r="I383" s="1153">
        <v>-18.399999999999999</v>
      </c>
      <c r="J383" s="850">
        <v>0.88200000000000001</v>
      </c>
      <c r="K383" s="1163">
        <v>461902</v>
      </c>
      <c r="M383" s="851">
        <v>92.9</v>
      </c>
      <c r="N383" s="863">
        <v>3128.27</v>
      </c>
      <c r="O383" s="847">
        <v>446.81</v>
      </c>
      <c r="P383" s="847">
        <v>85</v>
      </c>
      <c r="Q383" s="19">
        <v>1038745.9</v>
      </c>
      <c r="R383" s="849">
        <v>1.1299999999999999</v>
      </c>
      <c r="S383" s="1153">
        <v>-18.399999999999999</v>
      </c>
      <c r="T383" s="850">
        <v>0.89500000000000002</v>
      </c>
      <c r="U383" s="1163">
        <v>450831</v>
      </c>
      <c r="X383" s="1141">
        <v>80.3</v>
      </c>
      <c r="Y383" s="1117">
        <v>51663</v>
      </c>
      <c r="Z383" s="1122">
        <v>326970</v>
      </c>
      <c r="AB383" s="1141">
        <v>78.2</v>
      </c>
      <c r="AC383" s="1111">
        <v>6597.2</v>
      </c>
      <c r="AD383" s="1122">
        <v>324762</v>
      </c>
    </row>
    <row r="384" spans="1:30">
      <c r="A384" s="96"/>
      <c r="B384" s="196" t="s">
        <v>7</v>
      </c>
      <c r="C384" s="847">
        <v>92.2</v>
      </c>
      <c r="D384" s="862">
        <v>3020965.1742357532</v>
      </c>
      <c r="E384" s="848">
        <v>512198</v>
      </c>
      <c r="F384" s="847">
        <v>89.8</v>
      </c>
      <c r="G384" s="19">
        <v>989213.86499999999</v>
      </c>
      <c r="H384" s="849">
        <v>1.04</v>
      </c>
      <c r="I384" s="1153">
        <v>-12</v>
      </c>
      <c r="J384" s="850">
        <v>0.81200000000000006</v>
      </c>
      <c r="K384" s="1163">
        <v>365080</v>
      </c>
      <c r="M384" s="851">
        <v>92.2</v>
      </c>
      <c r="N384" s="863">
        <v>2972.08</v>
      </c>
      <c r="O384" s="847">
        <v>551.42999999999995</v>
      </c>
      <c r="P384" s="847">
        <v>89.8</v>
      </c>
      <c r="Q384" s="19">
        <v>1020720.5</v>
      </c>
      <c r="R384" s="849">
        <v>1.04</v>
      </c>
      <c r="S384" s="1153">
        <v>-12</v>
      </c>
      <c r="T384" s="850">
        <v>0.89</v>
      </c>
      <c r="U384" s="1163">
        <v>404213</v>
      </c>
      <c r="X384" s="1141">
        <v>68</v>
      </c>
      <c r="Y384" s="1117">
        <v>73330</v>
      </c>
      <c r="Z384" s="1122">
        <v>287392</v>
      </c>
      <c r="AB384" s="1141">
        <v>70</v>
      </c>
      <c r="AC384" s="1111">
        <v>8708</v>
      </c>
      <c r="AD384" s="1122">
        <v>296403</v>
      </c>
    </row>
    <row r="385" spans="1:30">
      <c r="A385" s="96"/>
      <c r="B385" s="196" t="s">
        <v>8</v>
      </c>
      <c r="C385" s="847">
        <v>91.6</v>
      </c>
      <c r="D385" s="862">
        <v>3148234.0821614321</v>
      </c>
      <c r="E385" s="848">
        <v>407496</v>
      </c>
      <c r="F385" s="847">
        <v>90.6</v>
      </c>
      <c r="G385" s="19">
        <v>1097787.0919999999</v>
      </c>
      <c r="H385" s="849">
        <v>1.02</v>
      </c>
      <c r="I385" s="1153">
        <v>-0.9</v>
      </c>
      <c r="J385" s="850">
        <v>0.93700000000000006</v>
      </c>
      <c r="K385" s="1163">
        <v>415368</v>
      </c>
      <c r="M385" s="851">
        <v>91.6</v>
      </c>
      <c r="N385" s="863">
        <v>3055.77</v>
      </c>
      <c r="O385" s="847">
        <v>376.21</v>
      </c>
      <c r="P385" s="847">
        <v>90.6</v>
      </c>
      <c r="Q385" s="19">
        <v>1061718.8</v>
      </c>
      <c r="R385" s="849">
        <v>1.02</v>
      </c>
      <c r="S385" s="1153">
        <v>-0.9</v>
      </c>
      <c r="T385" s="850">
        <v>0.91700000000000004</v>
      </c>
      <c r="U385" s="1163">
        <v>396713</v>
      </c>
      <c r="X385" s="1141">
        <v>71.3</v>
      </c>
      <c r="Y385" s="1117">
        <v>157873</v>
      </c>
      <c r="Z385" s="1122">
        <v>303067</v>
      </c>
      <c r="AB385" s="1141">
        <v>73.5</v>
      </c>
      <c r="AC385" s="1111">
        <v>16252.1</v>
      </c>
      <c r="AD385" s="1122">
        <v>302010</v>
      </c>
    </row>
    <row r="386" spans="1:30">
      <c r="A386" s="96"/>
      <c r="B386" s="196" t="s">
        <v>9</v>
      </c>
      <c r="C386" s="847">
        <v>94</v>
      </c>
      <c r="D386" s="862">
        <v>3210526.9422724838</v>
      </c>
      <c r="E386" s="848">
        <v>319167</v>
      </c>
      <c r="F386" s="847">
        <v>90.7</v>
      </c>
      <c r="G386" s="19">
        <v>1119381.5160000001</v>
      </c>
      <c r="H386" s="849">
        <v>0.97</v>
      </c>
      <c r="I386" s="1153">
        <v>-0.9</v>
      </c>
      <c r="J386" s="850">
        <v>0.89800000000000002</v>
      </c>
      <c r="K386" s="1163">
        <v>444165</v>
      </c>
      <c r="M386" s="851">
        <v>94</v>
      </c>
      <c r="N386" s="863">
        <v>3023.81</v>
      </c>
      <c r="O386" s="847">
        <v>359.74</v>
      </c>
      <c r="P386" s="847">
        <v>90.7</v>
      </c>
      <c r="Q386" s="19">
        <v>1076877.6000000001</v>
      </c>
      <c r="R386" s="849">
        <v>0.97</v>
      </c>
      <c r="S386" s="1153">
        <v>-0.9</v>
      </c>
      <c r="T386" s="850">
        <v>0.93799999999999994</v>
      </c>
      <c r="U386" s="1163">
        <v>432122</v>
      </c>
      <c r="X386" s="1141">
        <v>80.3</v>
      </c>
      <c r="Y386" s="1117">
        <v>180458</v>
      </c>
      <c r="Z386" s="1122">
        <v>316121</v>
      </c>
      <c r="AB386" s="1141">
        <v>81.5</v>
      </c>
      <c r="AC386" s="1111">
        <v>16171.5</v>
      </c>
      <c r="AD386" s="1122">
        <v>294395</v>
      </c>
    </row>
    <row r="387" spans="1:30">
      <c r="A387" s="96"/>
      <c r="B387" s="196" t="s">
        <v>10</v>
      </c>
      <c r="C387" s="847">
        <v>100.9</v>
      </c>
      <c r="D387" s="862">
        <v>3362517.678669889</v>
      </c>
      <c r="E387" s="848">
        <v>293832</v>
      </c>
      <c r="F387" s="847">
        <v>111</v>
      </c>
      <c r="G387" s="19">
        <v>1051467.5760000001</v>
      </c>
      <c r="H387" s="849">
        <v>0.93</v>
      </c>
      <c r="I387" s="1153">
        <v>1.6</v>
      </c>
      <c r="J387" s="850">
        <v>0.88600000000000001</v>
      </c>
      <c r="K387" s="1163">
        <v>411120</v>
      </c>
      <c r="M387" s="851">
        <v>100.9</v>
      </c>
      <c r="N387" s="863">
        <v>3144.9</v>
      </c>
      <c r="O387" s="847">
        <v>328.84</v>
      </c>
      <c r="P387" s="847">
        <v>111</v>
      </c>
      <c r="Q387" s="19">
        <v>1086791.3</v>
      </c>
      <c r="R387" s="849">
        <v>0.93</v>
      </c>
      <c r="S387" s="1153">
        <v>1.6</v>
      </c>
      <c r="T387" s="850">
        <v>0.95499999999999996</v>
      </c>
      <c r="U387" s="1163">
        <v>439102</v>
      </c>
      <c r="X387" s="1141">
        <v>79.5</v>
      </c>
      <c r="Y387" s="1117">
        <v>162566</v>
      </c>
      <c r="Z387" s="1122">
        <v>284675</v>
      </c>
      <c r="AB387" s="1141">
        <v>82.1</v>
      </c>
      <c r="AC387" s="1111">
        <v>16790.5</v>
      </c>
      <c r="AD387" s="1122">
        <v>298214</v>
      </c>
    </row>
    <row r="388" spans="1:30">
      <c r="A388" s="96"/>
      <c r="B388" s="196" t="s">
        <v>11</v>
      </c>
      <c r="C388" s="847">
        <v>96.9</v>
      </c>
      <c r="D388" s="862">
        <v>3312148.674177113</v>
      </c>
      <c r="E388" s="848">
        <v>351302</v>
      </c>
      <c r="F388" s="847">
        <v>96.1</v>
      </c>
      <c r="G388" s="19">
        <v>1093485.784</v>
      </c>
      <c r="H388" s="849">
        <v>0.93</v>
      </c>
      <c r="I388" s="1153">
        <v>-12.4</v>
      </c>
      <c r="J388" s="850">
        <v>0.96699999999999997</v>
      </c>
      <c r="K388" s="1163">
        <v>435006</v>
      </c>
      <c r="M388" s="851">
        <v>96.9</v>
      </c>
      <c r="N388" s="863">
        <v>3210.02</v>
      </c>
      <c r="O388" s="847">
        <v>343.79</v>
      </c>
      <c r="P388" s="847">
        <v>96.1</v>
      </c>
      <c r="Q388" s="19">
        <v>1094716.7</v>
      </c>
      <c r="R388" s="849">
        <v>0.93</v>
      </c>
      <c r="S388" s="1153">
        <v>-12.4</v>
      </c>
      <c r="T388" s="850">
        <v>0.95299999999999996</v>
      </c>
      <c r="U388" s="1163">
        <v>433641</v>
      </c>
      <c r="X388" s="1141">
        <v>87.7</v>
      </c>
      <c r="Y388" s="1117">
        <v>142330</v>
      </c>
      <c r="Z388" s="1122">
        <v>299899</v>
      </c>
      <c r="AB388" s="1141">
        <v>88.4</v>
      </c>
      <c r="AC388" s="1111">
        <v>16473.400000000001</v>
      </c>
      <c r="AD388" s="1122">
        <v>300530</v>
      </c>
    </row>
    <row r="389" spans="1:30">
      <c r="A389" s="96"/>
      <c r="B389" s="196" t="s">
        <v>12</v>
      </c>
      <c r="C389" s="847">
        <v>100.7</v>
      </c>
      <c r="D389" s="862">
        <v>3312692.9962649508</v>
      </c>
      <c r="E389" s="848">
        <v>412544</v>
      </c>
      <c r="F389" s="847">
        <v>99.9</v>
      </c>
      <c r="G389" s="19">
        <v>1128704.1430000002</v>
      </c>
      <c r="H389" s="849">
        <v>0.93</v>
      </c>
      <c r="I389" s="1153">
        <v>4.0999999999999996</v>
      </c>
      <c r="J389" s="850">
        <v>1.016</v>
      </c>
      <c r="K389" s="1163">
        <v>494062</v>
      </c>
      <c r="M389" s="851">
        <v>100.7</v>
      </c>
      <c r="N389" s="863">
        <v>3181.27</v>
      </c>
      <c r="O389" s="847">
        <v>382.06</v>
      </c>
      <c r="P389" s="847">
        <v>99.9</v>
      </c>
      <c r="Q389" s="19">
        <v>1103761.8</v>
      </c>
      <c r="R389" s="849">
        <v>0.93</v>
      </c>
      <c r="S389" s="1153">
        <v>4.0999999999999996</v>
      </c>
      <c r="T389" s="850">
        <v>0.98899999999999999</v>
      </c>
      <c r="U389" s="1163">
        <v>465987</v>
      </c>
      <c r="X389" s="1141">
        <v>83.6</v>
      </c>
      <c r="Y389" s="1117">
        <v>160400</v>
      </c>
      <c r="Z389" s="1122">
        <v>293836</v>
      </c>
      <c r="AB389" s="1141">
        <v>81</v>
      </c>
      <c r="AC389" s="1111">
        <v>16666.7</v>
      </c>
      <c r="AD389" s="1122">
        <v>293308</v>
      </c>
    </row>
    <row r="390" spans="1:30">
      <c r="A390" s="96"/>
      <c r="B390" s="196" t="s">
        <v>13</v>
      </c>
      <c r="C390" s="847">
        <v>100.8</v>
      </c>
      <c r="D390" s="862">
        <v>3144260.5309202182</v>
      </c>
      <c r="E390" s="848">
        <v>386063</v>
      </c>
      <c r="F390" s="847">
        <v>98.8</v>
      </c>
      <c r="G390" s="19">
        <v>1122017.1100000001</v>
      </c>
      <c r="H390" s="849">
        <v>0.93</v>
      </c>
      <c r="I390" s="1153">
        <v>-2.7</v>
      </c>
      <c r="J390" s="850">
        <v>0.95599999999999996</v>
      </c>
      <c r="K390" s="1163">
        <v>442978</v>
      </c>
      <c r="M390" s="851">
        <v>100.8</v>
      </c>
      <c r="N390" s="863">
        <v>3259.65</v>
      </c>
      <c r="O390" s="847">
        <v>355.8</v>
      </c>
      <c r="P390" s="847">
        <v>98.8</v>
      </c>
      <c r="Q390" s="19">
        <v>1104478.5</v>
      </c>
      <c r="R390" s="849">
        <v>0.93</v>
      </c>
      <c r="S390" s="1153">
        <v>-2.7</v>
      </c>
      <c r="T390" s="850">
        <v>0.96299999999999997</v>
      </c>
      <c r="U390" s="1163">
        <v>458189</v>
      </c>
      <c r="X390" s="1141">
        <v>88.5</v>
      </c>
      <c r="Y390" s="1117">
        <v>167517</v>
      </c>
      <c r="Z390" s="1122">
        <v>283515</v>
      </c>
      <c r="AB390" s="1141">
        <v>85.7</v>
      </c>
      <c r="AC390" s="1111">
        <v>16487.900000000001</v>
      </c>
      <c r="AD390" s="1122">
        <v>280181</v>
      </c>
    </row>
    <row r="391" spans="1:30">
      <c r="A391" s="101"/>
      <c r="B391" s="198" t="s">
        <v>14</v>
      </c>
      <c r="C391" s="852">
        <v>102.9</v>
      </c>
      <c r="D391" s="885">
        <v>3081785.1628150092</v>
      </c>
      <c r="E391" s="853">
        <v>419595</v>
      </c>
      <c r="F391" s="852">
        <v>101.4</v>
      </c>
      <c r="G391" s="20">
        <v>1100446.8020000001</v>
      </c>
      <c r="H391" s="854">
        <v>0.93</v>
      </c>
      <c r="I391" s="1154">
        <v>-3.5</v>
      </c>
      <c r="J391" s="886">
        <v>1.0629999999999999</v>
      </c>
      <c r="K391" s="1164">
        <v>540090</v>
      </c>
      <c r="M391" s="856">
        <v>102.9</v>
      </c>
      <c r="N391" s="884">
        <v>3187.32</v>
      </c>
      <c r="O391" s="852">
        <v>429</v>
      </c>
      <c r="P391" s="852">
        <v>101.4</v>
      </c>
      <c r="Q391" s="20">
        <v>1090883.6000000001</v>
      </c>
      <c r="R391" s="854">
        <v>0.93</v>
      </c>
      <c r="S391" s="1154">
        <v>-3.5</v>
      </c>
      <c r="T391" s="855">
        <v>1.0069999999999999</v>
      </c>
      <c r="U391" s="1164">
        <v>490487</v>
      </c>
      <c r="X391" s="1142">
        <v>89.3</v>
      </c>
      <c r="Y391" s="1118">
        <v>236065</v>
      </c>
      <c r="Z391" s="1123">
        <v>301579</v>
      </c>
      <c r="AB391" s="1142">
        <v>85.1</v>
      </c>
      <c r="AC391" s="1112">
        <v>16848.5</v>
      </c>
      <c r="AD391" s="1123">
        <v>291268</v>
      </c>
    </row>
    <row r="392" spans="1:30">
      <c r="A392" s="96" t="s">
        <v>819</v>
      </c>
      <c r="B392" s="196" t="s">
        <v>3</v>
      </c>
      <c r="C392" s="847">
        <v>103.9</v>
      </c>
      <c r="D392" s="862">
        <v>3017305.4086687043</v>
      </c>
      <c r="E392" s="848">
        <v>304172</v>
      </c>
      <c r="F392" s="847">
        <v>101.9</v>
      </c>
      <c r="G392" s="19">
        <v>1041546.0880000001</v>
      </c>
      <c r="H392" s="849">
        <v>0.94</v>
      </c>
      <c r="I392" s="1153">
        <v>-4.2</v>
      </c>
      <c r="J392" s="850">
        <v>0.94599999999999995</v>
      </c>
      <c r="K392" s="1163">
        <v>418528</v>
      </c>
      <c r="M392" s="851">
        <v>103.9</v>
      </c>
      <c r="N392" s="863">
        <v>3170.95</v>
      </c>
      <c r="O392" s="847">
        <v>389.59</v>
      </c>
      <c r="P392" s="847">
        <v>101.9</v>
      </c>
      <c r="Q392" s="19">
        <v>1099034.6000000001</v>
      </c>
      <c r="R392" s="849">
        <v>0.94</v>
      </c>
      <c r="S392" s="1153">
        <v>-4.2</v>
      </c>
      <c r="T392" s="850">
        <v>1.022</v>
      </c>
      <c r="U392" s="1163">
        <v>512360</v>
      </c>
      <c r="X392" s="1143">
        <v>86.9</v>
      </c>
      <c r="Y392" s="1119">
        <v>143873</v>
      </c>
      <c r="Z392" s="1121">
        <v>330467</v>
      </c>
      <c r="AB392" s="1143">
        <v>89.9</v>
      </c>
      <c r="AC392" s="1113">
        <v>13753.3</v>
      </c>
      <c r="AD392" s="1121">
        <v>305705</v>
      </c>
    </row>
    <row r="393" spans="1:30">
      <c r="A393" s="96">
        <v>2021</v>
      </c>
      <c r="B393" s="196" t="s">
        <v>4</v>
      </c>
      <c r="C393" s="847">
        <v>103</v>
      </c>
      <c r="D393" s="862">
        <v>3064430.8938968955</v>
      </c>
      <c r="E393" s="848">
        <v>328513</v>
      </c>
      <c r="F393" s="847">
        <v>99.9</v>
      </c>
      <c r="G393" s="19">
        <v>1038792.7439999999</v>
      </c>
      <c r="H393" s="849">
        <v>0.93</v>
      </c>
      <c r="I393" s="1153">
        <v>-4.4000000000000004</v>
      </c>
      <c r="J393" s="850">
        <v>1.0209999999999999</v>
      </c>
      <c r="K393" s="1163">
        <v>464610</v>
      </c>
      <c r="M393" s="851">
        <v>103</v>
      </c>
      <c r="N393" s="863">
        <v>3355.69</v>
      </c>
      <c r="O393" s="847">
        <v>308.45</v>
      </c>
      <c r="P393" s="847">
        <v>99.9</v>
      </c>
      <c r="Q393" s="19">
        <v>1078455.1000000001</v>
      </c>
      <c r="R393" s="849">
        <v>0.93</v>
      </c>
      <c r="S393" s="1153">
        <v>-4.4000000000000004</v>
      </c>
      <c r="T393" s="850">
        <v>1.032</v>
      </c>
      <c r="U393" s="1163">
        <v>489748</v>
      </c>
      <c r="X393" s="1141">
        <v>88.5</v>
      </c>
      <c r="Y393" s="1117">
        <v>140147</v>
      </c>
      <c r="Z393" s="1122">
        <v>298488</v>
      </c>
      <c r="AB393" s="1141">
        <v>88.6</v>
      </c>
      <c r="AC393" s="1111">
        <v>16046.1</v>
      </c>
      <c r="AD393" s="1122">
        <v>340779</v>
      </c>
    </row>
    <row r="394" spans="1:30">
      <c r="A394" s="96"/>
      <c r="B394" s="196" t="s">
        <v>5</v>
      </c>
      <c r="C394" s="847">
        <v>104.3</v>
      </c>
      <c r="D394" s="862">
        <v>3248959.2835684465</v>
      </c>
      <c r="E394" s="848">
        <v>414781</v>
      </c>
      <c r="F394" s="847">
        <v>100.9</v>
      </c>
      <c r="G394" s="19">
        <v>1083689.7120000001</v>
      </c>
      <c r="H394" s="849">
        <v>0.94</v>
      </c>
      <c r="I394" s="1153">
        <v>1.6</v>
      </c>
      <c r="J394" s="850">
        <v>1.2509999999999999</v>
      </c>
      <c r="K394" s="1163">
        <v>603135</v>
      </c>
      <c r="M394" s="851">
        <v>104.3</v>
      </c>
      <c r="N394" s="863">
        <v>3347.4</v>
      </c>
      <c r="O394" s="847">
        <v>392.44</v>
      </c>
      <c r="P394" s="847">
        <v>100.9</v>
      </c>
      <c r="Q394" s="19">
        <v>1096502.6000000001</v>
      </c>
      <c r="R394" s="849">
        <v>0.94</v>
      </c>
      <c r="S394" s="1153">
        <v>1.6</v>
      </c>
      <c r="T394" s="850">
        <v>1.052</v>
      </c>
      <c r="U394" s="1163">
        <v>517026</v>
      </c>
      <c r="X394" s="1141">
        <v>89.3</v>
      </c>
      <c r="Y394" s="1117">
        <v>171069</v>
      </c>
      <c r="Z394" s="1122">
        <v>350193</v>
      </c>
      <c r="AB394" s="1141">
        <v>87.7</v>
      </c>
      <c r="AC394" s="1111">
        <v>14652.6</v>
      </c>
      <c r="AD394" s="1122">
        <v>346486</v>
      </c>
    </row>
    <row r="395" spans="1:30">
      <c r="A395" s="96"/>
      <c r="B395" s="196" t="s">
        <v>6</v>
      </c>
      <c r="C395" s="847">
        <v>104.1</v>
      </c>
      <c r="D395" s="862">
        <v>3484746.8044411195</v>
      </c>
      <c r="E395" s="848">
        <v>361612</v>
      </c>
      <c r="F395" s="847">
        <v>101.2</v>
      </c>
      <c r="G395" s="19">
        <v>1155299.1000000001</v>
      </c>
      <c r="H395" s="849">
        <v>0.94</v>
      </c>
      <c r="I395" s="1153">
        <v>15</v>
      </c>
      <c r="J395" s="850">
        <v>1.044</v>
      </c>
      <c r="K395" s="1163">
        <v>571833</v>
      </c>
      <c r="M395" s="851">
        <v>104.1</v>
      </c>
      <c r="N395" s="863">
        <v>3584.85</v>
      </c>
      <c r="O395" s="847">
        <v>329.16</v>
      </c>
      <c r="P395" s="847">
        <v>101.2</v>
      </c>
      <c r="Q395" s="19">
        <v>1103232.3</v>
      </c>
      <c r="R395" s="849">
        <v>0.94</v>
      </c>
      <c r="S395" s="1153">
        <v>15</v>
      </c>
      <c r="T395" s="850">
        <v>1.0529999999999999</v>
      </c>
      <c r="U395" s="1163">
        <v>556569</v>
      </c>
      <c r="X395" s="1141">
        <v>89.3</v>
      </c>
      <c r="Y395" s="1117">
        <v>125827</v>
      </c>
      <c r="Z395" s="1122">
        <v>341994</v>
      </c>
      <c r="AB395" s="1141">
        <v>87</v>
      </c>
      <c r="AC395" s="1111">
        <v>16067.8</v>
      </c>
      <c r="AD395" s="1122">
        <v>339684</v>
      </c>
    </row>
    <row r="396" spans="1:30">
      <c r="A396" s="96"/>
      <c r="B396" s="196" t="s">
        <v>7</v>
      </c>
      <c r="C396" s="847">
        <v>103.7</v>
      </c>
      <c r="D396" s="862">
        <v>3357292.186626649</v>
      </c>
      <c r="E396" s="848">
        <v>451835</v>
      </c>
      <c r="F396" s="847">
        <v>98.7</v>
      </c>
      <c r="G396" s="19">
        <v>1045390.71</v>
      </c>
      <c r="H396" s="849">
        <v>0.94</v>
      </c>
      <c r="I396" s="1153">
        <v>3</v>
      </c>
      <c r="J396" s="850">
        <v>0.94699999999999995</v>
      </c>
      <c r="K396" s="1163">
        <v>470255</v>
      </c>
      <c r="M396" s="851">
        <v>103.7</v>
      </c>
      <c r="N396" s="863">
        <v>3306.21</v>
      </c>
      <c r="O396" s="847">
        <v>456.46</v>
      </c>
      <c r="P396" s="847">
        <v>98.7</v>
      </c>
      <c r="Q396" s="19">
        <v>1082263.7</v>
      </c>
      <c r="R396" s="849">
        <v>0.94</v>
      </c>
      <c r="S396" s="1153">
        <v>3</v>
      </c>
      <c r="T396" s="850">
        <v>1.0489999999999999</v>
      </c>
      <c r="U396" s="1163">
        <v>529576</v>
      </c>
      <c r="X396" s="1141">
        <v>84.4</v>
      </c>
      <c r="Y396" s="1117">
        <v>90941</v>
      </c>
      <c r="Z396" s="1122">
        <v>341759</v>
      </c>
      <c r="AB396" s="1141">
        <v>86.9</v>
      </c>
      <c r="AC396" s="1111">
        <v>10799.3</v>
      </c>
      <c r="AD396" s="1122">
        <v>352474</v>
      </c>
    </row>
    <row r="397" spans="1:30">
      <c r="A397" s="96"/>
      <c r="B397" s="196" t="s">
        <v>8</v>
      </c>
      <c r="C397" s="847">
        <v>102.8</v>
      </c>
      <c r="D397" s="862">
        <v>3530460.2541355677</v>
      </c>
      <c r="E397" s="848">
        <v>406988</v>
      </c>
      <c r="F397" s="847">
        <v>99.4</v>
      </c>
      <c r="G397" s="19">
        <v>1136519.1189999999</v>
      </c>
      <c r="H397" s="849">
        <v>0.95</v>
      </c>
      <c r="I397" s="1153">
        <v>-3.3</v>
      </c>
      <c r="J397" s="850">
        <v>1.0860000000000001</v>
      </c>
      <c r="K397" s="1163">
        <v>591995</v>
      </c>
      <c r="M397" s="851">
        <v>102.8</v>
      </c>
      <c r="N397" s="863">
        <v>3412.84</v>
      </c>
      <c r="O397" s="847">
        <v>373.63</v>
      </c>
      <c r="P397" s="847">
        <v>99.4</v>
      </c>
      <c r="Q397" s="19">
        <v>1097404.3</v>
      </c>
      <c r="R397" s="849">
        <v>0.95</v>
      </c>
      <c r="S397" s="1153">
        <v>-3.3</v>
      </c>
      <c r="T397" s="850">
        <v>1.0660000000000001</v>
      </c>
      <c r="U397" s="1163">
        <v>557042</v>
      </c>
      <c r="X397" s="1141">
        <v>88.5</v>
      </c>
      <c r="Y397" s="1117">
        <v>142094</v>
      </c>
      <c r="Z397" s="1122">
        <v>376962</v>
      </c>
      <c r="AB397" s="1141">
        <v>91.2</v>
      </c>
      <c r="AC397" s="1111">
        <v>14627.8</v>
      </c>
      <c r="AD397" s="1122">
        <v>375647</v>
      </c>
    </row>
    <row r="398" spans="1:30">
      <c r="A398" s="96"/>
      <c r="B398" s="196" t="s">
        <v>9</v>
      </c>
      <c r="C398" s="847">
        <v>103.3</v>
      </c>
      <c r="D398" s="862">
        <v>3678291.7294029673</v>
      </c>
      <c r="E398" s="848">
        <v>305708</v>
      </c>
      <c r="F398" s="847">
        <v>99.8</v>
      </c>
      <c r="G398" s="19">
        <v>1136423.1780000001</v>
      </c>
      <c r="H398" s="849">
        <v>0.96</v>
      </c>
      <c r="I398" s="1153">
        <v>0.4</v>
      </c>
      <c r="J398" s="328">
        <v>1.014</v>
      </c>
      <c r="K398" s="1163">
        <v>539954</v>
      </c>
      <c r="M398" s="851">
        <v>103.3</v>
      </c>
      <c r="N398" s="863">
        <v>3463.63</v>
      </c>
      <c r="O398" s="847">
        <v>338.42</v>
      </c>
      <c r="P398" s="847">
        <v>99.8</v>
      </c>
      <c r="Q398" s="19">
        <v>1093335.7</v>
      </c>
      <c r="R398" s="849">
        <v>0.96</v>
      </c>
      <c r="S398" s="1153">
        <v>0.4</v>
      </c>
      <c r="T398" s="850">
        <v>1.0589999999999999</v>
      </c>
      <c r="U398" s="1163">
        <v>528343</v>
      </c>
      <c r="X398" s="1141">
        <v>91</v>
      </c>
      <c r="Y398" s="1117">
        <v>178105</v>
      </c>
      <c r="Z398" s="1122">
        <v>359029</v>
      </c>
      <c r="AB398" s="1141">
        <v>92.3</v>
      </c>
      <c r="AC398" s="1111">
        <v>15960.7</v>
      </c>
      <c r="AD398" s="1122">
        <v>334354</v>
      </c>
    </row>
    <row r="399" spans="1:30">
      <c r="A399" s="96"/>
      <c r="B399" s="196" t="s">
        <v>10</v>
      </c>
      <c r="C399" s="847">
        <v>101.1</v>
      </c>
      <c r="D399" s="862">
        <v>3217548.6972055878</v>
      </c>
      <c r="E399" s="848">
        <v>321419</v>
      </c>
      <c r="F399" s="847">
        <v>94.6</v>
      </c>
      <c r="G399" s="19">
        <v>1011633.325</v>
      </c>
      <c r="H399" s="849">
        <v>0.94</v>
      </c>
      <c r="I399" s="1153">
        <v>-5.8</v>
      </c>
      <c r="J399" s="328">
        <v>1</v>
      </c>
      <c r="K399" s="1163">
        <v>525659</v>
      </c>
      <c r="M399" s="851">
        <v>101.1</v>
      </c>
      <c r="N399" s="863">
        <v>3007.62</v>
      </c>
      <c r="O399" s="847">
        <v>354.58</v>
      </c>
      <c r="P399" s="847">
        <v>94.6</v>
      </c>
      <c r="Q399" s="19">
        <v>1051053.3999999999</v>
      </c>
      <c r="R399" s="849">
        <v>0.94</v>
      </c>
      <c r="S399" s="1153">
        <v>-5.8</v>
      </c>
      <c r="T399" s="850">
        <v>1.077</v>
      </c>
      <c r="U399" s="1163">
        <v>559429</v>
      </c>
      <c r="X399" s="1141">
        <v>79.5</v>
      </c>
      <c r="Y399" s="1117">
        <v>129279</v>
      </c>
      <c r="Z399" s="1122">
        <v>375229</v>
      </c>
      <c r="AB399" s="1141">
        <v>82.1</v>
      </c>
      <c r="AC399" s="1111">
        <v>13352.5</v>
      </c>
      <c r="AD399" s="1122">
        <v>393075</v>
      </c>
    </row>
    <row r="400" spans="1:30">
      <c r="A400" s="96"/>
      <c r="B400" s="196" t="s">
        <v>11</v>
      </c>
      <c r="C400" s="847">
        <v>98.5</v>
      </c>
      <c r="D400" s="862">
        <v>3913621.3793429299</v>
      </c>
      <c r="E400" s="848">
        <v>365554</v>
      </c>
      <c r="F400" s="847">
        <v>92.6</v>
      </c>
      <c r="G400" s="19">
        <v>1100066.4920000001</v>
      </c>
      <c r="H400" s="849">
        <v>0.93</v>
      </c>
      <c r="I400" s="1153">
        <v>-1.3</v>
      </c>
      <c r="J400" s="328">
        <v>1.0960000000000001</v>
      </c>
      <c r="K400" s="1163">
        <v>559620</v>
      </c>
      <c r="M400" s="851">
        <v>98.5</v>
      </c>
      <c r="N400" s="863">
        <v>3782.96</v>
      </c>
      <c r="O400" s="847">
        <v>359.33</v>
      </c>
      <c r="P400" s="847">
        <v>92.6</v>
      </c>
      <c r="Q400" s="19">
        <v>1094540.5</v>
      </c>
      <c r="R400" s="849">
        <v>0.93</v>
      </c>
      <c r="S400" s="1153">
        <v>-1.3</v>
      </c>
      <c r="T400" s="850">
        <v>1.0760000000000001</v>
      </c>
      <c r="U400" s="1163">
        <v>559671</v>
      </c>
      <c r="X400" s="1141">
        <v>93.4</v>
      </c>
      <c r="Y400" s="1117">
        <v>134311</v>
      </c>
      <c r="Z400" s="1122">
        <v>398981</v>
      </c>
      <c r="AB400" s="1141">
        <v>94.2</v>
      </c>
      <c r="AC400" s="1111">
        <v>15545.3</v>
      </c>
      <c r="AD400" s="1122">
        <v>399821</v>
      </c>
    </row>
    <row r="401" spans="1:30">
      <c r="A401" s="96"/>
      <c r="B401" s="196" t="s">
        <v>12</v>
      </c>
      <c r="C401" s="847">
        <v>101.1</v>
      </c>
      <c r="D401" s="862">
        <v>3720569.5461547705</v>
      </c>
      <c r="E401" s="848">
        <v>453303</v>
      </c>
      <c r="F401" s="847">
        <v>101.9</v>
      </c>
      <c r="G401" s="19">
        <v>1096512.8060000001</v>
      </c>
      <c r="H401" s="849">
        <v>0.9</v>
      </c>
      <c r="I401" s="1153">
        <v>1.3</v>
      </c>
      <c r="J401" s="328">
        <v>1.163</v>
      </c>
      <c r="K401" s="1163">
        <v>601322</v>
      </c>
      <c r="M401" s="851">
        <v>101.1</v>
      </c>
      <c r="N401" s="863">
        <v>3574.25</v>
      </c>
      <c r="O401" s="847">
        <v>429.2</v>
      </c>
      <c r="P401" s="847">
        <v>101.9</v>
      </c>
      <c r="Q401" s="19">
        <v>1083001</v>
      </c>
      <c r="R401" s="849">
        <v>0.9</v>
      </c>
      <c r="S401" s="1153">
        <v>1.3</v>
      </c>
      <c r="T401" s="850">
        <v>1.129</v>
      </c>
      <c r="U401" s="1163">
        <v>572824</v>
      </c>
      <c r="X401" s="1141">
        <v>91</v>
      </c>
      <c r="Y401" s="1117">
        <v>162267</v>
      </c>
      <c r="Z401" s="1122">
        <v>377551</v>
      </c>
      <c r="AB401" s="1141">
        <v>88.1</v>
      </c>
      <c r="AC401" s="1111">
        <v>16860.7</v>
      </c>
      <c r="AD401" s="1122">
        <v>376873</v>
      </c>
    </row>
    <row r="402" spans="1:30">
      <c r="A402" s="96"/>
      <c r="B402" s="196" t="s">
        <v>13</v>
      </c>
      <c r="C402" s="847">
        <v>100.8</v>
      </c>
      <c r="D402" s="862">
        <v>3342854.8437204175</v>
      </c>
      <c r="E402" s="848">
        <v>408248</v>
      </c>
      <c r="F402" s="847">
        <v>98.1</v>
      </c>
      <c r="G402" s="19">
        <v>1089661.4550000001</v>
      </c>
      <c r="H402" s="849">
        <v>0.91</v>
      </c>
      <c r="I402" s="1153">
        <v>1.9</v>
      </c>
      <c r="J402" s="328">
        <v>1.141</v>
      </c>
      <c r="K402" s="1163">
        <v>577671</v>
      </c>
      <c r="M402" s="851">
        <v>100.8</v>
      </c>
      <c r="N402" s="863">
        <v>3472.85</v>
      </c>
      <c r="O402" s="847">
        <v>380.28</v>
      </c>
      <c r="P402" s="847">
        <v>98.1</v>
      </c>
      <c r="Q402" s="19">
        <v>1069057.1000000001</v>
      </c>
      <c r="R402" s="849">
        <v>0.91</v>
      </c>
      <c r="S402" s="1153">
        <v>1.9</v>
      </c>
      <c r="T402" s="850">
        <v>1.1499999999999999</v>
      </c>
      <c r="U402" s="1163">
        <v>585021</v>
      </c>
      <c r="X402" s="1141">
        <v>88.5</v>
      </c>
      <c r="Y402" s="1117">
        <v>175981</v>
      </c>
      <c r="Z402" s="1122">
        <v>438603</v>
      </c>
      <c r="AB402" s="1141">
        <v>85.7</v>
      </c>
      <c r="AC402" s="1111">
        <v>17321</v>
      </c>
      <c r="AD402" s="1122">
        <v>433445</v>
      </c>
    </row>
    <row r="403" spans="1:30">
      <c r="A403" s="96"/>
      <c r="B403" s="196" t="s">
        <v>14</v>
      </c>
      <c r="C403" s="847">
        <v>98.5</v>
      </c>
      <c r="D403" s="862">
        <v>3344378.9455663627</v>
      </c>
      <c r="E403" s="848">
        <v>331001</v>
      </c>
      <c r="F403" s="847">
        <v>93.8</v>
      </c>
      <c r="G403" s="19">
        <v>1081832.69</v>
      </c>
      <c r="H403" s="849">
        <v>0.91</v>
      </c>
      <c r="I403" s="1153">
        <v>0.9</v>
      </c>
      <c r="J403" s="328">
        <v>1.1739999999999999</v>
      </c>
      <c r="K403" s="1163">
        <v>646362</v>
      </c>
      <c r="M403" s="851">
        <v>98.5</v>
      </c>
      <c r="N403" s="863">
        <v>3459.92</v>
      </c>
      <c r="O403" s="847">
        <v>355.37</v>
      </c>
      <c r="P403" s="847">
        <v>93.8</v>
      </c>
      <c r="Q403" s="19">
        <v>1065177.1000000001</v>
      </c>
      <c r="R403" s="849">
        <v>0.91</v>
      </c>
      <c r="S403" s="1153">
        <v>0.9</v>
      </c>
      <c r="T403" s="850">
        <v>1.1040000000000001</v>
      </c>
      <c r="U403" s="1163">
        <v>584871</v>
      </c>
      <c r="X403" s="1142">
        <v>95.9</v>
      </c>
      <c r="Y403" s="1118">
        <v>246284</v>
      </c>
      <c r="Z403" s="1123">
        <v>436812</v>
      </c>
      <c r="AB403" s="1142">
        <v>91.4</v>
      </c>
      <c r="AC403" s="1112">
        <v>17577.900000000001</v>
      </c>
      <c r="AD403" s="1123">
        <v>421878</v>
      </c>
    </row>
    <row r="404" spans="1:30">
      <c r="A404" s="99" t="s">
        <v>904</v>
      </c>
      <c r="B404" s="197" t="s">
        <v>3</v>
      </c>
      <c r="C404" s="857">
        <v>100.1</v>
      </c>
      <c r="D404" s="880">
        <v>3339921.9082353637</v>
      </c>
      <c r="E404" s="858">
        <v>282114</v>
      </c>
      <c r="F404" s="857">
        <v>96.8</v>
      </c>
      <c r="G404" s="18">
        <v>1062806.398</v>
      </c>
      <c r="H404" s="859">
        <v>0.93</v>
      </c>
      <c r="I404" s="1152">
        <v>1.7</v>
      </c>
      <c r="J404" s="920">
        <v>1.018</v>
      </c>
      <c r="K404" s="1162">
        <v>476153.38699999999</v>
      </c>
      <c r="M404" s="861">
        <v>100.1</v>
      </c>
      <c r="N404" s="881">
        <v>3519.87</v>
      </c>
      <c r="O404" s="857">
        <v>331.52</v>
      </c>
      <c r="P404" s="857">
        <v>96.8</v>
      </c>
      <c r="Q404" s="18">
        <v>1126370.3999999999</v>
      </c>
      <c r="R404" s="859">
        <v>0.93</v>
      </c>
      <c r="S404" s="1152">
        <v>1.7</v>
      </c>
      <c r="T404" s="860">
        <v>1.103</v>
      </c>
      <c r="U404" s="1162">
        <v>592067</v>
      </c>
      <c r="X404" s="1143"/>
      <c r="Y404" s="1119"/>
      <c r="Z404" s="1121"/>
      <c r="AB404" s="1143"/>
      <c r="AC404" s="1113"/>
      <c r="AD404" s="1121"/>
    </row>
    <row r="405" spans="1:30">
      <c r="A405" s="96">
        <v>2022</v>
      </c>
      <c r="B405" s="196" t="s">
        <v>4</v>
      </c>
      <c r="C405" s="847">
        <v>103.3</v>
      </c>
      <c r="D405" s="862">
        <v>3131936.43847265</v>
      </c>
      <c r="E405" s="848">
        <v>435425</v>
      </c>
      <c r="F405" s="847">
        <v>102.1</v>
      </c>
      <c r="G405" s="19">
        <v>1062987.5619999999</v>
      </c>
      <c r="H405" s="849">
        <v>0.96</v>
      </c>
      <c r="I405" s="1153">
        <v>-0.8</v>
      </c>
      <c r="J405" s="328">
        <v>1.0820000000000001</v>
      </c>
      <c r="K405" s="1163">
        <v>567027.06200000003</v>
      </c>
      <c r="M405" s="851">
        <v>103.3</v>
      </c>
      <c r="N405" s="863">
        <v>3436.35</v>
      </c>
      <c r="O405" s="847">
        <v>411.9</v>
      </c>
      <c r="P405" s="847">
        <v>102.1</v>
      </c>
      <c r="Q405" s="19">
        <v>1102548.7</v>
      </c>
      <c r="R405" s="849">
        <v>0.96</v>
      </c>
      <c r="S405" s="1153">
        <v>-0.8</v>
      </c>
      <c r="T405" s="850">
        <v>1.0960000000000001</v>
      </c>
      <c r="U405" s="1163">
        <v>598444</v>
      </c>
      <c r="X405" s="1141"/>
      <c r="Y405" s="1117"/>
      <c r="Z405" s="1122"/>
      <c r="AB405" s="1141"/>
      <c r="AC405" s="1111"/>
      <c r="AD405" s="1122"/>
    </row>
    <row r="406" spans="1:30">
      <c r="A406" s="96"/>
      <c r="B406" s="196" t="s">
        <v>5</v>
      </c>
      <c r="C406" s="847">
        <v>100.5</v>
      </c>
      <c r="D406" s="862">
        <v>3364637.3329178211</v>
      </c>
      <c r="E406" s="848">
        <v>477682</v>
      </c>
      <c r="F406" s="847">
        <v>97</v>
      </c>
      <c r="G406" s="19">
        <v>1106042.1000000001</v>
      </c>
      <c r="H406" s="849">
        <v>0.97</v>
      </c>
      <c r="I406" s="1153">
        <v>0.4</v>
      </c>
      <c r="J406" s="328">
        <v>1.2809999999999999</v>
      </c>
      <c r="K406" s="1163">
        <v>720846.24400000006</v>
      </c>
      <c r="M406" s="851">
        <v>100.5</v>
      </c>
      <c r="N406" s="863">
        <v>3467.61</v>
      </c>
      <c r="O406" s="847">
        <v>463.46</v>
      </c>
      <c r="P406" s="847">
        <v>97</v>
      </c>
      <c r="Q406" s="19">
        <v>1115659.3999999999</v>
      </c>
      <c r="R406" s="849">
        <v>0.97</v>
      </c>
      <c r="S406" s="1508">
        <v>0.4</v>
      </c>
      <c r="T406" s="850">
        <v>1.0780000000000001</v>
      </c>
      <c r="U406" s="1163">
        <v>621010</v>
      </c>
      <c r="X406" s="1141"/>
      <c r="Y406" s="1117"/>
      <c r="Z406" s="1122"/>
      <c r="AB406" s="1141"/>
      <c r="AC406" s="1111"/>
      <c r="AD406" s="1122"/>
    </row>
    <row r="407" spans="1:30">
      <c r="A407" s="96"/>
      <c r="B407" s="196" t="s">
        <v>6</v>
      </c>
      <c r="C407" s="847">
        <v>102.1</v>
      </c>
      <c r="D407" s="862">
        <v>3277600.2310726028</v>
      </c>
      <c r="E407" s="848">
        <v>441361</v>
      </c>
      <c r="F407" s="847">
        <v>98.6</v>
      </c>
      <c r="G407" s="19">
        <v>1151057.5900000001</v>
      </c>
      <c r="H407" s="849">
        <v>0.97</v>
      </c>
      <c r="I407" s="1153">
        <v>3.4</v>
      </c>
      <c r="J407" s="328">
        <v>1.101</v>
      </c>
      <c r="K407" s="1163">
        <v>627012.41399999999</v>
      </c>
      <c r="M407" s="851">
        <v>102.1</v>
      </c>
      <c r="N407" s="863">
        <v>3365</v>
      </c>
      <c r="O407" s="847">
        <v>400.69</v>
      </c>
      <c r="P407" s="847">
        <v>98.6</v>
      </c>
      <c r="Q407" s="19">
        <v>1102394.1000000001</v>
      </c>
      <c r="R407" s="849">
        <v>0.97</v>
      </c>
      <c r="S407" s="1508">
        <v>3.4</v>
      </c>
      <c r="T407" s="850">
        <v>1.1080000000000001</v>
      </c>
      <c r="U407" s="1163">
        <v>604078</v>
      </c>
      <c r="X407" s="1141"/>
      <c r="Y407" s="1117"/>
      <c r="Z407" s="1122"/>
      <c r="AB407" s="1141"/>
      <c r="AC407" s="1111"/>
      <c r="AD407" s="1122"/>
    </row>
    <row r="408" spans="1:30">
      <c r="A408" s="96"/>
      <c r="B408" s="196" t="s">
        <v>7</v>
      </c>
      <c r="C408" s="847">
        <v>99.5</v>
      </c>
      <c r="D408" s="862">
        <v>3475912.7771449802</v>
      </c>
      <c r="E408" s="848">
        <v>313748</v>
      </c>
      <c r="F408" s="847">
        <v>94.3</v>
      </c>
      <c r="G408" s="19">
        <v>1068604.497</v>
      </c>
      <c r="H408" s="849">
        <v>0.99</v>
      </c>
      <c r="I408" s="1153">
        <v>8.9</v>
      </c>
      <c r="J408" s="328">
        <v>1.006</v>
      </c>
      <c r="K408" s="1163">
        <v>619192.054</v>
      </c>
      <c r="M408" s="851">
        <v>99.5</v>
      </c>
      <c r="N408" s="863">
        <v>3421.21</v>
      </c>
      <c r="O408" s="847">
        <v>329.92</v>
      </c>
      <c r="P408" s="847">
        <v>94.3</v>
      </c>
      <c r="Q408" s="19">
        <v>1108622.6000000001</v>
      </c>
      <c r="R408" s="849">
        <v>0.99</v>
      </c>
      <c r="S408" s="1508">
        <v>8.9</v>
      </c>
      <c r="T408" s="850">
        <v>1.1240000000000001</v>
      </c>
      <c r="U408" s="1163">
        <v>700500</v>
      </c>
      <c r="X408" s="1141"/>
      <c r="Y408" s="1117"/>
      <c r="Z408" s="1122"/>
      <c r="AB408" s="1141"/>
      <c r="AC408" s="1111"/>
      <c r="AD408" s="1122"/>
    </row>
    <row r="409" spans="1:30">
      <c r="A409" s="96"/>
      <c r="B409" s="196" t="s">
        <v>8</v>
      </c>
      <c r="C409" s="847">
        <v>101.9</v>
      </c>
      <c r="D409" s="862">
        <v>3594277.2160925646</v>
      </c>
      <c r="E409" s="848">
        <v>427006</v>
      </c>
      <c r="F409" s="847">
        <v>96.1</v>
      </c>
      <c r="G409" s="19">
        <v>1156237.632</v>
      </c>
      <c r="H409" s="849">
        <v>1.02</v>
      </c>
      <c r="I409" s="1153">
        <v>-0.1</v>
      </c>
      <c r="J409" s="328">
        <v>1.1539999999999999</v>
      </c>
      <c r="K409" s="1163">
        <v>712590.43900000001</v>
      </c>
      <c r="M409" s="851">
        <v>101.9</v>
      </c>
      <c r="N409" s="863">
        <v>3461.17</v>
      </c>
      <c r="O409" s="847">
        <v>386.32</v>
      </c>
      <c r="P409" s="847">
        <v>96.1</v>
      </c>
      <c r="Q409" s="19">
        <v>1107669.3999999999</v>
      </c>
      <c r="R409" s="849">
        <v>1.02</v>
      </c>
      <c r="S409" s="1508">
        <v>-0.1</v>
      </c>
      <c r="T409" s="850">
        <v>1.1339999999999999</v>
      </c>
      <c r="U409" s="1163">
        <v>672879</v>
      </c>
      <c r="X409" s="1141"/>
      <c r="Y409" s="1117"/>
      <c r="Z409" s="1122"/>
      <c r="AB409" s="1141"/>
      <c r="AC409" s="1111"/>
      <c r="AD409" s="1122"/>
    </row>
    <row r="410" spans="1:30">
      <c r="A410" s="96"/>
      <c r="B410" s="196" t="s">
        <v>9</v>
      </c>
      <c r="C410" s="847">
        <v>102.6</v>
      </c>
      <c r="D410" s="862">
        <v>3727338.3514117617</v>
      </c>
      <c r="E410" s="848">
        <v>299387</v>
      </c>
      <c r="F410" s="847">
        <v>103.3</v>
      </c>
      <c r="G410" s="19">
        <v>1132973.1000000001</v>
      </c>
      <c r="H410" s="849">
        <v>1.03</v>
      </c>
      <c r="I410" s="1153">
        <v>0.6</v>
      </c>
      <c r="J410" s="328">
        <v>1.1100000000000001</v>
      </c>
      <c r="K410" s="1163">
        <v>664569.65399999998</v>
      </c>
      <c r="M410" s="851">
        <v>102.6</v>
      </c>
      <c r="N410" s="863">
        <v>3502.61</v>
      </c>
      <c r="O410" s="847">
        <v>330.54</v>
      </c>
      <c r="P410" s="847">
        <v>103.3</v>
      </c>
      <c r="Q410" s="19">
        <v>1100610</v>
      </c>
      <c r="R410" s="849">
        <v>1.03</v>
      </c>
      <c r="S410" s="1508">
        <v>0.6</v>
      </c>
      <c r="T410" s="850">
        <v>1.1619999999999999</v>
      </c>
      <c r="U410" s="1163">
        <v>662178</v>
      </c>
      <c r="X410" s="1141"/>
      <c r="Y410" s="1117"/>
      <c r="Z410" s="1122"/>
      <c r="AB410" s="1141"/>
      <c r="AC410" s="1111"/>
      <c r="AD410" s="1122"/>
    </row>
    <row r="411" spans="1:30">
      <c r="A411" s="96"/>
      <c r="B411" s="196" t="s">
        <v>10</v>
      </c>
      <c r="C411" s="847">
        <v>102.9</v>
      </c>
      <c r="D411" s="862">
        <v>3715741.0890461882</v>
      </c>
      <c r="E411" s="848">
        <v>399487</v>
      </c>
      <c r="F411" s="847">
        <v>103.9</v>
      </c>
      <c r="G411" s="19">
        <v>1064742.8</v>
      </c>
      <c r="H411" s="849">
        <v>1.05</v>
      </c>
      <c r="I411" s="1153">
        <v>0.3</v>
      </c>
      <c r="J411" s="328">
        <v>1.075</v>
      </c>
      <c r="K411" s="1163">
        <v>672129.25199999998</v>
      </c>
      <c r="M411" s="851">
        <v>102.9</v>
      </c>
      <c r="N411" s="863">
        <v>3484.54</v>
      </c>
      <c r="O411" s="847">
        <v>397.86</v>
      </c>
      <c r="P411" s="847">
        <v>103.9</v>
      </c>
      <c r="Q411" s="1411">
        <v>1102554.8</v>
      </c>
      <c r="R411" s="849">
        <v>1.05</v>
      </c>
      <c r="S411" s="1508">
        <v>0.3</v>
      </c>
      <c r="T411" s="850">
        <v>1.1559999999999999</v>
      </c>
      <c r="U411" s="1163">
        <v>692433</v>
      </c>
      <c r="X411" s="1141"/>
      <c r="Y411" s="1117"/>
      <c r="Z411" s="1122"/>
      <c r="AB411" s="1141"/>
      <c r="AC411" s="1111"/>
      <c r="AD411" s="1122"/>
    </row>
    <row r="412" spans="1:30">
      <c r="A412" s="96"/>
      <c r="B412" s="196" t="s">
        <v>11</v>
      </c>
      <c r="C412" s="847">
        <v>104.9</v>
      </c>
      <c r="D412" s="862">
        <v>3512606.2591180829</v>
      </c>
      <c r="E412" s="848">
        <v>375351</v>
      </c>
      <c r="F412" s="847">
        <v>106.5</v>
      </c>
      <c r="G412" s="19">
        <v>1098949.3700000001</v>
      </c>
      <c r="H412" s="849">
        <v>1.05</v>
      </c>
      <c r="I412" s="1153">
        <v>1.7</v>
      </c>
      <c r="J412" s="328">
        <v>1.2</v>
      </c>
      <c r="K412" s="1163">
        <v>694891.076</v>
      </c>
      <c r="M412" s="851">
        <v>104.9</v>
      </c>
      <c r="N412" s="863">
        <v>3392.39</v>
      </c>
      <c r="O412" s="847">
        <v>396.78</v>
      </c>
      <c r="P412" s="847">
        <v>106.5</v>
      </c>
      <c r="Q412" s="1411">
        <v>1089252.6000000001</v>
      </c>
      <c r="R412" s="849">
        <v>1.05</v>
      </c>
      <c r="S412" s="1157">
        <v>1.7</v>
      </c>
      <c r="T412" s="850">
        <v>1.175</v>
      </c>
      <c r="U412" s="1163">
        <v>692977</v>
      </c>
      <c r="X412" s="1141"/>
      <c r="Y412" s="1117"/>
      <c r="Z412" s="1122"/>
      <c r="AB412" s="1141"/>
      <c r="AC412" s="1111"/>
      <c r="AD412" s="1122"/>
    </row>
    <row r="413" spans="1:30">
      <c r="A413" s="96"/>
      <c r="B413" s="196" t="s">
        <v>12</v>
      </c>
      <c r="C413" s="847">
        <v>103.3</v>
      </c>
      <c r="D413" s="862">
        <v>3599215.4629662638</v>
      </c>
      <c r="E413" s="848">
        <v>370837</v>
      </c>
      <c r="F413" s="847">
        <v>103.6</v>
      </c>
      <c r="G413" s="19">
        <v>1105563.27</v>
      </c>
      <c r="H413" s="849">
        <v>1.05</v>
      </c>
      <c r="I413" s="1153">
        <v>2.4</v>
      </c>
      <c r="J413" s="328">
        <v>1.1659999999999999</v>
      </c>
      <c r="K413" s="1163">
        <v>742625.23900000006</v>
      </c>
      <c r="M413" s="851">
        <v>103.3</v>
      </c>
      <c r="N413" s="863">
        <v>3463.71</v>
      </c>
      <c r="O413" s="847">
        <v>334.5</v>
      </c>
      <c r="P413" s="847">
        <v>103.6</v>
      </c>
      <c r="Q413" s="1411">
        <v>1095330</v>
      </c>
      <c r="R413" s="849">
        <v>1.05</v>
      </c>
      <c r="S413" s="1157">
        <v>2.4</v>
      </c>
      <c r="T413" s="850">
        <v>1.1319999999999999</v>
      </c>
      <c r="U413" s="1163">
        <v>715533</v>
      </c>
      <c r="X413" s="1141"/>
      <c r="Y413" s="1117"/>
      <c r="Z413" s="1122"/>
      <c r="AB413" s="1141"/>
      <c r="AC413" s="1111"/>
      <c r="AD413" s="1122"/>
    </row>
    <row r="414" spans="1:30">
      <c r="A414" s="96"/>
      <c r="B414" s="196" t="s">
        <v>13</v>
      </c>
      <c r="C414" s="847">
        <v>103.6</v>
      </c>
      <c r="D414" s="862">
        <v>3338232.742317229</v>
      </c>
      <c r="E414" s="848">
        <v>354435</v>
      </c>
      <c r="F414" s="847">
        <v>105</v>
      </c>
      <c r="G414" s="19">
        <v>1126491.3</v>
      </c>
      <c r="H414" s="849">
        <v>1.06</v>
      </c>
      <c r="I414" s="1153">
        <v>0.1</v>
      </c>
      <c r="J414" s="328">
        <v>1.1539999999999999</v>
      </c>
      <c r="K414" s="1163">
        <v>738226.44700000004</v>
      </c>
      <c r="M414" s="851">
        <v>103.6</v>
      </c>
      <c r="N414" s="863">
        <v>3481.56</v>
      </c>
      <c r="O414" s="847">
        <v>333.76</v>
      </c>
      <c r="P414" s="847">
        <v>105</v>
      </c>
      <c r="Q414" s="1411">
        <v>1107037.1000000001</v>
      </c>
      <c r="R414" s="849">
        <v>1.06</v>
      </c>
      <c r="S414" s="1157">
        <v>0.1</v>
      </c>
      <c r="T414" s="850">
        <v>1.161</v>
      </c>
      <c r="U414" s="1163">
        <v>735108</v>
      </c>
      <c r="X414" s="1141"/>
      <c r="Y414" s="1117"/>
      <c r="Z414" s="1122"/>
      <c r="AB414" s="1141"/>
      <c r="AC414" s="1111"/>
      <c r="AD414" s="1122"/>
    </row>
    <row r="415" spans="1:30">
      <c r="A415" s="96"/>
      <c r="B415" s="196" t="s">
        <v>14</v>
      </c>
      <c r="C415" s="847">
        <v>103.6</v>
      </c>
      <c r="D415" s="862">
        <v>3409242.7253494258</v>
      </c>
      <c r="E415" s="848">
        <v>290348</v>
      </c>
      <c r="F415" s="847">
        <v>106.3</v>
      </c>
      <c r="G415" s="19">
        <v>1121808.175</v>
      </c>
      <c r="H415" s="849">
        <v>1.06</v>
      </c>
      <c r="I415" s="1153">
        <v>3.6</v>
      </c>
      <c r="J415" s="328">
        <v>1.222</v>
      </c>
      <c r="K415" s="1163">
        <v>747465.76699999999</v>
      </c>
      <c r="M415" s="851">
        <v>103.6</v>
      </c>
      <c r="N415" s="863">
        <v>3518.96</v>
      </c>
      <c r="O415" s="847">
        <v>312.02999999999997</v>
      </c>
      <c r="P415" s="847">
        <v>106.3</v>
      </c>
      <c r="Q415" s="19">
        <v>1104649.3</v>
      </c>
      <c r="R415" s="849">
        <v>1.06</v>
      </c>
      <c r="S415" s="1157">
        <v>3.6</v>
      </c>
      <c r="T415" s="850">
        <v>1.1419999999999999</v>
      </c>
      <c r="U415" s="1163">
        <v>681414</v>
      </c>
      <c r="X415" s="1142"/>
      <c r="Y415" s="1118"/>
      <c r="Z415" s="1123"/>
      <c r="AB415" s="1142"/>
      <c r="AC415" s="1112"/>
      <c r="AD415" s="1123"/>
    </row>
    <row r="416" spans="1:30">
      <c r="A416" s="767" t="s">
        <v>1221</v>
      </c>
      <c r="B416" s="197" t="s">
        <v>3</v>
      </c>
      <c r="C416" s="857">
        <v>99</v>
      </c>
      <c r="D416" s="1654">
        <v>3277926.6130002597</v>
      </c>
      <c r="E416" s="858">
        <v>302261</v>
      </c>
      <c r="F416" s="857">
        <v>96.1</v>
      </c>
      <c r="G416" s="18">
        <v>1013815.62</v>
      </c>
      <c r="H416" s="859">
        <v>1.05</v>
      </c>
      <c r="I416" s="1152">
        <v>2</v>
      </c>
      <c r="J416" s="920">
        <v>1.0269999999999999</v>
      </c>
      <c r="K416" s="1655">
        <v>532587.89500000002</v>
      </c>
      <c r="M416" s="1659">
        <v>99</v>
      </c>
      <c r="N416" s="910">
        <v>3453.27</v>
      </c>
      <c r="O416" s="857">
        <v>365.88</v>
      </c>
      <c r="P416" s="857">
        <v>96.1</v>
      </c>
      <c r="Q416" s="18">
        <v>1078431.6000000001</v>
      </c>
      <c r="R416" s="859">
        <v>1.05</v>
      </c>
      <c r="S416" s="1660">
        <v>2</v>
      </c>
      <c r="T416" s="860">
        <v>1.1140000000000001</v>
      </c>
      <c r="U416" s="1655">
        <v>664611</v>
      </c>
      <c r="X416" s="1111"/>
      <c r="Y416" s="1117"/>
      <c r="Z416" s="1117"/>
      <c r="AB416" s="1111"/>
      <c r="AC416" s="1111"/>
      <c r="AD416" s="1117"/>
    </row>
    <row r="417" spans="1:30">
      <c r="A417" s="768">
        <v>2023</v>
      </c>
      <c r="B417" s="196" t="s">
        <v>4</v>
      </c>
      <c r="C417" s="847">
        <v>99.6</v>
      </c>
      <c r="D417" s="925">
        <v>3134213.059201241</v>
      </c>
      <c r="E417" s="848">
        <v>418978</v>
      </c>
      <c r="F417" s="847">
        <v>96.5</v>
      </c>
      <c r="G417" s="19">
        <v>1059494.949</v>
      </c>
      <c r="H417" s="849">
        <v>1.03</v>
      </c>
      <c r="I417" s="1153">
        <v>2.5</v>
      </c>
      <c r="J417" s="328">
        <v>1.103</v>
      </c>
      <c r="K417" s="1656">
        <v>656680.821</v>
      </c>
      <c r="M417" s="1661">
        <v>99.6</v>
      </c>
      <c r="N417" s="882">
        <v>3447.65</v>
      </c>
      <c r="O417" s="847">
        <v>397.48</v>
      </c>
      <c r="P417" s="847">
        <v>96.5</v>
      </c>
      <c r="Q417" s="19">
        <v>1096483.3999999999</v>
      </c>
      <c r="R417" s="849">
        <v>1.03</v>
      </c>
      <c r="S417" s="1157">
        <v>2.5</v>
      </c>
      <c r="T417" s="850">
        <v>1.119</v>
      </c>
      <c r="U417" s="1656">
        <v>693311</v>
      </c>
      <c r="X417" s="1111"/>
      <c r="Y417" s="1117"/>
      <c r="Z417" s="1117"/>
      <c r="AB417" s="1111"/>
      <c r="AC417" s="1111"/>
      <c r="AD417" s="1117"/>
    </row>
    <row r="418" spans="1:30">
      <c r="A418" s="768"/>
      <c r="B418" s="196" t="s">
        <v>5</v>
      </c>
      <c r="C418" s="847">
        <v>100.7</v>
      </c>
      <c r="D418" s="925">
        <v>3331381.5074847718</v>
      </c>
      <c r="E418" s="848">
        <v>312279</v>
      </c>
      <c r="F418" s="847">
        <v>101.9</v>
      </c>
      <c r="G418" s="19">
        <v>1072917.0959999999</v>
      </c>
      <c r="H418" s="849">
        <v>1.02</v>
      </c>
      <c r="I418" s="1153">
        <v>2.7</v>
      </c>
      <c r="J418" s="328">
        <v>1.333</v>
      </c>
      <c r="K418" s="1656">
        <v>772954.06299999997</v>
      </c>
      <c r="M418" s="1661">
        <v>100.7</v>
      </c>
      <c r="N418" s="882">
        <v>3428.32</v>
      </c>
      <c r="O418" s="847">
        <v>315.70999999999998</v>
      </c>
      <c r="P418" s="847">
        <v>101.9</v>
      </c>
      <c r="Q418" s="19">
        <v>1074919.8999999999</v>
      </c>
      <c r="R418" s="849">
        <v>1.02</v>
      </c>
      <c r="S418" s="1157">
        <v>2.7</v>
      </c>
      <c r="T418" s="850">
        <v>1.121</v>
      </c>
      <c r="U418" s="1656">
        <v>666932</v>
      </c>
      <c r="X418" s="1111"/>
      <c r="Y418" s="1117"/>
      <c r="Z418" s="1117"/>
      <c r="AB418" s="1111"/>
      <c r="AC418" s="1111"/>
      <c r="AD418" s="1117"/>
    </row>
    <row r="419" spans="1:30">
      <c r="A419" s="768"/>
      <c r="B419" s="196" t="s">
        <v>6</v>
      </c>
      <c r="C419" s="847">
        <v>95.8</v>
      </c>
      <c r="D419" s="925">
        <v>2769539.9745906438</v>
      </c>
      <c r="E419" s="848">
        <v>717232</v>
      </c>
      <c r="F419" s="847">
        <v>93.6</v>
      </c>
      <c r="G419" s="19">
        <v>1115520.378</v>
      </c>
      <c r="H419" s="849">
        <v>1.02</v>
      </c>
      <c r="I419" s="1153">
        <v>3.4</v>
      </c>
      <c r="J419" s="328">
        <v>1.0589999999999999</v>
      </c>
      <c r="K419" s="1656">
        <v>703320.24699999997</v>
      </c>
      <c r="M419" s="1661">
        <v>95.8</v>
      </c>
      <c r="N419" s="882">
        <v>2840.48</v>
      </c>
      <c r="O419" s="847">
        <v>652.76</v>
      </c>
      <c r="P419" s="847">
        <v>93.6</v>
      </c>
      <c r="Q419" s="19">
        <v>1079270.8</v>
      </c>
      <c r="R419" s="849">
        <v>1.02</v>
      </c>
      <c r="S419" s="1157">
        <v>3.4</v>
      </c>
      <c r="T419" s="850">
        <v>1.0620000000000001</v>
      </c>
      <c r="U419" s="1656">
        <v>695658</v>
      </c>
      <c r="X419" s="1111"/>
      <c r="Y419" s="1117"/>
      <c r="Z419" s="1117"/>
      <c r="AB419" s="1111"/>
      <c r="AC419" s="1111"/>
      <c r="AD419" s="1117"/>
    </row>
    <row r="420" spans="1:30">
      <c r="A420" s="768"/>
      <c r="B420" s="196" t="s">
        <v>7</v>
      </c>
      <c r="C420" s="847">
        <v>96.9</v>
      </c>
      <c r="D420" s="925">
        <v>3576647.9652613592</v>
      </c>
      <c r="E420" s="848">
        <v>320382</v>
      </c>
      <c r="F420" s="847">
        <v>94.9</v>
      </c>
      <c r="G420" s="19">
        <v>1055170.1639999999</v>
      </c>
      <c r="H420" s="849">
        <v>1.02</v>
      </c>
      <c r="I420" s="1153">
        <v>3.3</v>
      </c>
      <c r="J420" s="328">
        <v>0.98499999999999999</v>
      </c>
      <c r="K420" s="1656">
        <v>611259.70299999998</v>
      </c>
      <c r="M420" s="1661">
        <v>96.9</v>
      </c>
      <c r="N420" s="882">
        <v>3520.36</v>
      </c>
      <c r="O420" s="847">
        <v>327.26</v>
      </c>
      <c r="P420" s="847">
        <v>94.9</v>
      </c>
      <c r="Q420" s="19">
        <v>1086138.7</v>
      </c>
      <c r="R420" s="849">
        <v>1.02</v>
      </c>
      <c r="S420" s="1157">
        <v>3.3</v>
      </c>
      <c r="T420" s="850">
        <v>1.1020000000000001</v>
      </c>
      <c r="U420" s="1656">
        <v>671278</v>
      </c>
      <c r="X420" s="1111"/>
      <c r="Y420" s="1117"/>
      <c r="Z420" s="1117"/>
      <c r="AB420" s="1111"/>
      <c r="AC420" s="1111"/>
      <c r="AD420" s="1117"/>
    </row>
    <row r="421" spans="1:30">
      <c r="A421" s="768"/>
      <c r="B421" s="196" t="s">
        <v>8</v>
      </c>
      <c r="C421" s="847">
        <v>104.9</v>
      </c>
      <c r="D421" s="925">
        <v>3674740.5945151774</v>
      </c>
      <c r="E421" s="848">
        <v>263242</v>
      </c>
      <c r="F421" s="847">
        <v>112.3</v>
      </c>
      <c r="G421" s="19">
        <v>1136340.3149999999</v>
      </c>
      <c r="H421" s="849">
        <v>1.01</v>
      </c>
      <c r="I421" s="1153">
        <v>3.9</v>
      </c>
      <c r="J421" s="328">
        <v>1.214</v>
      </c>
      <c r="K421" s="1656">
        <v>715600.38699999999</v>
      </c>
      <c r="M421" s="1661">
        <v>104.9</v>
      </c>
      <c r="N421" s="882">
        <v>3529.4</v>
      </c>
      <c r="O421" s="847">
        <v>252.95</v>
      </c>
      <c r="P421" s="847">
        <v>112.3</v>
      </c>
      <c r="Q421" s="19">
        <v>1084273.5</v>
      </c>
      <c r="R421" s="849">
        <v>1.01</v>
      </c>
      <c r="S421" s="1157">
        <v>3.9</v>
      </c>
      <c r="T421" s="850">
        <v>1.19</v>
      </c>
      <c r="U421" s="1656">
        <v>676440</v>
      </c>
      <c r="X421" s="1111"/>
      <c r="Y421" s="1117"/>
      <c r="Z421" s="1117"/>
      <c r="AB421" s="1111"/>
      <c r="AC421" s="1111"/>
      <c r="AD421" s="1117"/>
    </row>
    <row r="422" spans="1:30">
      <c r="A422" s="768"/>
      <c r="B422" s="196" t="s">
        <v>9</v>
      </c>
      <c r="C422" s="847">
        <v>96.5</v>
      </c>
      <c r="D422" s="925">
        <v>3600962.3910636017</v>
      </c>
      <c r="E422" s="848">
        <v>559351</v>
      </c>
      <c r="F422" s="847">
        <v>92.7</v>
      </c>
      <c r="G422" s="19">
        <v>1108823.9129999999</v>
      </c>
      <c r="H422" s="849">
        <v>1.01</v>
      </c>
      <c r="I422" s="1153">
        <v>4.3</v>
      </c>
      <c r="J422" s="328">
        <v>1.048</v>
      </c>
      <c r="K422" s="1656">
        <v>700232.96799999999</v>
      </c>
      <c r="M422" s="1661">
        <v>96.5</v>
      </c>
      <c r="N422" s="882">
        <v>3367.77</v>
      </c>
      <c r="O422" s="847">
        <v>563.38</v>
      </c>
      <c r="P422" s="847">
        <v>92.7</v>
      </c>
      <c r="Q422" s="19">
        <v>1080697.3999999999</v>
      </c>
      <c r="R422" s="849">
        <v>1.01</v>
      </c>
      <c r="S422" s="1157">
        <v>4.3</v>
      </c>
      <c r="T422" s="850">
        <v>1.0980000000000001</v>
      </c>
      <c r="U422" s="1656">
        <v>707388</v>
      </c>
      <c r="X422" s="1111"/>
      <c r="Y422" s="1117"/>
      <c r="Z422" s="1117"/>
      <c r="AB422" s="1111"/>
      <c r="AC422" s="1111"/>
      <c r="AD422" s="1117"/>
    </row>
    <row r="423" spans="1:30">
      <c r="A423" s="768"/>
      <c r="B423" s="196" t="s">
        <v>10</v>
      </c>
      <c r="C423" s="847">
        <v>96.4</v>
      </c>
      <c r="D423" s="925">
        <v>3516377.9020855506</v>
      </c>
      <c r="E423" s="848">
        <v>424490</v>
      </c>
      <c r="F423" s="847">
        <v>93.4</v>
      </c>
      <c r="G423" s="19">
        <v>1037897.622</v>
      </c>
      <c r="H423" s="849">
        <v>1</v>
      </c>
      <c r="I423" s="1153">
        <v>5</v>
      </c>
      <c r="J423" s="328">
        <v>1.028</v>
      </c>
      <c r="K423" s="1656">
        <v>669081.53399999999</v>
      </c>
      <c r="M423" s="1661">
        <v>96.4</v>
      </c>
      <c r="N423" s="882">
        <v>3309.39</v>
      </c>
      <c r="O423" s="847">
        <v>413.3</v>
      </c>
      <c r="P423" s="847">
        <v>93.4</v>
      </c>
      <c r="Q423" s="19">
        <v>1073993.8</v>
      </c>
      <c r="R423" s="849">
        <v>1</v>
      </c>
      <c r="S423" s="1157">
        <v>5</v>
      </c>
      <c r="T423" s="850">
        <v>1.101</v>
      </c>
      <c r="U423" s="1656">
        <v>685498</v>
      </c>
      <c r="X423" s="1111"/>
      <c r="Y423" s="1117"/>
      <c r="Z423" s="1117"/>
      <c r="AB423" s="1111"/>
      <c r="AC423" s="1111"/>
      <c r="AD423" s="1117"/>
    </row>
    <row r="424" spans="1:30">
      <c r="A424" s="768"/>
      <c r="B424" s="196" t="s">
        <v>11</v>
      </c>
      <c r="C424" s="847">
        <v>95.8</v>
      </c>
      <c r="D424" s="925">
        <v>3798042.4446419617</v>
      </c>
      <c r="E424" s="848">
        <v>291243</v>
      </c>
      <c r="F424" s="847">
        <v>92</v>
      </c>
      <c r="G424" s="19">
        <v>1094157.8640000001</v>
      </c>
      <c r="H424" s="849">
        <v>1.01</v>
      </c>
      <c r="I424" s="1153">
        <v>4</v>
      </c>
      <c r="J424" s="328">
        <v>1.119</v>
      </c>
      <c r="K424" s="1656">
        <v>739688.75</v>
      </c>
      <c r="M424" s="1661">
        <v>95.8</v>
      </c>
      <c r="N424" s="882">
        <v>3674.45</v>
      </c>
      <c r="O424" s="847">
        <v>297.08999999999997</v>
      </c>
      <c r="P424" s="847">
        <v>92</v>
      </c>
      <c r="Q424" s="19">
        <v>1088805.6000000001</v>
      </c>
      <c r="R424" s="849">
        <v>1.01</v>
      </c>
      <c r="S424" s="1157">
        <v>4</v>
      </c>
      <c r="T424" s="850">
        <v>1.095</v>
      </c>
      <c r="U424" s="1656">
        <v>730860</v>
      </c>
      <c r="X424" s="1111"/>
      <c r="Y424" s="1117"/>
      <c r="Z424" s="1117"/>
      <c r="AB424" s="1111"/>
      <c r="AC424" s="1111"/>
      <c r="AD424" s="1117"/>
    </row>
    <row r="425" spans="1:30">
      <c r="A425" s="768"/>
      <c r="B425" s="196" t="s">
        <v>12</v>
      </c>
      <c r="C425" s="847">
        <v>95</v>
      </c>
      <c r="D425" s="925">
        <v>3363753.2225694926</v>
      </c>
      <c r="E425" s="848">
        <v>787027</v>
      </c>
      <c r="F425" s="847">
        <v>91.1</v>
      </c>
      <c r="G425" s="19">
        <v>1093094.96</v>
      </c>
      <c r="H425" s="849">
        <v>1.01</v>
      </c>
      <c r="I425" s="1153">
        <v>2.9</v>
      </c>
      <c r="J425" s="328">
        <v>1.0940000000000001</v>
      </c>
      <c r="K425" s="1656">
        <v>710823.55500000005</v>
      </c>
      <c r="M425" s="1661">
        <v>95</v>
      </c>
      <c r="N425" s="882">
        <v>3249.05</v>
      </c>
      <c r="O425" s="847">
        <v>756.4</v>
      </c>
      <c r="P425" s="847">
        <v>91.1</v>
      </c>
      <c r="Q425" s="19">
        <v>1086105.6000000001</v>
      </c>
      <c r="R425" s="849">
        <v>1.01</v>
      </c>
      <c r="S425" s="1157">
        <v>2.9</v>
      </c>
      <c r="T425" s="850">
        <v>1.06</v>
      </c>
      <c r="U425" s="1656">
        <v>685172</v>
      </c>
      <c r="X425" s="1111"/>
      <c r="Y425" s="1117"/>
      <c r="Z425" s="1117"/>
      <c r="AB425" s="1111"/>
      <c r="AC425" s="1111"/>
      <c r="AD425" s="1117"/>
    </row>
    <row r="426" spans="1:30">
      <c r="A426" s="768"/>
      <c r="B426" s="196" t="s">
        <v>13</v>
      </c>
      <c r="C426" s="847">
        <v>94.5</v>
      </c>
      <c r="D426" s="925">
        <v>2999860.3980566538</v>
      </c>
      <c r="E426" s="848">
        <v>343958</v>
      </c>
      <c r="F426" s="847">
        <v>92</v>
      </c>
      <c r="G426" s="19">
        <v>1106690.754</v>
      </c>
      <c r="H426" s="849">
        <v>1.01</v>
      </c>
      <c r="I426" s="1153">
        <v>4.0999999999999996</v>
      </c>
      <c r="J426" s="328">
        <v>1.0589999999999999</v>
      </c>
      <c r="K426" s="1656">
        <v>694774.91799999995</v>
      </c>
      <c r="M426" s="1661">
        <v>94.5</v>
      </c>
      <c r="N426" s="882">
        <v>3138.88</v>
      </c>
      <c r="O426" s="847">
        <v>323.93</v>
      </c>
      <c r="P426" s="847">
        <v>92</v>
      </c>
      <c r="Q426" s="19">
        <v>1080346.2</v>
      </c>
      <c r="R426" s="849">
        <v>1.01</v>
      </c>
      <c r="S426" s="1157">
        <v>4.0999999999999996</v>
      </c>
      <c r="T426" s="850">
        <v>1.0620000000000001</v>
      </c>
      <c r="U426" s="1656">
        <v>692653</v>
      </c>
      <c r="X426" s="1111"/>
      <c r="Y426" s="1117"/>
      <c r="Z426" s="1117"/>
      <c r="AB426" s="1111"/>
      <c r="AC426" s="1111"/>
      <c r="AD426" s="1117"/>
    </row>
    <row r="427" spans="1:30">
      <c r="A427" s="782"/>
      <c r="B427" s="198" t="s">
        <v>14</v>
      </c>
      <c r="C427" s="852">
        <v>97.7</v>
      </c>
      <c r="D427" s="1657">
        <v>3173782.9568153131</v>
      </c>
      <c r="E427" s="853">
        <v>264578</v>
      </c>
      <c r="F427" s="852">
        <v>97.6</v>
      </c>
      <c r="G427" s="20">
        <v>1093381.398</v>
      </c>
      <c r="H427" s="854">
        <v>1.01</v>
      </c>
      <c r="I427" s="1154">
        <v>1.5</v>
      </c>
      <c r="J427" s="886">
        <v>1.1579999999999999</v>
      </c>
      <c r="K427" s="1658">
        <v>751378.98199999996</v>
      </c>
      <c r="M427" s="1662">
        <v>97.7</v>
      </c>
      <c r="N427" s="908">
        <v>3266.03</v>
      </c>
      <c r="O427" s="852">
        <v>287.54000000000002</v>
      </c>
      <c r="P427" s="852">
        <v>97.6</v>
      </c>
      <c r="Q427" s="20">
        <v>1086871.8999999999</v>
      </c>
      <c r="R427" s="854">
        <v>1.01</v>
      </c>
      <c r="S427" s="1663">
        <v>1.5</v>
      </c>
      <c r="T427" s="855">
        <v>1.08</v>
      </c>
      <c r="U427" s="1658">
        <v>699419</v>
      </c>
      <c r="X427" s="1111"/>
      <c r="Y427" s="1117"/>
      <c r="Z427" s="1117"/>
      <c r="AB427" s="1111"/>
      <c r="AC427" s="1111"/>
      <c r="AD427" s="1117"/>
    </row>
    <row r="428" spans="1:30">
      <c r="A428" s="767" t="s">
        <v>1424</v>
      </c>
      <c r="B428" s="704" t="s">
        <v>3</v>
      </c>
      <c r="C428" s="857">
        <v>92.8</v>
      </c>
      <c r="D428" s="2324">
        <v>3344268.2432612749</v>
      </c>
      <c r="E428" s="858">
        <v>317253</v>
      </c>
      <c r="F428" s="857">
        <v>88</v>
      </c>
      <c r="G428" s="858">
        <v>1060891.2450000001</v>
      </c>
      <c r="H428" s="859">
        <v>1.02</v>
      </c>
      <c r="I428" s="859">
        <v>2.9</v>
      </c>
      <c r="J428" s="1441">
        <v>1.0309999999999999</v>
      </c>
      <c r="K428" s="2318">
        <v>551456.36199999996</v>
      </c>
      <c r="M428" s="1659">
        <v>92.8</v>
      </c>
      <c r="N428" s="910">
        <v>3519.54</v>
      </c>
      <c r="O428" s="857">
        <v>364.24</v>
      </c>
      <c r="P428" s="857">
        <v>88</v>
      </c>
      <c r="Q428" s="858">
        <v>1122280</v>
      </c>
      <c r="R428" s="859">
        <v>1.02</v>
      </c>
      <c r="S428" s="859">
        <v>2.9</v>
      </c>
      <c r="T428" s="1441">
        <v>1.119</v>
      </c>
      <c r="U428" s="2318">
        <v>670627</v>
      </c>
      <c r="X428" s="1111"/>
      <c r="Y428" s="1117"/>
      <c r="Z428" s="1117"/>
      <c r="AB428" s="1111"/>
      <c r="AC428" s="1111"/>
      <c r="AD428" s="1117"/>
    </row>
    <row r="429" spans="1:30">
      <c r="A429" s="768">
        <v>2024</v>
      </c>
      <c r="B429" s="703" t="s">
        <v>4</v>
      </c>
      <c r="C429" s="847">
        <v>97</v>
      </c>
      <c r="D429" s="2325">
        <v>3283870.671035443</v>
      </c>
      <c r="E429" s="848">
        <v>280780</v>
      </c>
      <c r="F429" s="847">
        <v>96.1</v>
      </c>
      <c r="G429" s="848">
        <v>1089406.692</v>
      </c>
      <c r="H429" s="849">
        <v>1.03</v>
      </c>
      <c r="I429" s="849">
        <v>6.6</v>
      </c>
      <c r="J429" s="883">
        <v>1.1679999999999999</v>
      </c>
      <c r="K429" s="2319">
        <v>641644.31400000001</v>
      </c>
      <c r="M429" s="1661">
        <v>97</v>
      </c>
      <c r="N429" s="882">
        <v>3503.54</v>
      </c>
      <c r="O429" s="847">
        <v>288.04000000000002</v>
      </c>
      <c r="P429" s="847">
        <v>96.1</v>
      </c>
      <c r="Q429" s="848">
        <v>1110846</v>
      </c>
      <c r="R429" s="849">
        <v>1.03</v>
      </c>
      <c r="S429" s="849">
        <v>6.6</v>
      </c>
      <c r="T429" s="883">
        <v>1.1870000000000001</v>
      </c>
      <c r="U429" s="2319">
        <v>655341</v>
      </c>
      <c r="X429" s="1111"/>
      <c r="Y429" s="1117"/>
      <c r="Z429" s="1117"/>
      <c r="AB429" s="1111"/>
      <c r="AC429" s="1111"/>
      <c r="AD429" s="1117"/>
    </row>
    <row r="430" spans="1:30">
      <c r="A430" s="768"/>
      <c r="B430" s="703" t="s">
        <v>5</v>
      </c>
      <c r="C430" s="847">
        <v>99</v>
      </c>
      <c r="D430" s="2325">
        <v>3407615.4776697303</v>
      </c>
      <c r="E430" s="847">
        <v>291786</v>
      </c>
      <c r="F430" s="847">
        <v>100.5</v>
      </c>
      <c r="G430" s="848">
        <v>1097761.4339999999</v>
      </c>
      <c r="H430" s="849">
        <v>1.04</v>
      </c>
      <c r="I430" s="849">
        <v>4.5</v>
      </c>
      <c r="J430" s="883">
        <v>1.333</v>
      </c>
      <c r="K430" s="2319">
        <v>768382.85600000003</v>
      </c>
      <c r="M430" s="1661">
        <v>99</v>
      </c>
      <c r="N430" s="882">
        <v>3502.53</v>
      </c>
      <c r="O430" s="847">
        <v>303.33999999999997</v>
      </c>
      <c r="P430" s="847">
        <v>100.5</v>
      </c>
      <c r="Q430" s="848">
        <v>1110869.7</v>
      </c>
      <c r="R430" s="849">
        <v>1.04</v>
      </c>
      <c r="S430" s="849">
        <v>4.5</v>
      </c>
      <c r="T430" s="883">
        <v>1.1240000000000001</v>
      </c>
      <c r="U430" s="2319">
        <v>682037</v>
      </c>
      <c r="X430" s="1111"/>
      <c r="Y430" s="1117"/>
      <c r="Z430" s="1117"/>
      <c r="AB430" s="1111"/>
      <c r="AC430" s="1111"/>
      <c r="AD430" s="1117"/>
    </row>
    <row r="431" spans="1:30">
      <c r="A431" s="768"/>
      <c r="B431" s="703" t="s">
        <v>6</v>
      </c>
      <c r="C431" s="847">
        <v>90.5</v>
      </c>
      <c r="D431" s="2325">
        <v>2991711.0959280673</v>
      </c>
      <c r="E431" s="847">
        <v>439512</v>
      </c>
      <c r="F431" s="847">
        <v>86.9</v>
      </c>
      <c r="G431" s="848">
        <v>1146883.8860000002</v>
      </c>
      <c r="H431" s="849">
        <v>1.01</v>
      </c>
      <c r="I431" s="849">
        <v>1.1000000000000001</v>
      </c>
      <c r="J431" s="883">
        <v>1.0409999999999999</v>
      </c>
      <c r="K431" s="2319">
        <v>666324.83400000003</v>
      </c>
      <c r="M431" s="1661">
        <v>90.5</v>
      </c>
      <c r="N431" s="882">
        <v>3060.57</v>
      </c>
      <c r="O431" s="847">
        <v>410.38</v>
      </c>
      <c r="P431" s="847">
        <v>86.9</v>
      </c>
      <c r="Q431" s="848">
        <v>1106069.8999999999</v>
      </c>
      <c r="R431" s="849">
        <v>1.01</v>
      </c>
      <c r="S431" s="849">
        <v>1.1000000000000001</v>
      </c>
      <c r="T431" s="883">
        <v>1.046</v>
      </c>
      <c r="U431" s="2319">
        <v>649629</v>
      </c>
      <c r="X431" s="1111"/>
      <c r="Y431" s="1117"/>
      <c r="Z431" s="1117"/>
      <c r="AB431" s="1111"/>
      <c r="AC431" s="1111"/>
      <c r="AD431" s="1117"/>
    </row>
    <row r="432" spans="1:30">
      <c r="A432" s="768"/>
      <c r="B432" s="703" t="s">
        <v>7</v>
      </c>
      <c r="C432" s="847">
        <v>95.2</v>
      </c>
      <c r="D432" s="2325">
        <v>3477422.6305598025</v>
      </c>
      <c r="E432" s="847">
        <v>223184</v>
      </c>
      <c r="F432" s="847">
        <v>88.9</v>
      </c>
      <c r="G432" s="848">
        <v>1131867.8539999998</v>
      </c>
      <c r="H432" s="849">
        <v>0.99</v>
      </c>
      <c r="I432" s="849">
        <v>1.8</v>
      </c>
      <c r="J432" s="883">
        <v>1.0049999999999999</v>
      </c>
      <c r="K432" s="2319">
        <v>639809.11600000004</v>
      </c>
      <c r="M432" s="1661">
        <v>95.2</v>
      </c>
      <c r="N432" s="882">
        <v>3421.31</v>
      </c>
      <c r="O432" s="847">
        <v>242.7</v>
      </c>
      <c r="P432" s="847">
        <v>88.9</v>
      </c>
      <c r="Q432" s="848">
        <v>1152967.2</v>
      </c>
      <c r="R432" s="849">
        <v>0.99</v>
      </c>
      <c r="S432" s="849">
        <v>1.8</v>
      </c>
      <c r="T432" s="883">
        <v>1.1299999999999999</v>
      </c>
      <c r="U432" s="2319">
        <v>695294</v>
      </c>
      <c r="X432" s="1111"/>
      <c r="Y432" s="1117"/>
      <c r="Z432" s="1117"/>
      <c r="AB432" s="1111"/>
      <c r="AC432" s="1111"/>
      <c r="AD432" s="1117"/>
    </row>
    <row r="433" spans="1:30">
      <c r="A433" s="768"/>
      <c r="B433" s="703" t="s">
        <v>8</v>
      </c>
      <c r="C433" s="847">
        <v>94.6</v>
      </c>
      <c r="D433" s="2325">
        <v>3686012.1377452835</v>
      </c>
      <c r="E433" s="847">
        <v>334827</v>
      </c>
      <c r="F433" s="847">
        <v>90.2</v>
      </c>
      <c r="G433" s="848">
        <v>1149938.4280000001</v>
      </c>
      <c r="H433" s="849">
        <v>0.97</v>
      </c>
      <c r="I433" s="849">
        <v>5.2</v>
      </c>
      <c r="J433" s="883">
        <v>1.0780000000000001</v>
      </c>
      <c r="K433" s="2319">
        <v>706826.18900000001</v>
      </c>
      <c r="M433" s="1661">
        <v>94.6</v>
      </c>
      <c r="N433" s="882">
        <v>3533.03</v>
      </c>
      <c r="O433" s="847">
        <v>303.7</v>
      </c>
      <c r="P433" s="847">
        <v>90.2</v>
      </c>
      <c r="Q433" s="848">
        <v>1112126.1000000001</v>
      </c>
      <c r="R433" s="849">
        <v>0.97</v>
      </c>
      <c r="S433" s="849">
        <v>5.2</v>
      </c>
      <c r="T433" s="883">
        <v>1.0609999999999999</v>
      </c>
      <c r="U433" s="2319">
        <v>684644</v>
      </c>
      <c r="X433" s="1111"/>
      <c r="Y433" s="1117"/>
      <c r="Z433" s="1117"/>
      <c r="AB433" s="1111"/>
      <c r="AC433" s="1111"/>
      <c r="AD433" s="1117"/>
    </row>
    <row r="434" spans="1:30">
      <c r="A434" s="768"/>
      <c r="B434" s="703" t="s">
        <v>9</v>
      </c>
      <c r="C434" s="847">
        <v>99.8</v>
      </c>
      <c r="D434" s="2325">
        <v>3801231.6757830209</v>
      </c>
      <c r="E434" s="847">
        <v>325266</v>
      </c>
      <c r="F434" s="847">
        <v>98.7</v>
      </c>
      <c r="G434" s="848">
        <v>1156092.46</v>
      </c>
      <c r="H434" s="849">
        <v>1.01</v>
      </c>
      <c r="I434" s="849">
        <v>0.7</v>
      </c>
      <c r="J434" s="883">
        <v>1.131</v>
      </c>
      <c r="K434" s="2319">
        <v>714993.32799999998</v>
      </c>
      <c r="M434" s="1661">
        <v>99.8</v>
      </c>
      <c r="N434" s="882">
        <v>3545.93</v>
      </c>
      <c r="O434" s="847">
        <v>313.93</v>
      </c>
      <c r="P434" s="847">
        <v>98.7</v>
      </c>
      <c r="Q434" s="848">
        <v>1122419.8999999999</v>
      </c>
      <c r="R434" s="849">
        <v>1.01</v>
      </c>
      <c r="S434" s="849">
        <v>0.7</v>
      </c>
      <c r="T434" s="883">
        <v>1.1850000000000001</v>
      </c>
      <c r="U434" s="2319">
        <v>700219</v>
      </c>
      <c r="X434" s="1111"/>
      <c r="Y434" s="1117"/>
      <c r="Z434" s="1117"/>
      <c r="AB434" s="1111"/>
      <c r="AC434" s="1111"/>
      <c r="AD434" s="1117"/>
    </row>
    <row r="435" spans="1:30">
      <c r="A435" s="768"/>
      <c r="B435" s="703" t="s">
        <v>10</v>
      </c>
      <c r="C435" s="847">
        <v>95.9</v>
      </c>
      <c r="D435" s="2325">
        <v>3496145.5493393643</v>
      </c>
      <c r="E435" s="847">
        <v>244499</v>
      </c>
      <c r="F435" s="847">
        <v>91.5</v>
      </c>
      <c r="G435" s="848">
        <v>1081961.4180000001</v>
      </c>
      <c r="H435" s="849">
        <v>1.02</v>
      </c>
      <c r="I435" s="849">
        <v>4.7</v>
      </c>
      <c r="J435" s="883">
        <v>0.998</v>
      </c>
      <c r="K435" s="2319">
        <v>658381.696</v>
      </c>
      <c r="M435" s="1661">
        <v>95.9</v>
      </c>
      <c r="N435" s="882">
        <v>3305.74</v>
      </c>
      <c r="O435" s="847">
        <v>239.52</v>
      </c>
      <c r="P435" s="847">
        <v>91.5</v>
      </c>
      <c r="Q435" s="848">
        <v>1113816.6000000001</v>
      </c>
      <c r="R435" s="849">
        <v>1.02</v>
      </c>
      <c r="S435" s="849">
        <v>4.7</v>
      </c>
      <c r="T435" s="883">
        <v>1.071</v>
      </c>
      <c r="U435" s="2319">
        <v>674986</v>
      </c>
      <c r="X435" s="1111"/>
      <c r="Y435" s="1117"/>
      <c r="Z435" s="1117"/>
      <c r="AB435" s="1111"/>
      <c r="AC435" s="1111"/>
      <c r="AD435" s="1117"/>
    </row>
    <row r="436" spans="1:30">
      <c r="A436" s="768"/>
      <c r="B436" s="703" t="s">
        <v>11</v>
      </c>
      <c r="C436" s="847">
        <v>98.1</v>
      </c>
      <c r="D436" s="2325"/>
      <c r="E436" s="847">
        <v>497845</v>
      </c>
      <c r="F436" s="847">
        <v>98.4</v>
      </c>
      <c r="G436" s="848">
        <v>1099634.8700000001</v>
      </c>
      <c r="H436" s="849">
        <v>1.01</v>
      </c>
      <c r="I436" s="849">
        <v>0.8</v>
      </c>
      <c r="J436" s="883">
        <v>1.149</v>
      </c>
      <c r="K436" s="2319">
        <v>677310.46700000006</v>
      </c>
      <c r="M436" s="1661">
        <v>98.1</v>
      </c>
      <c r="N436" s="1719"/>
      <c r="O436" s="847">
        <v>503.08</v>
      </c>
      <c r="P436" s="847">
        <v>98.4</v>
      </c>
      <c r="Q436" s="848">
        <v>1104605.6000000001</v>
      </c>
      <c r="R436" s="849">
        <v>1.01</v>
      </c>
      <c r="S436" s="849">
        <v>0.8</v>
      </c>
      <c r="T436" s="883">
        <v>1.1240000000000001</v>
      </c>
      <c r="U436" s="2319">
        <v>691063</v>
      </c>
      <c r="X436" s="1111"/>
      <c r="Y436" s="1117"/>
      <c r="Z436" s="1117"/>
      <c r="AB436" s="1111"/>
      <c r="AC436" s="1111"/>
      <c r="AD436" s="1117"/>
    </row>
    <row r="437" spans="1:30">
      <c r="A437" s="768"/>
      <c r="B437" s="703" t="s">
        <v>12</v>
      </c>
      <c r="C437" s="847">
        <v>97.7</v>
      </c>
      <c r="D437" s="2325"/>
      <c r="E437" s="847">
        <v>350234</v>
      </c>
      <c r="F437" s="847">
        <v>95.6</v>
      </c>
      <c r="G437" s="848">
        <v>1144828.0260000001</v>
      </c>
      <c r="H437" s="849">
        <v>1.02</v>
      </c>
      <c r="I437" s="849">
        <v>-0.9</v>
      </c>
      <c r="J437" s="883">
        <v>1.157</v>
      </c>
      <c r="K437" s="2319">
        <v>703975.24</v>
      </c>
      <c r="M437" s="1661">
        <v>97.7</v>
      </c>
      <c r="N437" s="1719"/>
      <c r="O437" s="847">
        <v>335.31</v>
      </c>
      <c r="P437" s="847">
        <v>95.6</v>
      </c>
      <c r="Q437" s="848">
        <v>1127132.1000000001</v>
      </c>
      <c r="R437" s="849">
        <v>1.02</v>
      </c>
      <c r="S437" s="849">
        <v>-0.9</v>
      </c>
      <c r="T437" s="883">
        <v>1.1220000000000001</v>
      </c>
      <c r="U437" s="2319">
        <v>660018</v>
      </c>
      <c r="X437" s="1111"/>
      <c r="Y437" s="1117"/>
      <c r="Z437" s="1117"/>
      <c r="AB437" s="1111"/>
      <c r="AC437" s="1111"/>
      <c r="AD437" s="1117"/>
    </row>
    <row r="438" spans="1:30">
      <c r="A438" s="768"/>
      <c r="B438" s="703" t="s">
        <v>13</v>
      </c>
      <c r="C438" s="847"/>
      <c r="D438" s="2325"/>
      <c r="E438" s="847"/>
      <c r="F438" s="847"/>
      <c r="G438" s="848"/>
      <c r="H438" s="849"/>
      <c r="I438" s="849"/>
      <c r="J438" s="883"/>
      <c r="K438" s="2319"/>
      <c r="M438" s="1661"/>
      <c r="N438" s="1719"/>
      <c r="O438" s="847"/>
      <c r="P438" s="847"/>
      <c r="Q438" s="848"/>
      <c r="R438" s="849"/>
      <c r="S438" s="849"/>
      <c r="T438" s="2213"/>
      <c r="U438" s="2319"/>
      <c r="X438" s="1111"/>
      <c r="Y438" s="1117"/>
      <c r="Z438" s="1117"/>
      <c r="AB438" s="1111"/>
      <c r="AC438" s="1111"/>
      <c r="AD438" s="1117"/>
    </row>
    <row r="439" spans="1:30">
      <c r="A439" s="782"/>
      <c r="B439" s="820" t="s">
        <v>14</v>
      </c>
      <c r="C439" s="852"/>
      <c r="D439" s="2326"/>
      <c r="E439" s="852"/>
      <c r="F439" s="852"/>
      <c r="G439" s="853"/>
      <c r="H439" s="854"/>
      <c r="I439" s="854"/>
      <c r="J439" s="1440"/>
      <c r="K439" s="2327"/>
      <c r="M439" s="1662"/>
      <c r="N439" s="1920"/>
      <c r="O439" s="852"/>
      <c r="P439" s="852"/>
      <c r="Q439" s="853"/>
      <c r="R439" s="854"/>
      <c r="S439" s="854"/>
      <c r="T439" s="1921"/>
      <c r="U439" s="2327"/>
      <c r="X439" s="1111"/>
      <c r="Y439" s="1117"/>
      <c r="Z439" s="1117"/>
      <c r="AB439" s="1111"/>
      <c r="AC439" s="1111"/>
      <c r="AD439" s="1117"/>
    </row>
    <row r="440" spans="1:30">
      <c r="D440" s="887"/>
      <c r="E440" s="887"/>
      <c r="H440" s="888"/>
      <c r="S440" s="1157"/>
      <c r="Y440" s="887"/>
      <c r="Z440" s="887"/>
    </row>
    <row r="441" spans="1:30">
      <c r="A441" s="44" t="s">
        <v>412</v>
      </c>
      <c r="B441" s="45"/>
      <c r="C441" s="824"/>
      <c r="D441" s="824"/>
      <c r="E441" s="824" t="s">
        <v>718</v>
      </c>
      <c r="F441" s="824"/>
      <c r="H441" s="824"/>
      <c r="J441" s="824"/>
      <c r="X441" s="824"/>
      <c r="Y441" s="824" t="s">
        <v>718</v>
      </c>
      <c r="Z441" s="889" t="s">
        <v>718</v>
      </c>
    </row>
    <row r="442" spans="1:30">
      <c r="A442" s="786" t="s">
        <v>377</v>
      </c>
      <c r="B442" s="790"/>
      <c r="C442" s="916" t="s">
        <v>282</v>
      </c>
      <c r="D442" s="890" t="s">
        <v>283</v>
      </c>
      <c r="E442" s="890" t="s">
        <v>918</v>
      </c>
      <c r="F442" s="890" t="s">
        <v>284</v>
      </c>
      <c r="G442" s="1175" t="s">
        <v>919</v>
      </c>
      <c r="H442" s="890" t="s">
        <v>286</v>
      </c>
      <c r="I442" s="1175" t="s">
        <v>920</v>
      </c>
      <c r="J442" s="890" t="s">
        <v>288</v>
      </c>
      <c r="K442" s="1176" t="s">
        <v>921</v>
      </c>
      <c r="X442" s="916" t="s">
        <v>285</v>
      </c>
      <c r="Y442" s="890" t="s">
        <v>287</v>
      </c>
      <c r="Z442" s="891" t="s">
        <v>289</v>
      </c>
    </row>
    <row r="443" spans="1:30">
      <c r="A443" s="770" t="s">
        <v>354</v>
      </c>
      <c r="B443" s="48"/>
      <c r="C443" s="917" t="s">
        <v>290</v>
      </c>
      <c r="D443" s="824" t="s">
        <v>291</v>
      </c>
      <c r="E443" s="824" t="s">
        <v>922</v>
      </c>
      <c r="F443" s="824" t="s">
        <v>290</v>
      </c>
      <c r="G443" t="s">
        <v>923</v>
      </c>
      <c r="H443" s="824" t="s">
        <v>293</v>
      </c>
      <c r="I443" t="s">
        <v>294</v>
      </c>
      <c r="J443" s="824" t="s">
        <v>295</v>
      </c>
      <c r="K443" s="1124" t="s">
        <v>296</v>
      </c>
      <c r="X443" s="917" t="s">
        <v>292</v>
      </c>
      <c r="Y443" s="824" t="s">
        <v>294</v>
      </c>
      <c r="Z443" s="892" t="s">
        <v>296</v>
      </c>
    </row>
    <row r="444" spans="1:30">
      <c r="A444" s="789"/>
      <c r="B444" s="48"/>
      <c r="C444" s="917" t="s">
        <v>924</v>
      </c>
      <c r="D444" s="824"/>
      <c r="E444" s="824" t="s">
        <v>925</v>
      </c>
      <c r="F444" s="824" t="s">
        <v>297</v>
      </c>
      <c r="G444" t="s">
        <v>926</v>
      </c>
      <c r="H444" s="824" t="s">
        <v>297</v>
      </c>
      <c r="I444" t="s">
        <v>927</v>
      </c>
      <c r="J444" s="824" t="s">
        <v>299</v>
      </c>
      <c r="K444" s="1124"/>
      <c r="X444" s="917" t="s">
        <v>298</v>
      </c>
      <c r="Y444" s="824"/>
      <c r="Z444" s="892"/>
    </row>
    <row r="445" spans="1:30">
      <c r="A445" s="789"/>
      <c r="B445" s="48"/>
      <c r="C445" s="918" t="s">
        <v>300</v>
      </c>
      <c r="D445" s="824"/>
      <c r="E445" s="824"/>
      <c r="F445" s="893" t="s">
        <v>924</v>
      </c>
      <c r="G445" t="s">
        <v>924</v>
      </c>
      <c r="H445" s="824"/>
      <c r="J445" s="824"/>
      <c r="K445" s="1124" t="s">
        <v>301</v>
      </c>
      <c r="X445" s="918" t="s">
        <v>159</v>
      </c>
      <c r="Y445" s="824"/>
      <c r="Z445" s="892" t="s">
        <v>301</v>
      </c>
    </row>
    <row r="446" spans="1:30">
      <c r="A446" s="792"/>
      <c r="B446" s="50"/>
      <c r="C446" s="919" t="s">
        <v>302</v>
      </c>
      <c r="D446" s="894" t="s">
        <v>303</v>
      </c>
      <c r="E446" s="894" t="s">
        <v>304</v>
      </c>
      <c r="F446" s="894" t="s">
        <v>305</v>
      </c>
      <c r="G446" s="935" t="s">
        <v>306</v>
      </c>
      <c r="H446" s="894" t="s">
        <v>307</v>
      </c>
      <c r="I446" s="935" t="s">
        <v>308</v>
      </c>
      <c r="J446" s="894" t="s">
        <v>309</v>
      </c>
      <c r="K446" s="1126" t="s">
        <v>310</v>
      </c>
      <c r="X446" s="919" t="s">
        <v>306</v>
      </c>
      <c r="Y446" s="894" t="s">
        <v>308</v>
      </c>
      <c r="Z446" s="895" t="s">
        <v>310</v>
      </c>
    </row>
    <row r="447" spans="1:30">
      <c r="A447" s="767" t="s">
        <v>379</v>
      </c>
      <c r="B447" s="704"/>
      <c r="C447" s="1147">
        <f>AVERAGE(C20:C31)</f>
        <v>125.88333333333333</v>
      </c>
      <c r="D447" s="31">
        <f t="shared" ref="D447:H447" si="0">AVERAGE(D20:D31)</f>
        <v>1291115.0833333333</v>
      </c>
      <c r="E447" s="31">
        <f>SUM(E20:E31)</f>
        <v>12031970</v>
      </c>
      <c r="F447" s="98">
        <f t="shared" si="0"/>
        <v>93.25</v>
      </c>
      <c r="G447" s="1811">
        <f t="shared" ref="G447" si="1">AVERAGE(G20:G31)</f>
        <v>1028248.301</v>
      </c>
      <c r="H447" s="104">
        <f t="shared" si="0"/>
        <v>1.0916666666666666</v>
      </c>
      <c r="I447" s="1812"/>
      <c r="J447" s="105">
        <f>AVERAGE(J20:J31)</f>
        <v>1.0546666666666666</v>
      </c>
      <c r="K447" s="781">
        <f>SUM(K20:K31)</f>
        <v>5706713</v>
      </c>
      <c r="X447" s="1146">
        <f>AVERAGE(X20:X31)</f>
        <v>150.375</v>
      </c>
      <c r="Y447" s="33">
        <f>SUM(Y21:Y32)</f>
        <v>4800384</v>
      </c>
      <c r="Z447" s="780">
        <f>SUM(Z21:Z32)</f>
        <v>3199698</v>
      </c>
    </row>
    <row r="448" spans="1:30">
      <c r="A448" s="768" t="s">
        <v>380</v>
      </c>
      <c r="B448" s="703" t="s">
        <v>424</v>
      </c>
      <c r="C448" s="1147">
        <f>AVERAGE(C32:C43)</f>
        <v>126.44166666666666</v>
      </c>
      <c r="D448" s="31">
        <f t="shared" ref="D448:H448" si="2">AVERAGE(D32:D43)</f>
        <v>1307541.3333333333</v>
      </c>
      <c r="E448" s="31">
        <f>SUM(E32:E43)</f>
        <v>10398592</v>
      </c>
      <c r="F448" s="98">
        <f t="shared" si="2"/>
        <v>94.5</v>
      </c>
      <c r="G448" s="1811">
        <f t="shared" ref="G448" si="3">AVERAGE(G32:G43)</f>
        <v>1026875.068</v>
      </c>
      <c r="H448" s="104">
        <f t="shared" si="2"/>
        <v>1.0641666666666667</v>
      </c>
      <c r="I448" s="1813">
        <f t="shared" ref="I448" si="4">AVERAGE(I32:I43)</f>
        <v>4.5583333333333327</v>
      </c>
      <c r="J448" s="105">
        <f>AVERAGE(J32:J43)</f>
        <v>1.0273333333333332</v>
      </c>
      <c r="K448" s="781">
        <f>SUM(K32:K43)</f>
        <v>5789971</v>
      </c>
      <c r="X448" s="1147">
        <f>AVERAGE(X32:X43)</f>
        <v>142.66666666666669</v>
      </c>
      <c r="Y448" s="31">
        <f>SUM(Y33:Y44)</f>
        <v>4939673</v>
      </c>
      <c r="Z448" s="781">
        <f>SUM(Z33:Z44)</f>
        <v>3092482</v>
      </c>
    </row>
    <row r="449" spans="1:26">
      <c r="A449" s="768" t="s">
        <v>381</v>
      </c>
      <c r="B449" s="703"/>
      <c r="C449" s="1147">
        <f>AVERAGE(C44:C55)</f>
        <v>116.53333333333332</v>
      </c>
      <c r="D449" s="31">
        <f t="shared" ref="D449:H449" si="5">AVERAGE(D44:D55)</f>
        <v>1273495</v>
      </c>
      <c r="E449" s="31">
        <f>SUM(E44:E55)</f>
        <v>10406827</v>
      </c>
      <c r="F449" s="98">
        <f t="shared" si="5"/>
        <v>82.466666666666654</v>
      </c>
      <c r="G449" s="1811">
        <f t="shared" ref="G449" si="6">AVERAGE(G44:G55)</f>
        <v>991695.23850000009</v>
      </c>
      <c r="H449" s="104">
        <f t="shared" si="5"/>
        <v>0.78083333333333327</v>
      </c>
      <c r="I449" s="1813">
        <f t="shared" ref="I449" si="7">AVERAGE(I44:I55)</f>
        <v>-0.19166666666666662</v>
      </c>
      <c r="J449" s="105">
        <f>AVERAGE(J44:J55)</f>
        <v>0.91774999999999995</v>
      </c>
      <c r="K449" s="781">
        <f>SUM(K44:K55)</f>
        <v>5912048</v>
      </c>
      <c r="X449" s="1147">
        <f>AVERAGE(X44:X55)</f>
        <v>124.28333333333335</v>
      </c>
      <c r="Y449" s="31">
        <f>SUM(Y45:Y56)</f>
        <v>4829407</v>
      </c>
      <c r="Z449" s="781">
        <f>SUM(Z45:Z56)</f>
        <v>2913395</v>
      </c>
    </row>
    <row r="450" spans="1:26">
      <c r="A450" s="768" t="s">
        <v>382</v>
      </c>
      <c r="B450" s="703" t="s">
        <v>425</v>
      </c>
      <c r="C450" s="1147">
        <f>AVERAGE(C56:C67)</f>
        <v>110.13333333333333</v>
      </c>
      <c r="D450" s="31">
        <f t="shared" ref="D450:H450" si="8">AVERAGE(D56:D67)</f>
        <v>1263955.1666666667</v>
      </c>
      <c r="E450" s="31">
        <f>SUM(E56:E67)</f>
        <v>9584339</v>
      </c>
      <c r="F450" s="98">
        <f t="shared" si="8"/>
        <v>77.808333333333351</v>
      </c>
      <c r="G450" s="1811">
        <f t="shared" ref="G450" si="9">AVERAGE(G56:G67)</f>
        <v>1012182.9236666668</v>
      </c>
      <c r="H450" s="104">
        <f t="shared" si="8"/>
        <v>0.54249999999999987</v>
      </c>
      <c r="I450" s="1813">
        <f t="shared" ref="I450" si="10">AVERAGE(I56:I67)</f>
        <v>-0.11666666666666665</v>
      </c>
      <c r="J450" s="105">
        <f>AVERAGE(J56:J67)</f>
        <v>0.86933333333333318</v>
      </c>
      <c r="K450" s="781">
        <f>SUM(K56:K67)</f>
        <v>5200920</v>
      </c>
      <c r="M450" s="328" t="s">
        <v>789</v>
      </c>
      <c r="X450" s="1147">
        <f>AVERAGE(X56:X67)</f>
        <v>103.38333333333333</v>
      </c>
      <c r="Y450" s="31">
        <f>SUM(Y57:Y68)</f>
        <v>4733488</v>
      </c>
      <c r="Z450" s="781">
        <f>SUM(Z57:Z68)</f>
        <v>2624564</v>
      </c>
    </row>
    <row r="451" spans="1:26">
      <c r="A451" s="768" t="s">
        <v>383</v>
      </c>
      <c r="B451" s="703"/>
      <c r="C451" s="1147">
        <f>AVERAGE(C68:C79)</f>
        <v>111.40833333333335</v>
      </c>
      <c r="D451" s="31">
        <f t="shared" ref="D451:H451" si="11">AVERAGE(D68:D79)</f>
        <v>1279009</v>
      </c>
      <c r="E451" s="31">
        <f>SUM(E68:E70)</f>
        <v>2037059</v>
      </c>
      <c r="F451" s="98">
        <f t="shared" si="11"/>
        <v>79.908333333333346</v>
      </c>
      <c r="G451" s="1811">
        <f t="shared" ref="G451" si="12">AVERAGE(G68:G79)</f>
        <v>986071.17824999988</v>
      </c>
      <c r="H451" s="104">
        <f t="shared" si="11"/>
        <v>0.45250000000000007</v>
      </c>
      <c r="I451" s="1813">
        <f t="shared" ref="I451" si="13">AVERAGE(I68:I79)</f>
        <v>1.5666666666666667</v>
      </c>
      <c r="J451" s="105">
        <f>AVERAGE(J68:J79)</f>
        <v>0.87300000000000011</v>
      </c>
      <c r="K451" s="781">
        <f>SUM(K68:K70)</f>
        <v>1217398</v>
      </c>
      <c r="M451" s="328" t="s">
        <v>789</v>
      </c>
      <c r="X451" s="1147">
        <f>AVERAGE(X68:X79)</f>
        <v>99.574999999999989</v>
      </c>
      <c r="Y451" s="31">
        <f>SUM(Y69:Y80)</f>
        <v>4639056</v>
      </c>
      <c r="Z451" s="781">
        <f>SUM(Z69:Z80)</f>
        <v>2725630</v>
      </c>
    </row>
    <row r="452" spans="1:26">
      <c r="A452" s="768" t="s">
        <v>384</v>
      </c>
      <c r="B452" s="703"/>
      <c r="C452" s="1147">
        <f>AVERAGE(C80:C91)</f>
        <v>109.31666666666666</v>
      </c>
      <c r="D452" s="31">
        <f t="shared" ref="D452:H452" si="14">AVERAGE(D80:D91)</f>
        <v>1277848.8333333333</v>
      </c>
      <c r="E452" s="31">
        <f>SUM(E80:E91)</f>
        <v>12824833</v>
      </c>
      <c r="F452" s="98">
        <f t="shared" si="14"/>
        <v>87.691666666666663</v>
      </c>
      <c r="G452" s="1811">
        <f t="shared" ref="G452" si="15">AVERAGE(G80:G91)</f>
        <v>957594.54458333354</v>
      </c>
      <c r="H452" s="104">
        <f t="shared" si="14"/>
        <v>0.48166666666666663</v>
      </c>
      <c r="I452" s="1813">
        <f t="shared" ref="I452" si="16">AVERAGE(I80:I91)</f>
        <v>-8.3583333333333343</v>
      </c>
      <c r="J452" s="105">
        <f>AVERAGE(J80:J91)</f>
        <v>0.85275000000000001</v>
      </c>
      <c r="K452" s="781">
        <f>SUM(K80:K91)</f>
        <v>3311376</v>
      </c>
      <c r="M452" s="328" t="s">
        <v>789</v>
      </c>
      <c r="X452" s="1147">
        <f>AVERAGE(X80:X91)</f>
        <v>100.90833333333335</v>
      </c>
      <c r="Y452" s="31">
        <f>SUM(Y81:Y92)</f>
        <v>3807483</v>
      </c>
      <c r="Z452" s="781">
        <f>SUM(Z81:Z92)</f>
        <v>1878281</v>
      </c>
    </row>
    <row r="453" spans="1:26">
      <c r="A453" s="768" t="s">
        <v>385</v>
      </c>
      <c r="B453" s="703"/>
      <c r="C453" s="1147">
        <f>AVERAGE(C92:C103)</f>
        <v>115.825</v>
      </c>
      <c r="D453" s="31">
        <f t="shared" ref="D453:H453" si="17">AVERAGE(D92:D103)</f>
        <v>1272997.5833333333</v>
      </c>
      <c r="E453" s="31">
        <f>SUM(E92:E103)</f>
        <v>16310371</v>
      </c>
      <c r="F453" s="98">
        <f t="shared" si="17"/>
        <v>93.25</v>
      </c>
      <c r="G453" s="1811">
        <f t="shared" ref="G453" si="18">AVERAGE(G92:G103)</f>
        <v>948902.37750000006</v>
      </c>
      <c r="H453" s="104">
        <f t="shared" si="17"/>
        <v>0.60499999999999998</v>
      </c>
      <c r="I453" s="1813">
        <f t="shared" ref="I453" si="19">AVERAGE(I92:I103)</f>
        <v>8.2416666666666671</v>
      </c>
      <c r="J453" s="105">
        <f>AVERAGE(J92:J103)</f>
        <v>0.89758333333333329</v>
      </c>
      <c r="K453" s="781">
        <f>SUM(K92:K103)</f>
        <v>4533832</v>
      </c>
      <c r="X453" s="1147">
        <f>AVERAGE(X92:X103)</f>
        <v>111.19166666666666</v>
      </c>
      <c r="Y453" s="31">
        <f>SUM(Y93:Y104)</f>
        <v>4188078</v>
      </c>
      <c r="Z453" s="781">
        <f>SUM(Z93:Z104)</f>
        <v>2863335</v>
      </c>
    </row>
    <row r="454" spans="1:26">
      <c r="A454" s="768" t="s">
        <v>386</v>
      </c>
      <c r="B454" s="703" t="s">
        <v>424</v>
      </c>
      <c r="C454" s="1147">
        <f>AVERAGE(C104:C115)</f>
        <v>124.93333333333334</v>
      </c>
      <c r="D454" s="31">
        <f t="shared" ref="D454:H454" si="20">AVERAGE(D104:D115)</f>
        <v>1285656.75</v>
      </c>
      <c r="E454" s="31">
        <f>SUM(E104:E115)</f>
        <v>13118252</v>
      </c>
      <c r="F454" s="98">
        <f t="shared" si="20"/>
        <v>110.72499999999998</v>
      </c>
      <c r="G454" s="1811">
        <f t="shared" ref="G454" si="21">AVERAGE(G104:G115)</f>
        <v>934814.24533333315</v>
      </c>
      <c r="H454" s="104">
        <f t="shared" si="20"/>
        <v>0.57833333333333348</v>
      </c>
      <c r="I454" s="1813">
        <f t="shared" ref="I454" si="22">AVERAGE(I104:I115)</f>
        <v>5.8500000000000005</v>
      </c>
      <c r="J454" s="105">
        <f>AVERAGE(J104:J115)</f>
        <v>0.97683333333333333</v>
      </c>
      <c r="K454" s="781">
        <f>SUM(K104:K115)</f>
        <v>5172974</v>
      </c>
      <c r="X454" s="1147">
        <f>AVERAGE(X104:X115)</f>
        <v>112.91666666666669</v>
      </c>
      <c r="Y454" s="31">
        <f>SUM(Y105:Y116)</f>
        <v>4292840</v>
      </c>
      <c r="Z454" s="781">
        <f>SUM(Z105:Z116)</f>
        <v>2979866</v>
      </c>
    </row>
    <row r="455" spans="1:26">
      <c r="A455" s="768" t="s">
        <v>387</v>
      </c>
      <c r="B455" s="703"/>
      <c r="C455" s="1147">
        <f>AVERAGE(C116:C127)</f>
        <v>118.02500000000002</v>
      </c>
      <c r="D455" s="31">
        <f t="shared" ref="D455:H455" si="23">AVERAGE(D116:D127)</f>
        <v>1228703.75</v>
      </c>
      <c r="E455" s="31">
        <f>SUM(E116:E127)</f>
        <v>8877354</v>
      </c>
      <c r="F455" s="98">
        <f t="shared" si="23"/>
        <v>115.10000000000001</v>
      </c>
      <c r="G455" s="1811">
        <f t="shared" ref="G455" si="24">AVERAGE(G116:G127)</f>
        <v>913882.21666666667</v>
      </c>
      <c r="H455" s="104">
        <f t="shared" si="23"/>
        <v>0.39416666666666661</v>
      </c>
      <c r="I455" s="1813">
        <f t="shared" ref="I455" si="25">AVERAGE(I116:I127)</f>
        <v>0.46666666666666673</v>
      </c>
      <c r="J455" s="105">
        <f>AVERAGE(J116:J127)</f>
        <v>0.92766666666666664</v>
      </c>
      <c r="K455" s="781">
        <f>SUM(K116:K127)</f>
        <v>4984539</v>
      </c>
      <c r="X455" s="1147">
        <f>AVERAGE(X116:X127)</f>
        <v>100.60833333333333</v>
      </c>
      <c r="Y455" s="31">
        <f>SUM(Y117:Y128)</f>
        <v>4086318</v>
      </c>
      <c r="Z455" s="781">
        <f>SUM(Z117:Z128)</f>
        <v>2596650</v>
      </c>
    </row>
    <row r="456" spans="1:26">
      <c r="A456" s="768" t="s">
        <v>388</v>
      </c>
      <c r="B456" s="703" t="s">
        <v>425</v>
      </c>
      <c r="C456" s="1147">
        <f>AVERAGE(C128:C139)</f>
        <v>116.09166666666665</v>
      </c>
      <c r="D456" s="31">
        <f t="shared" ref="D456:H456" si="26">AVERAGE(D128:D139)</f>
        <v>3712361.5833333335</v>
      </c>
      <c r="E456" s="31">
        <f>SUM(E128:E139)</f>
        <v>8257050</v>
      </c>
      <c r="F456" s="98">
        <f t="shared" si="26"/>
        <v>112.38333333333333</v>
      </c>
      <c r="G456" s="1811">
        <f t="shared" ref="G456" si="27">AVERAGE(G128:G139)</f>
        <v>1086509.1475</v>
      </c>
      <c r="H456" s="104">
        <f t="shared" si="26"/>
        <v>0.35250000000000004</v>
      </c>
      <c r="I456" s="1813">
        <f t="shared" ref="I456" si="28">AVERAGE(I128:I139)</f>
        <v>-4.041666666666667</v>
      </c>
      <c r="J456" s="105">
        <f>AVERAGE(J128:J139)</f>
        <v>0.91666666666666685</v>
      </c>
      <c r="K456" s="781">
        <f>SUM(K128:K139)</f>
        <v>4406402</v>
      </c>
      <c r="X456" s="1147">
        <f>AVERAGE(X128:X139)</f>
        <v>98.858333333333334</v>
      </c>
      <c r="Y456" s="31">
        <f>SUM(Y129:Y140)</f>
        <v>4005898</v>
      </c>
      <c r="Z456" s="781">
        <f>SUM(Z129:Z140)</f>
        <v>2335751</v>
      </c>
    </row>
    <row r="457" spans="1:26">
      <c r="A457" s="768" t="s">
        <v>389</v>
      </c>
      <c r="B457" s="703" t="s">
        <v>424</v>
      </c>
      <c r="C457" s="1147">
        <f>AVERAGE(C140:C151)</f>
        <v>119.05833333333334</v>
      </c>
      <c r="D457" s="31">
        <f t="shared" ref="D457:H457" si="29">AVERAGE(D140:D151)</f>
        <v>3792531.6666666665</v>
      </c>
      <c r="E457" s="31">
        <f>SUM(E140:E151)</f>
        <v>8333467</v>
      </c>
      <c r="F457" s="98">
        <f t="shared" si="29"/>
        <v>111.80000000000001</v>
      </c>
      <c r="G457" s="1811">
        <f t="shared" ref="G457" si="30">AVERAGE(G140:G151)</f>
        <v>1110609.4522500003</v>
      </c>
      <c r="H457" s="104">
        <f t="shared" si="29"/>
        <v>0.43416666666666676</v>
      </c>
      <c r="I457" s="1813">
        <f t="shared" ref="I457" si="31">AVERAGE(I140:I151)</f>
        <v>-4.125</v>
      </c>
      <c r="J457" s="105">
        <f>AVERAGE(J140:J151)</f>
        <v>0.95625000000000016</v>
      </c>
      <c r="K457" s="781">
        <f>SUM(K140:K151)</f>
        <v>4487486</v>
      </c>
      <c r="X457" s="1147">
        <f>AVERAGE(X140:X151)</f>
        <v>98.216666666666654</v>
      </c>
      <c r="Y457" s="31">
        <f>SUM(Y141:Y152)</f>
        <v>3929680</v>
      </c>
      <c r="Z457" s="781">
        <f>SUM(Z141:Z152)</f>
        <v>2424345</v>
      </c>
    </row>
    <row r="458" spans="1:26">
      <c r="A458" s="767" t="s">
        <v>390</v>
      </c>
      <c r="B458" s="704" t="s">
        <v>425</v>
      </c>
      <c r="C458" s="1146">
        <f>AVERAGE(C152:C163)</f>
        <v>109.79166666666667</v>
      </c>
      <c r="D458" s="33">
        <f t="shared" ref="D458:H458" si="32">AVERAGE(D152:D163)</f>
        <v>3640370</v>
      </c>
      <c r="E458" s="33">
        <f>SUM(E152:E163)</f>
        <v>7641193</v>
      </c>
      <c r="F458" s="100">
        <f t="shared" si="32"/>
        <v>95.933333333333337</v>
      </c>
      <c r="G458" s="33">
        <f t="shared" ref="G458" si="33">AVERAGE(G152:G163)</f>
        <v>1069643.2153333332</v>
      </c>
      <c r="H458" s="106">
        <f t="shared" si="32"/>
        <v>0.45416666666666666</v>
      </c>
      <c r="I458" s="1814">
        <f t="shared" ref="I458" si="34">AVERAGE(I152:I163)</f>
        <v>-4.208333333333333</v>
      </c>
      <c r="J458" s="107">
        <f>AVERAGE(J152:J163)</f>
        <v>0.88916666666666655</v>
      </c>
      <c r="K458" s="780">
        <f>SUM(K152:K163)</f>
        <v>4350662</v>
      </c>
      <c r="X458" s="1146">
        <f>AVERAGE(X152:X163)</f>
        <v>97.683333333333337</v>
      </c>
      <c r="Y458" s="33">
        <f>SUM(Y153:Y164)</f>
        <v>3835408</v>
      </c>
      <c r="Z458" s="780">
        <f>SUM(Z153:Z164)</f>
        <v>2425057</v>
      </c>
    </row>
    <row r="459" spans="1:26">
      <c r="A459" s="768" t="s">
        <v>391</v>
      </c>
      <c r="B459" s="703"/>
      <c r="C459" s="1147">
        <f>AVERAGE(C164:C175)</f>
        <v>110.73333333333333</v>
      </c>
      <c r="D459" s="31">
        <f t="shared" ref="D459:H459" si="35">AVERAGE(D164:D175)</f>
        <v>3576634.0833333335</v>
      </c>
      <c r="E459" s="31">
        <f>SUM(E164:E175)</f>
        <v>6959622</v>
      </c>
      <c r="F459" s="98">
        <f t="shared" si="35"/>
        <v>94.924999999999997</v>
      </c>
      <c r="G459" s="1811">
        <f t="shared" ref="G459" si="36">AVERAGE(G164:G175)</f>
        <v>967100.89574999979</v>
      </c>
      <c r="H459" s="104">
        <f t="shared" si="35"/>
        <v>0.41833333333333345</v>
      </c>
      <c r="I459" s="1813">
        <f t="shared" ref="I459" si="37">AVERAGE(I164:I175)</f>
        <v>-4.6249999999999991</v>
      </c>
      <c r="J459" s="105">
        <f>AVERAGE(J164:J175)</f>
        <v>0.96308333333333351</v>
      </c>
      <c r="K459" s="781">
        <f>SUM(K164:K175)</f>
        <v>4657128</v>
      </c>
      <c r="X459" s="1147">
        <f>AVERAGE(X164:X175)</f>
        <v>86.274999999999991</v>
      </c>
      <c r="Y459" s="31">
        <f>SUM(Y165:Y176)</f>
        <v>3811152</v>
      </c>
      <c r="Z459" s="781">
        <f>SUM(Z165:Z176)</f>
        <v>2439469</v>
      </c>
    </row>
    <row r="460" spans="1:26">
      <c r="A460" s="768" t="s">
        <v>392</v>
      </c>
      <c r="B460" s="703"/>
      <c r="C460" s="1147">
        <f>AVERAGE(C176:C187)</f>
        <v>119.625</v>
      </c>
      <c r="D460" s="31">
        <f t="shared" ref="D460:H460" si="38">AVERAGE(D176:D187)</f>
        <v>3545586.4166666665</v>
      </c>
      <c r="E460" s="31">
        <f>SUM(E176:E187)</f>
        <v>6959838</v>
      </c>
      <c r="F460" s="98">
        <f t="shared" si="38"/>
        <v>108.425</v>
      </c>
      <c r="G460" s="1811">
        <f t="shared" ref="G460" si="39">AVERAGE(G176:G187)</f>
        <v>919869.68516666675</v>
      </c>
      <c r="H460" s="104">
        <f t="shared" si="38"/>
        <v>0.51750000000000007</v>
      </c>
      <c r="I460" s="1813">
        <f t="shared" ref="I460" si="40">AVERAGE(I176:I187)</f>
        <v>-3.8749999999999996</v>
      </c>
      <c r="J460" s="105">
        <f>AVERAGE(J176:J187)</f>
        <v>1.10625</v>
      </c>
      <c r="K460" s="781">
        <f>SUM(K176:K187)</f>
        <v>4731385</v>
      </c>
      <c r="X460" s="1147">
        <f>AVERAGE(X176:X187)</f>
        <v>90.341666666666654</v>
      </c>
      <c r="Y460" s="31">
        <f>SUM(Y177:Y188)</f>
        <v>3705882</v>
      </c>
      <c r="Z460" s="781">
        <f>SUM(Z177:Z188)</f>
        <v>2388458</v>
      </c>
    </row>
    <row r="461" spans="1:26">
      <c r="A461" s="768" t="s">
        <v>393</v>
      </c>
      <c r="B461" s="703"/>
      <c r="C461" s="1147">
        <f>AVERAGE(C188:C199)</f>
        <v>123.78333333333332</v>
      </c>
      <c r="D461" s="31">
        <f t="shared" ref="D461:H461" si="41">AVERAGE(D188:D199)</f>
        <v>3650300.5833333335</v>
      </c>
      <c r="E461" s="31">
        <f>SUM(E188:E199)</f>
        <v>7876438</v>
      </c>
      <c r="F461" s="98">
        <f t="shared" si="41"/>
        <v>116.32499999999999</v>
      </c>
      <c r="G461" s="1811">
        <f t="shared" ref="G461" si="42">AVERAGE(G188:G199)</f>
        <v>1025501.6138333334</v>
      </c>
      <c r="H461" s="104">
        <f t="shared" si="41"/>
        <v>0.68833333333333335</v>
      </c>
      <c r="I461" s="1813">
        <f t="shared" ref="I461" si="43">AVERAGE(I188:I199)</f>
        <v>-2.5416666666666665</v>
      </c>
      <c r="J461" s="105">
        <f>AVERAGE(J188:J199)</f>
        <v>1.0909166666666665</v>
      </c>
      <c r="K461" s="781">
        <f>SUM(K188:K199)</f>
        <v>5402118</v>
      </c>
      <c r="X461" s="1147">
        <f>AVERAGE(X188:X199)</f>
        <v>97.308333333333323</v>
      </c>
      <c r="Y461" s="31">
        <f>SUM(Y189:Y200)</f>
        <v>3571676</v>
      </c>
      <c r="Z461" s="781">
        <f>SUM(Z189:Z200)</f>
        <v>2618428</v>
      </c>
    </row>
    <row r="462" spans="1:26">
      <c r="A462" s="768" t="s">
        <v>394</v>
      </c>
      <c r="B462" s="703"/>
      <c r="C462" s="1147">
        <f>AVERAGE(C200:C211)</f>
        <v>126.61666666666669</v>
      </c>
      <c r="D462" s="31">
        <f t="shared" ref="D462:H462" si="44">AVERAGE(D200:D211)</f>
        <v>3656376.6666666665</v>
      </c>
      <c r="E462" s="31">
        <f>SUM(E200:E211)</f>
        <v>7629299</v>
      </c>
      <c r="F462" s="98">
        <f t="shared" si="44"/>
        <v>127.11666666666667</v>
      </c>
      <c r="G462" s="1811">
        <f t="shared" ref="G462" si="45">AVERAGE(G200:G211)</f>
        <v>1023977.5619166667</v>
      </c>
      <c r="H462" s="104">
        <f t="shared" si="44"/>
        <v>0.8341666666666665</v>
      </c>
      <c r="I462" s="1813">
        <f t="shared" ref="I462" si="46">AVERAGE(I200:I211)</f>
        <v>-2.5833333333333335</v>
      </c>
      <c r="J462" s="105">
        <f>AVERAGE(J200:J211)</f>
        <v>1.1343333333333334</v>
      </c>
      <c r="K462" s="781">
        <f>SUM(K200:K211)</f>
        <v>5782834</v>
      </c>
      <c r="X462" s="1147">
        <f>AVERAGE(X200:X211)</f>
        <v>101.21666666666668</v>
      </c>
      <c r="Y462" s="31">
        <f>SUM(Y201:Y212)</f>
        <v>3506178</v>
      </c>
      <c r="Z462" s="781">
        <f>SUM(Z201:Z212)</f>
        <v>2947324</v>
      </c>
    </row>
    <row r="463" spans="1:26">
      <c r="A463" s="768" t="s">
        <v>395</v>
      </c>
      <c r="B463" s="703"/>
      <c r="C463" s="1147">
        <f>AVERAGE(C212:C223)</f>
        <v>138.05833333333331</v>
      </c>
      <c r="D463" s="31">
        <f t="shared" ref="D463:H463" si="47">AVERAGE(D212:D223)</f>
        <v>3786668</v>
      </c>
      <c r="E463" s="31">
        <f>SUM(E212:E223)</f>
        <v>8149081</v>
      </c>
      <c r="F463" s="98">
        <f t="shared" si="47"/>
        <v>149.30833333333331</v>
      </c>
      <c r="G463" s="1811">
        <f t="shared" ref="G463" si="48">AVERAGE(G212:G223)</f>
        <v>1028883.0442500002</v>
      </c>
      <c r="H463" s="104">
        <f t="shared" si="47"/>
        <v>0.93833333333333313</v>
      </c>
      <c r="I463" s="1813">
        <f t="shared" ref="I463" si="49">AVERAGE(I212:I223)</f>
        <v>-0.94999999999999984</v>
      </c>
      <c r="J463" s="105">
        <f>AVERAGE(J212:J223)</f>
        <v>1.2798333333333334</v>
      </c>
      <c r="K463" s="781">
        <f>SUM(K212:K223)</f>
        <v>6409114</v>
      </c>
      <c r="X463" s="1147">
        <f>AVERAGE(X212:X223)</f>
        <v>104.99166666666663</v>
      </c>
      <c r="Y463" s="31">
        <f>SUM(Y213:Y224)</f>
        <v>3472166</v>
      </c>
      <c r="Z463" s="781">
        <f>SUM(Z213:Z224)</f>
        <v>3282684</v>
      </c>
    </row>
    <row r="464" spans="1:26">
      <c r="A464" s="768" t="s">
        <v>396</v>
      </c>
      <c r="B464" s="703" t="s">
        <v>424</v>
      </c>
      <c r="C464" s="1147">
        <f>AVERAGE(C224:C235)</f>
        <v>137.27500000000001</v>
      </c>
      <c r="D464" s="31">
        <f t="shared" ref="D464:H464" si="50">AVERAGE(D224:D235)</f>
        <v>3860475.75</v>
      </c>
      <c r="E464" s="31">
        <f>SUM(E224:E235)</f>
        <v>7345286</v>
      </c>
      <c r="F464" s="98">
        <f t="shared" si="50"/>
        <v>147.35833333333332</v>
      </c>
      <c r="G464" s="1811">
        <f t="shared" ref="G464" si="51">AVERAGE(G224:G235)</f>
        <v>1040253.3859166669</v>
      </c>
      <c r="H464" s="104">
        <f t="shared" si="50"/>
        <v>0.94166666666666676</v>
      </c>
      <c r="I464" s="1813">
        <f t="shared" ref="I464" si="52">AVERAGE(I224:I235)</f>
        <v>1.8083333333333336</v>
      </c>
      <c r="J464" s="105">
        <f>AVERAGE(J224:J235)</f>
        <v>1.2419166666666668</v>
      </c>
      <c r="K464" s="781">
        <f>SUM(K224:K235)</f>
        <v>6988706</v>
      </c>
      <c r="X464" s="1147">
        <f>AVERAGE(X224:X235)</f>
        <v>109.375</v>
      </c>
      <c r="Y464" s="31">
        <f>SUM(Y225:Y236)</f>
        <v>3263115</v>
      </c>
      <c r="Z464" s="781">
        <f>SUM(Z225:Z236)</f>
        <v>3651619</v>
      </c>
    </row>
    <row r="465" spans="1:26">
      <c r="A465" s="768" t="s">
        <v>397</v>
      </c>
      <c r="B465" s="703"/>
      <c r="C465" s="1147">
        <f>AVERAGE(C236:C247)</f>
        <v>126.99166666666667</v>
      </c>
      <c r="D465" s="31">
        <f t="shared" ref="D465:H465" si="53">AVERAGE(D236:D247)</f>
        <v>3940679.0833333335</v>
      </c>
      <c r="E465" s="31">
        <f>SUM(E236:E247)</f>
        <v>6706975</v>
      </c>
      <c r="F465" s="98">
        <f t="shared" si="53"/>
        <v>127.7</v>
      </c>
      <c r="G465" s="1811">
        <f t="shared" ref="G465" si="54">AVERAGE(G236:G247)</f>
        <v>1036981.3789166667</v>
      </c>
      <c r="H465" s="104">
        <f t="shared" si="53"/>
        <v>0.77916666666666667</v>
      </c>
      <c r="I465" s="1813">
        <f t="shared" ref="I465" si="55">AVERAGE(I236:I247)</f>
        <v>-0.44166666666666649</v>
      </c>
      <c r="J465" s="105">
        <f>AVERAGE(J236:J247)</f>
        <v>1.2249999999999999</v>
      </c>
      <c r="K465" s="781">
        <f>SUM(K236:K247)</f>
        <v>6918936</v>
      </c>
      <c r="X465" s="1147">
        <f>AVERAGE(X236:X247)</f>
        <v>109.03333333333335</v>
      </c>
      <c r="Y465" s="31">
        <f>SUM(Y237:Y248)</f>
        <v>3126600</v>
      </c>
      <c r="Z465" s="781">
        <f>SUM(Z237:Z248)</f>
        <v>3908638</v>
      </c>
    </row>
    <row r="466" spans="1:26">
      <c r="A466" s="768" t="s">
        <v>398</v>
      </c>
      <c r="B466" s="703" t="s">
        <v>425</v>
      </c>
      <c r="C466" s="1147">
        <f>AVERAGE(C248:C259)</f>
        <v>104.06666666666665</v>
      </c>
      <c r="D466" s="31">
        <f t="shared" ref="D466:H466" si="56">AVERAGE(D248:D259)</f>
        <v>3443980.9166666665</v>
      </c>
      <c r="E466" s="31">
        <f>SUM(E248:E259)</f>
        <v>4559452</v>
      </c>
      <c r="F466" s="98">
        <f t="shared" si="56"/>
        <v>99.958333333333329</v>
      </c>
      <c r="G466" s="1811">
        <f t="shared" ref="G466" si="57">AVERAGE(G248:G259)</f>
        <v>1048383.1500833334</v>
      </c>
      <c r="H466" s="104">
        <f t="shared" si="56"/>
        <v>0.47000000000000003</v>
      </c>
      <c r="I466" s="1813">
        <f t="shared" ref="I466" si="58">AVERAGE(I248:I259)</f>
        <v>-4.0666666666666673</v>
      </c>
      <c r="J466" s="105">
        <f>AVERAGE(J248:J259)</f>
        <v>1.0193333333333332</v>
      </c>
      <c r="K466" s="781">
        <f>SUM(K248:K259)</f>
        <v>4832087</v>
      </c>
      <c r="X466" s="1147">
        <f>AVERAGE(X248:X259)</f>
        <v>93.533333333333346</v>
      </c>
      <c r="Y466" s="31">
        <f>SUM(Y249:Y260)</f>
        <v>2992082</v>
      </c>
      <c r="Z466" s="781">
        <f>SUM(Z249:Z260)</f>
        <v>2739493</v>
      </c>
    </row>
    <row r="467" spans="1:26">
      <c r="A467" s="782" t="s">
        <v>399</v>
      </c>
      <c r="B467" s="820"/>
      <c r="C467" s="1179">
        <f>AVERAGE(C260:C271)</f>
        <v>116.06666666666668</v>
      </c>
      <c r="D467" s="1180">
        <f t="shared" ref="D467:H467" si="59">AVERAGE(D260:D271)</f>
        <v>3886937.0833333335</v>
      </c>
      <c r="E467" s="1180">
        <f>SUM(E260:E271)</f>
        <v>4834563</v>
      </c>
      <c r="F467" s="821">
        <f t="shared" si="59"/>
        <v>114.71666666666668</v>
      </c>
      <c r="G467" s="1180">
        <f t="shared" ref="G467" si="60">AVERAGE(G260:G271)</f>
        <v>1076570.4206666667</v>
      </c>
      <c r="H467" s="1181">
        <f t="shared" si="59"/>
        <v>0.49499999999999994</v>
      </c>
      <c r="I467" s="1815">
        <f t="shared" ref="I467" si="61">AVERAGE(I260:I271)</f>
        <v>-2.2000000000000006</v>
      </c>
      <c r="J467" s="897">
        <f>AVERAGE(J260:J271)</f>
        <v>1.1461666666666666</v>
      </c>
      <c r="K467" s="1182">
        <f>SUM(K260:K271)</f>
        <v>5843303</v>
      </c>
      <c r="X467" s="1147">
        <f>AVERAGE(X260:X271)</f>
        <v>99.02500000000002</v>
      </c>
      <c r="Y467" s="31">
        <f>SUM(Y261:Y272)</f>
        <v>2965869</v>
      </c>
      <c r="Z467" s="781">
        <f>SUM(Z261:Z272)</f>
        <v>3081719</v>
      </c>
    </row>
    <row r="468" spans="1:26">
      <c r="A468" s="768" t="s">
        <v>400</v>
      </c>
      <c r="B468" s="703" t="s">
        <v>424</v>
      </c>
      <c r="C468" s="1147">
        <f>AVERAGE(C272:C283)</f>
        <v>122.10000000000002</v>
      </c>
      <c r="D468" s="31">
        <f t="shared" ref="D468:H468" si="62">AVERAGE(D272:D283)</f>
        <v>3935270.5</v>
      </c>
      <c r="E468" s="31">
        <f>SUM(E272:E283)</f>
        <v>4950404</v>
      </c>
      <c r="F468" s="98">
        <f t="shared" si="62"/>
        <v>126.04166666666667</v>
      </c>
      <c r="G468" s="1811">
        <f t="shared" ref="G468" si="63">AVERAGE(G272:G283)</f>
        <v>1088115.4820833334</v>
      </c>
      <c r="H468" s="104">
        <f t="shared" si="62"/>
        <v>0.59499999999999997</v>
      </c>
      <c r="I468" s="1813">
        <f t="shared" ref="I468" si="64">AVERAGE(I272:I283)</f>
        <v>-1.7916666666666667</v>
      </c>
      <c r="J468" s="105">
        <f>AVERAGE(J272:J283)</f>
        <v>1.1909166666666666</v>
      </c>
      <c r="K468" s="781">
        <f>SUM(K272:K283)</f>
        <v>6132418</v>
      </c>
      <c r="X468" s="1146">
        <f>AVERAGE(X272:X283)</f>
        <v>97.533333333333317</v>
      </c>
      <c r="Y468" s="33">
        <f>SUM(Y273:Y284)</f>
        <v>2915291</v>
      </c>
      <c r="Z468" s="780">
        <f>SUM(Z273:Z284)</f>
        <v>3562742</v>
      </c>
    </row>
    <row r="469" spans="1:26">
      <c r="A469" s="768" t="s">
        <v>401</v>
      </c>
      <c r="B469" s="703"/>
      <c r="C469" s="1147">
        <f>AVERAGE(C284:C295)</f>
        <v>115.65000000000002</v>
      </c>
      <c r="D469" s="31">
        <f t="shared" ref="D469:H469" si="65">AVERAGE(D284:D295)</f>
        <v>3736374.5</v>
      </c>
      <c r="E469" s="31">
        <f>SUM(E284:E295)</f>
        <v>5253596</v>
      </c>
      <c r="F469" s="98">
        <f t="shared" si="65"/>
        <v>118.65833333333332</v>
      </c>
      <c r="G469" s="1811">
        <f t="shared" ref="G469" si="66">AVERAGE(G284:G295)</f>
        <v>1133199.1916666667</v>
      </c>
      <c r="H469" s="104">
        <f t="shared" si="65"/>
        <v>0.67833333333333312</v>
      </c>
      <c r="I469" s="1813">
        <f t="shared" ref="I469" si="67">AVERAGE(I284:I295)</f>
        <v>-1.6583333333333332</v>
      </c>
      <c r="J469" s="105">
        <f>AVERAGE(J284:J295)</f>
        <v>1.1136666666666666</v>
      </c>
      <c r="K469" s="781">
        <f>SUM(K284:K295)</f>
        <v>5728351</v>
      </c>
      <c r="X469" s="1147">
        <f>AVERAGE(X284:X295)</f>
        <v>93.966666666666654</v>
      </c>
      <c r="Y469" s="31">
        <f>SUM(Y285:Y296)</f>
        <v>2861390</v>
      </c>
      <c r="Z469" s="781">
        <f>SUM(Z285:Z296)</f>
        <v>3464583</v>
      </c>
    </row>
    <row r="470" spans="1:26">
      <c r="A470" s="768" t="s">
        <v>402</v>
      </c>
      <c r="B470" s="703" t="s">
        <v>425</v>
      </c>
      <c r="C470" s="1147">
        <f>AVERAGE(C296:C307)</f>
        <v>112.33333333333333</v>
      </c>
      <c r="D470" s="31">
        <f t="shared" ref="D470:H470" si="68">AVERAGE(D296:D307)</f>
        <v>3638469.75</v>
      </c>
      <c r="E470" s="31">
        <f>SUM(E296:E307)</f>
        <v>5282416</v>
      </c>
      <c r="F470" s="98">
        <f t="shared" si="68"/>
        <v>110.375</v>
      </c>
      <c r="G470" s="1811">
        <f t="shared" ref="G470" si="69">AVERAGE(G296:G307)</f>
        <v>1116942.0360000003</v>
      </c>
      <c r="H470" s="104">
        <f t="shared" si="68"/>
        <v>0.75583333333333336</v>
      </c>
      <c r="I470" s="1813">
        <f t="shared" ref="I470" si="70">AVERAGE(I296:I307)</f>
        <v>-0.75833333333333341</v>
      </c>
      <c r="J470" s="105">
        <f>AVERAGE(J296:J307)</f>
        <v>1.0803333333333336</v>
      </c>
      <c r="K470" s="781">
        <f>SUM(K296:K307)</f>
        <v>5924226</v>
      </c>
      <c r="X470" s="1147">
        <f>AVERAGE(X296:X307)</f>
        <v>96.475000000000009</v>
      </c>
      <c r="Y470" s="31">
        <f>SUM(Y297:Y308)</f>
        <v>2832011</v>
      </c>
      <c r="Z470" s="781">
        <f>SUM(Z297:Z308)</f>
        <v>3987460</v>
      </c>
    </row>
    <row r="471" spans="1:26">
      <c r="A471" s="768" t="s">
        <v>403</v>
      </c>
      <c r="B471" s="703"/>
      <c r="C471" s="1147">
        <f>AVERAGE(C308:C319)</f>
        <v>113.58333333333333</v>
      </c>
      <c r="D471" s="31">
        <f t="shared" ref="D471:H471" si="71">AVERAGE(D308:D319)</f>
        <v>3581176.1666666665</v>
      </c>
      <c r="E471" s="31">
        <f>SUM(E308:E319)</f>
        <v>5383301</v>
      </c>
      <c r="F471" s="98">
        <f t="shared" si="71"/>
        <v>114.38333333333334</v>
      </c>
      <c r="G471" s="1811">
        <f t="shared" ref="G471" si="72">AVERAGE(G308:G319)</f>
        <v>1119436.9991666668</v>
      </c>
      <c r="H471" s="104">
        <f t="shared" si="71"/>
        <v>0.88583333333333325</v>
      </c>
      <c r="I471" s="1813">
        <f t="shared" ref="I471" si="73">AVERAGE(I308:I319)</f>
        <v>0.52500000000000013</v>
      </c>
      <c r="J471" s="105">
        <f>AVERAGE(J308:J319)</f>
        <v>1.1179166666666669</v>
      </c>
      <c r="K471" s="781">
        <f>SUM(K308:K319)</f>
        <v>6171309</v>
      </c>
      <c r="X471" s="1147">
        <f>AVERAGE(X308:X319)</f>
        <v>102.27499999999999</v>
      </c>
      <c r="Y471" s="31">
        <f>SUM(Y309:Y320)</f>
        <v>2808662</v>
      </c>
      <c r="Z471" s="781">
        <f>SUM(Z309:Z320)</f>
        <v>4231194</v>
      </c>
    </row>
    <row r="472" spans="1:26">
      <c r="A472" s="768" t="s">
        <v>404</v>
      </c>
      <c r="B472" s="703"/>
      <c r="C472" s="1147">
        <f>AVERAGE(C320:C331)</f>
        <v>112.24166666666667</v>
      </c>
      <c r="D472" s="31">
        <f t="shared" ref="D472:H472" si="74">AVERAGE(D320:D331)</f>
        <v>3420036.6666666665</v>
      </c>
      <c r="E472" s="31">
        <f>SUM(E320:E331)</f>
        <v>4872257</v>
      </c>
      <c r="F472" s="98">
        <f t="shared" si="74"/>
        <v>111.62500000000001</v>
      </c>
      <c r="G472" s="1811">
        <f t="shared" ref="G472" si="75">AVERAGE(G320:G331)</f>
        <v>1098499.1291666667</v>
      </c>
      <c r="H472" s="104">
        <f t="shared" si="74"/>
        <v>0.98583333333333323</v>
      </c>
      <c r="I472" s="1813">
        <f t="shared" ref="I472" si="76">AVERAGE(I320:I331)</f>
        <v>0.61638570412680649</v>
      </c>
      <c r="J472" s="105">
        <f>AVERAGE(J320:J331)</f>
        <v>1.0910833333333332</v>
      </c>
      <c r="K472" s="781">
        <f>SUM(K320:K331)</f>
        <v>6220371</v>
      </c>
      <c r="X472" s="1147">
        <f>AVERAGE(X320:X331)</f>
        <v>100.00833333333333</v>
      </c>
      <c r="Y472" s="31">
        <f>SUM(Y321:Y332)</f>
        <v>2770061</v>
      </c>
      <c r="Z472" s="781">
        <f>SUM(Z321:Z332)</f>
        <v>4058091</v>
      </c>
    </row>
    <row r="473" spans="1:26">
      <c r="A473" s="768" t="s">
        <v>465</v>
      </c>
      <c r="B473" s="703"/>
      <c r="C473" s="1148">
        <f>AVERAGE(C332:C343)</f>
        <v>111.31666666666666</v>
      </c>
      <c r="D473" s="31">
        <f t="shared" ref="D473:H473" si="77">AVERAGE(D332:D343)</f>
        <v>3494967.3344518975</v>
      </c>
      <c r="E473" s="31">
        <f>SUM(E332:E343)</f>
        <v>5203666</v>
      </c>
      <c r="F473" s="32">
        <f t="shared" si="77"/>
        <v>110.25833333333333</v>
      </c>
      <c r="G473" s="31">
        <f t="shared" ref="G473" si="78">AVERAGE(G332:G343)</f>
        <v>1098327.0233333332</v>
      </c>
      <c r="H473" s="812">
        <f t="shared" si="77"/>
        <v>1.1316666666666666</v>
      </c>
      <c r="I473" s="1816">
        <f t="shared" ref="I473" si="79">AVERAGE(I332:I343)</f>
        <v>-1.4971097443643069</v>
      </c>
      <c r="J473" s="813">
        <f>AVERAGE(J332:J343)</f>
        <v>1.0374999999999999</v>
      </c>
      <c r="K473" s="781">
        <f>SUM(K332:K343)</f>
        <v>5655748</v>
      </c>
      <c r="X473" s="1148">
        <f>AVERAGE(X332:X343)</f>
        <v>96.316666666666663</v>
      </c>
      <c r="Y473" s="31">
        <f>SUM(Y333:Y344)</f>
        <v>2673913</v>
      </c>
      <c r="Z473" s="781">
        <f>SUM(Z333:Z344)</f>
        <v>3564689</v>
      </c>
    </row>
    <row r="474" spans="1:26">
      <c r="A474" s="783" t="s">
        <v>467</v>
      </c>
      <c r="B474" s="1177" t="s">
        <v>271</v>
      </c>
      <c r="C474" s="1147">
        <f>AVERAGE(C344:C355)</f>
        <v>114.11666666666666</v>
      </c>
      <c r="D474" s="978">
        <f>AVERAGE(D344:D355)</f>
        <v>3571259.5960399653</v>
      </c>
      <c r="E474" s="31">
        <f>SUM(E344:E355)</f>
        <v>4968261</v>
      </c>
      <c r="F474" s="98">
        <f>AVERAGE(F344:F355)</f>
        <v>115.35833333333335</v>
      </c>
      <c r="G474" s="1811">
        <f>AVERAGE(G344:G355)</f>
        <v>1093173.93025</v>
      </c>
      <c r="H474" s="104">
        <f>AVERAGE(H344:H355)</f>
        <v>1.2833333333333334</v>
      </c>
      <c r="I474" s="1813">
        <f>AVERAGE(I344:I355)</f>
        <v>-1.9750000000000005</v>
      </c>
      <c r="J474" s="105">
        <f>AVERAGE(J344:J355)</f>
        <v>1.0610833333333334</v>
      </c>
      <c r="K474" s="781">
        <f>SUM(K344:K355)</f>
        <v>6239690</v>
      </c>
      <c r="X474" s="1147">
        <f>AVERAGE(X344:X355)</f>
        <v>94.391666666666652</v>
      </c>
      <c r="Y474" s="31">
        <f>SUM(Y344:Y355)</f>
        <v>2607696</v>
      </c>
      <c r="Z474" s="781">
        <f>SUM(Z344:Z355)</f>
        <v>4006727</v>
      </c>
    </row>
    <row r="475" spans="1:26">
      <c r="A475" s="783" t="s">
        <v>747</v>
      </c>
      <c r="B475" s="1177" t="s">
        <v>271</v>
      </c>
      <c r="C475" s="1147">
        <f>AVERAGE(C356:C367)</f>
        <v>117.34166666666665</v>
      </c>
      <c r="D475" s="978">
        <f>AVERAGE(D356:D367)</f>
        <v>3453003.4878608421</v>
      </c>
      <c r="E475" s="31">
        <f>SUM(E356:E367)</f>
        <v>5128508</v>
      </c>
      <c r="F475" s="98">
        <f>AVERAGE(F356:F367)</f>
        <v>122.64999999999999</v>
      </c>
      <c r="G475" s="1811">
        <f>AVERAGE(G356:G367)</f>
        <v>1129601.9590833331</v>
      </c>
      <c r="H475" s="104">
        <f>AVERAGE(H356:H367)</f>
        <v>1.43</v>
      </c>
      <c r="I475" s="1813">
        <f>AVERAGE(I356:I367)</f>
        <v>-3</v>
      </c>
      <c r="J475" s="105">
        <f>AVERAGE(J356:J367)</f>
        <v>1.0639166666666668</v>
      </c>
      <c r="K475" s="781">
        <f>SUM(K356:K367)</f>
        <v>6483136</v>
      </c>
      <c r="X475" s="1147">
        <f>AVERAGE(X356:X367)</f>
        <v>104.99166666666667</v>
      </c>
      <c r="Y475" s="31">
        <f>SUM(Y356:Y367)</f>
        <v>2401081</v>
      </c>
      <c r="Z475" s="781">
        <f>SUM(Z356:Z367)</f>
        <v>4250263</v>
      </c>
    </row>
    <row r="476" spans="1:26">
      <c r="A476" s="783" t="s">
        <v>782</v>
      </c>
      <c r="B476" s="47" t="s">
        <v>269</v>
      </c>
      <c r="C476" s="1147">
        <f>AVERAGE(C368:C379)</f>
        <v>110.85000000000001</v>
      </c>
      <c r="D476" s="978">
        <f>AVERAGE(D368:D379)</f>
        <v>3518340.0810184008</v>
      </c>
      <c r="E476" s="987">
        <f>SUM(E368:E379)</f>
        <v>4652924</v>
      </c>
      <c r="F476" s="98">
        <f>AVERAGE(F368:F379)</f>
        <v>112.75000000000001</v>
      </c>
      <c r="G476" s="1811">
        <f>AVERAGE(G368:G379)</f>
        <v>1099458.1426666668</v>
      </c>
      <c r="H476" s="104">
        <f>AVERAGE(H368:H379)</f>
        <v>1.4275</v>
      </c>
      <c r="I476" s="1813">
        <f>AVERAGE(I368:I379)</f>
        <v>-1.6416666666666664</v>
      </c>
      <c r="J476" s="105">
        <f>AVERAGE(J368:J379)</f>
        <v>1.0055833333333333</v>
      </c>
      <c r="K476" s="988">
        <f>SUM(K368:K379)</f>
        <v>6133895</v>
      </c>
      <c r="X476" s="1147">
        <f>AVERAGE(X368:X379)</f>
        <v>98.300000000000011</v>
      </c>
      <c r="Y476" s="987">
        <f>SUM(Y368:Y379)</f>
        <v>2308831</v>
      </c>
      <c r="Z476" s="988">
        <f>SUM(Z368:Z379)</f>
        <v>4080536</v>
      </c>
    </row>
    <row r="477" spans="1:26">
      <c r="A477" s="1911" t="s">
        <v>794</v>
      </c>
      <c r="B477" s="1912" t="s">
        <v>270</v>
      </c>
      <c r="C477" s="100">
        <f>AVERAGE(C380:C391)</f>
        <v>99.841666666666683</v>
      </c>
      <c r="D477" s="33">
        <f>AVERAGE(D380:D391)</f>
        <v>3178037.5842424058</v>
      </c>
      <c r="E477" s="33">
        <f>SUM(E380:E391)</f>
        <v>4633021</v>
      </c>
      <c r="F477" s="100">
        <f t="shared" ref="F477:J477" si="80">AVERAGE(F380:F391)</f>
        <v>99.65000000000002</v>
      </c>
      <c r="G477" s="33">
        <f t="shared" ref="G477" si="81">AVERAGE(G380:G391)</f>
        <v>1082349.5443333334</v>
      </c>
      <c r="H477" s="1913">
        <f t="shared" si="80"/>
        <v>1.0491666666666666</v>
      </c>
      <c r="I477" s="1914">
        <f t="shared" ref="I477" si="82">AVERAGE(I380:I391)</f>
        <v>-4.2416666666666663</v>
      </c>
      <c r="J477" s="107">
        <f t="shared" si="80"/>
        <v>0.97000000000000008</v>
      </c>
      <c r="K477" s="780">
        <f>SUM(K380:K391)</f>
        <v>5422921</v>
      </c>
      <c r="X477" s="991">
        <f>AVERAGE(X380:X391)</f>
        <v>84.483333333333334</v>
      </c>
      <c r="Y477" s="989">
        <f>AVERAGE(Y380:Y391)</f>
        <v>151801.08333333334</v>
      </c>
      <c r="Z477" s="990">
        <f>AVERAGE(Z380:Z391)</f>
        <v>301907.58333333331</v>
      </c>
    </row>
    <row r="478" spans="1:26">
      <c r="A478" s="783" t="s">
        <v>859</v>
      </c>
      <c r="B478" s="1910"/>
      <c r="C478" s="98">
        <f>AVERAGE(C392:C403)</f>
        <v>102.09166666666665</v>
      </c>
      <c r="D478" s="31">
        <f>AVERAGE(D392:D403)</f>
        <v>3410038.3310608682</v>
      </c>
      <c r="E478" s="31">
        <f>SUM(E392:E403)</f>
        <v>4453134</v>
      </c>
      <c r="F478" s="98">
        <f t="shared" ref="F478:J478" si="83">AVERAGE(F392:F403)</f>
        <v>98.566666666666663</v>
      </c>
      <c r="G478" s="31">
        <f t="shared" ref="G478" si="84">AVERAGE(G392:G403)</f>
        <v>1084780.6182500001</v>
      </c>
      <c r="H478" s="812">
        <f t="shared" si="83"/>
        <v>0.9325</v>
      </c>
      <c r="I478" s="1816">
        <f t="shared" ref="I478" si="85">AVERAGE(I392:I403)</f>
        <v>0.42499999999999982</v>
      </c>
      <c r="J478" s="105">
        <f t="shared" si="83"/>
        <v>1.0735833333333333</v>
      </c>
      <c r="K478" s="781">
        <f>SUM(K392:K403)</f>
        <v>6570944</v>
      </c>
      <c r="X478" s="991">
        <f>AVERAGE(X392:X403)</f>
        <v>88.850000000000009</v>
      </c>
      <c r="Y478" s="989">
        <f>AVERAGE(Y392:Y403)</f>
        <v>153348.16666666666</v>
      </c>
      <c r="Z478" s="990">
        <f>AVERAGE(Z392:Z403)</f>
        <v>368839</v>
      </c>
    </row>
    <row r="479" spans="1:26">
      <c r="A479" s="783" t="s">
        <v>1227</v>
      </c>
      <c r="B479" s="1910"/>
      <c r="C479" s="98">
        <f>AVERAGE(C404:C415)</f>
        <v>102.35833333333331</v>
      </c>
      <c r="D479" s="31">
        <f>AVERAGE(D404:D415)</f>
        <v>3457221.8778454117</v>
      </c>
      <c r="E479" s="31">
        <f>SUM(E404:E415)</f>
        <v>4467181</v>
      </c>
      <c r="F479" s="98">
        <f>AVERAGE(F404:F415)</f>
        <v>101.12499999999999</v>
      </c>
      <c r="G479" s="31">
        <f>AVERAGE(G404:G415)</f>
        <v>1104855.316166667</v>
      </c>
      <c r="H479" s="812">
        <f>AVERAGE(H404:H415)</f>
        <v>1.0116666666666669</v>
      </c>
      <c r="I479" s="1816">
        <f>AVERAGE(I404:I415)</f>
        <v>1.8500000000000003</v>
      </c>
      <c r="J479" s="105">
        <f>AVERAGE(J404:J415)</f>
        <v>1.1307499999999999</v>
      </c>
      <c r="K479" s="781">
        <f>SUM(K404:K415)</f>
        <v>7982729.0350000001</v>
      </c>
      <c r="X479" s="1708"/>
      <c r="Y479" s="1708"/>
      <c r="Z479" s="1708"/>
    </row>
    <row r="480" spans="1:26">
      <c r="A480" s="815" t="s">
        <v>1226</v>
      </c>
      <c r="B480" s="796"/>
      <c r="C480" s="821">
        <f>AVERAGE(C416:C427)</f>
        <v>97.733333333333334</v>
      </c>
      <c r="D480" s="1180">
        <f>AVERAGE(D416:D427)</f>
        <v>3351435.7524405024</v>
      </c>
      <c r="E480" s="1180">
        <f>SUM(E416:E427)</f>
        <v>5005021</v>
      </c>
      <c r="F480" s="821">
        <f>AVERAGE(F416:F427)</f>
        <v>96.174999999999997</v>
      </c>
      <c r="G480" s="1180">
        <f>AVERAGE(G416:G427)</f>
        <v>1082275.4194166667</v>
      </c>
      <c r="H480" s="1915">
        <f>AVERAGE(H416:H427)</f>
        <v>1.0166666666666666</v>
      </c>
      <c r="I480" s="1916">
        <f>AVERAGE(I416:I427)</f>
        <v>3.3000000000000003</v>
      </c>
      <c r="J480" s="897">
        <f>AVERAGE(J416:J427)</f>
        <v>1.10225</v>
      </c>
      <c r="K480" s="1182">
        <f>SUM(K416:K427)</f>
        <v>8258383.8229999999</v>
      </c>
      <c r="X480" s="1708"/>
      <c r="Y480" s="1708"/>
      <c r="Z480" s="1708"/>
    </row>
    <row r="481" spans="1:26">
      <c r="A481" s="823"/>
      <c r="B481" s="47"/>
      <c r="C481" s="98"/>
      <c r="D481" s="31"/>
      <c r="E481" s="31"/>
      <c r="F481" s="98"/>
      <c r="G481" s="39"/>
      <c r="H481" s="812"/>
      <c r="I481" s="39"/>
      <c r="J481" s="105"/>
      <c r="K481" s="31"/>
      <c r="X481" s="1708"/>
      <c r="Y481" s="1708"/>
      <c r="Z481" s="1708"/>
    </row>
    <row r="482" spans="1:26">
      <c r="A482" s="1053"/>
      <c r="C482" s="1053"/>
      <c r="D482" s="24"/>
      <c r="E482" s="568" t="s">
        <v>720</v>
      </c>
      <c r="F482" s="568"/>
      <c r="H482" s="568"/>
      <c r="J482" s="824"/>
      <c r="X482" s="568"/>
      <c r="Y482" s="568" t="s">
        <v>720</v>
      </c>
      <c r="Z482" s="568" t="s">
        <v>720</v>
      </c>
    </row>
    <row r="483" spans="1:26">
      <c r="A483" s="767" t="s">
        <v>715</v>
      </c>
      <c r="B483" s="769"/>
      <c r="C483" s="100" t="s">
        <v>719</v>
      </c>
      <c r="D483" s="33">
        <f>SUM(D323:D334)</f>
        <v>40520505</v>
      </c>
      <c r="E483" s="33">
        <f>SUM(E323:E334)</f>
        <v>5077588</v>
      </c>
      <c r="F483" s="33"/>
      <c r="G483" s="1175"/>
      <c r="H483" s="33"/>
      <c r="I483" s="1175"/>
      <c r="J483" s="890"/>
      <c r="K483" s="780">
        <f>SUM(K323:K334)</f>
        <v>6096356</v>
      </c>
      <c r="X483" s="1149"/>
      <c r="Y483" s="33">
        <f>SUM(Y323:Y334)</f>
        <v>2751578</v>
      </c>
      <c r="Z483" s="780">
        <f>SUM(Z323:Z334)</f>
        <v>3938415</v>
      </c>
    </row>
    <row r="484" spans="1:26">
      <c r="A484" s="768" t="s">
        <v>716</v>
      </c>
      <c r="B484" s="567"/>
      <c r="C484" s="32" t="s">
        <v>719</v>
      </c>
      <c r="D484" s="31">
        <f>SUM(D335:D346)</f>
        <v>42629319.095784932</v>
      </c>
      <c r="E484" s="31">
        <f>SUM(E335:E346)</f>
        <v>5383201</v>
      </c>
      <c r="F484" s="31"/>
      <c r="H484" s="31"/>
      <c r="J484" s="824"/>
      <c r="K484" s="781">
        <f>SUM(K335:K346)</f>
        <v>5730459</v>
      </c>
      <c r="X484" s="1150"/>
      <c r="Y484" s="31">
        <f>SUM(Y335:Y346)</f>
        <v>2662721</v>
      </c>
      <c r="Z484" s="781">
        <f>SUM(Z335:Z346)</f>
        <v>3592259</v>
      </c>
    </row>
    <row r="485" spans="1:26">
      <c r="A485" s="768" t="s">
        <v>717</v>
      </c>
      <c r="B485" s="814" t="s">
        <v>271</v>
      </c>
      <c r="C485" s="98" t="s">
        <v>719</v>
      </c>
      <c r="D485" s="28">
        <f>SUM(D347:D358)</f>
        <v>42379159.918874465</v>
      </c>
      <c r="E485" s="28">
        <f>SUM(E347:E358)</f>
        <v>5071492</v>
      </c>
      <c r="F485" s="31"/>
      <c r="H485" s="31"/>
      <c r="J485" s="824"/>
      <c r="K485" s="926">
        <f>SUM(K347:K358)</f>
        <v>6321137</v>
      </c>
      <c r="X485" s="1150"/>
      <c r="Y485" s="31">
        <f>SUM(Y347:Y358)</f>
        <v>2580078</v>
      </c>
      <c r="Z485" s="926">
        <f>SUM(Z347:Z358)</f>
        <v>4091089</v>
      </c>
    </row>
    <row r="486" spans="1:26">
      <c r="A486" s="768" t="s">
        <v>757</v>
      </c>
      <c r="B486" s="1183"/>
      <c r="C486" s="824"/>
      <c r="D486" s="1917">
        <f>SUM(D359:D370)</f>
        <v>41887825.98534061</v>
      </c>
      <c r="E486" s="1917">
        <f>SUM(E359:E370)</f>
        <v>4660018</v>
      </c>
      <c r="F486" s="824"/>
      <c r="H486" s="824"/>
      <c r="K486" s="1184">
        <f>SUM(K359:K370)</f>
        <v>6507920</v>
      </c>
      <c r="X486" s="1125"/>
      <c r="Y486" s="896">
        <f>SUM(Y359:Y370)</f>
        <v>2349305</v>
      </c>
      <c r="Z486" s="927">
        <f>SUM(Z359:Z370)</f>
        <v>4214130</v>
      </c>
    </row>
    <row r="487" spans="1:26">
      <c r="A487" s="1053" t="s">
        <v>795</v>
      </c>
      <c r="B487" s="1918"/>
      <c r="D487" s="1917">
        <f>SUM(D371:D382)</f>
        <v>41378254.844433755</v>
      </c>
      <c r="E487" s="1917">
        <f>SUM(E371:E382)</f>
        <v>4607385</v>
      </c>
      <c r="K487" s="1184">
        <f>SUM(K371:K382)</f>
        <v>5938622</v>
      </c>
      <c r="X487" s="1151"/>
      <c r="Y487" s="923">
        <f>SUM(Y371:Y382)</f>
        <v>2227531</v>
      </c>
      <c r="Z487" s="927">
        <f>SUM(Z371:Z382)</f>
        <v>3985170</v>
      </c>
    </row>
    <row r="488" spans="1:26">
      <c r="A488" s="1053" t="s">
        <v>825</v>
      </c>
      <c r="B488" s="1918"/>
      <c r="D488" s="1917">
        <f>SUM(D383:D394)</f>
        <v>37963961.745062433</v>
      </c>
      <c r="E488" s="1917">
        <f>SUM(E383:E394)</f>
        <v>4675823</v>
      </c>
      <c r="K488" s="1184">
        <f>SUM(K383:K394)</f>
        <v>5496044</v>
      </c>
      <c r="X488" s="1151"/>
      <c r="Y488" s="1018">
        <f>SUM(Y383:Y394)</f>
        <v>1787291</v>
      </c>
      <c r="Z488" s="1019">
        <f>SUM(Z383:Z394)</f>
        <v>3676202</v>
      </c>
    </row>
    <row r="489" spans="1:26">
      <c r="A489" s="1053" t="s">
        <v>1197</v>
      </c>
      <c r="B489" s="1918"/>
      <c r="D489" s="1917">
        <f>SUM(D395:D406)</f>
        <v>41426260.066222213</v>
      </c>
      <c r="E489" s="1917">
        <f>SUM(E395:E406)</f>
        <v>4600889</v>
      </c>
      <c r="K489" s="1184">
        <f>SUM(K395:K406)</f>
        <v>6848697.693</v>
      </c>
    </row>
    <row r="490" spans="1:26">
      <c r="A490" s="1178" t="s">
        <v>1229</v>
      </c>
      <c r="B490" s="811"/>
      <c r="C490" s="886"/>
      <c r="D490" s="923">
        <f>SUM(D407:D418)</f>
        <v>41393688.03420537</v>
      </c>
      <c r="E490" s="923">
        <f>SUM(E407:E418)</f>
        <v>4305478</v>
      </c>
      <c r="F490" s="886"/>
      <c r="G490" s="935"/>
      <c r="H490" s="886"/>
      <c r="I490" s="935"/>
      <c r="J490" s="886"/>
      <c r="K490" s="927">
        <f>SUM(K407:K418)</f>
        <v>8180925.1210000003</v>
      </c>
    </row>
  </sheetData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490"/>
  <sheetViews>
    <sheetView workbookViewId="0">
      <pane xSplit="2" ySplit="7" topLeftCell="C428" activePane="bottomRight" state="frozen"/>
      <selection pane="topRight" activeCell="C1" sqref="C1"/>
      <selection pane="bottomLeft" activeCell="A7" sqref="A7"/>
      <selection pane="bottomRight" activeCell="B436" sqref="B436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8" customWidth="1"/>
    <col min="12" max="12" width="9" style="328"/>
    <col min="13" max="21" width="10.6328125" style="328" customWidth="1"/>
    <col min="22" max="16384" width="9" style="328"/>
  </cols>
  <sheetData>
    <row r="1" spans="1:22">
      <c r="A1" s="44" t="s">
        <v>1507</v>
      </c>
      <c r="B1" s="45"/>
      <c r="C1" s="824"/>
      <c r="D1" s="824"/>
      <c r="E1" s="824"/>
      <c r="F1" s="824"/>
      <c r="G1" s="824"/>
      <c r="H1" s="824"/>
      <c r="I1" s="824"/>
      <c r="J1" s="824"/>
      <c r="K1" s="824"/>
      <c r="M1" s="824"/>
      <c r="N1" s="824"/>
      <c r="O1" s="824"/>
      <c r="P1" s="824"/>
      <c r="Q1" s="824"/>
      <c r="R1" s="824"/>
      <c r="S1" s="824"/>
      <c r="T1" s="824"/>
      <c r="U1" s="824"/>
    </row>
    <row r="2" spans="1:22" ht="13.5" thickBot="1">
      <c r="A2" s="46" t="s">
        <v>24</v>
      </c>
      <c r="B2" s="45"/>
      <c r="C2" s="46" t="s">
        <v>458</v>
      </c>
      <c r="D2" s="824"/>
      <c r="E2" s="824"/>
      <c r="F2" s="824"/>
      <c r="G2" s="824"/>
      <c r="H2" s="824"/>
      <c r="I2" s="824"/>
      <c r="J2" s="824"/>
      <c r="K2" s="824"/>
      <c r="M2" s="46" t="s">
        <v>25</v>
      </c>
      <c r="N2" s="824"/>
      <c r="O2" s="824"/>
      <c r="P2" s="824"/>
      <c r="Q2" s="824"/>
      <c r="R2" s="824"/>
      <c r="S2" s="824"/>
      <c r="T2" s="824"/>
      <c r="U2" s="824"/>
    </row>
    <row r="3" spans="1:22">
      <c r="A3" s="82" t="s">
        <v>26</v>
      </c>
      <c r="B3" s="83"/>
      <c r="C3" s="825" t="s">
        <v>282</v>
      </c>
      <c r="D3" s="825" t="s">
        <v>311</v>
      </c>
      <c r="E3" s="825" t="s">
        <v>312</v>
      </c>
      <c r="F3" s="825" t="s">
        <v>313</v>
      </c>
      <c r="G3" s="825" t="s">
        <v>314</v>
      </c>
      <c r="H3" s="825" t="s">
        <v>315</v>
      </c>
      <c r="I3" s="900" t="s">
        <v>316</v>
      </c>
      <c r="J3" s="825" t="s">
        <v>317</v>
      </c>
      <c r="K3" s="826" t="s">
        <v>318</v>
      </c>
      <c r="M3" s="827" t="s">
        <v>282</v>
      </c>
      <c r="N3" s="825" t="s">
        <v>311</v>
      </c>
      <c r="O3" s="825" t="s">
        <v>312</v>
      </c>
      <c r="P3" s="825" t="s">
        <v>313</v>
      </c>
      <c r="Q3" s="825" t="s">
        <v>314</v>
      </c>
      <c r="R3" s="825" t="s">
        <v>315</v>
      </c>
      <c r="S3" s="825" t="s">
        <v>316</v>
      </c>
      <c r="T3" s="825" t="s">
        <v>317</v>
      </c>
      <c r="U3" s="826" t="s">
        <v>318</v>
      </c>
    </row>
    <row r="4" spans="1:22">
      <c r="A4" s="86" t="s">
        <v>356</v>
      </c>
      <c r="B4" s="87"/>
      <c r="C4" s="824" t="s">
        <v>319</v>
      </c>
      <c r="D4" s="824" t="s">
        <v>320</v>
      </c>
      <c r="E4" s="824" t="s">
        <v>321</v>
      </c>
      <c r="F4" s="824" t="s">
        <v>322</v>
      </c>
      <c r="G4" s="824" t="s">
        <v>323</v>
      </c>
      <c r="H4" s="824" t="s">
        <v>324</v>
      </c>
      <c r="I4" s="901" t="s">
        <v>325</v>
      </c>
      <c r="J4" s="824" t="s">
        <v>326</v>
      </c>
      <c r="K4" s="828" t="s">
        <v>327</v>
      </c>
      <c r="M4" s="829" t="s">
        <v>319</v>
      </c>
      <c r="N4" s="824" t="s">
        <v>320</v>
      </c>
      <c r="O4" s="824" t="s">
        <v>321</v>
      </c>
      <c r="P4" s="824" t="s">
        <v>322</v>
      </c>
      <c r="Q4" s="824" t="s">
        <v>323</v>
      </c>
      <c r="R4" s="824" t="s">
        <v>324</v>
      </c>
      <c r="S4" s="824" t="s">
        <v>325</v>
      </c>
      <c r="T4" s="824" t="s">
        <v>326</v>
      </c>
      <c r="U4" s="828" t="s">
        <v>327</v>
      </c>
    </row>
    <row r="5" spans="1:22">
      <c r="A5" s="88"/>
      <c r="B5" s="87"/>
      <c r="C5" s="2217" t="s">
        <v>1430</v>
      </c>
      <c r="D5" s="824"/>
      <c r="E5" s="2217" t="s">
        <v>1430</v>
      </c>
      <c r="F5" s="824" t="s">
        <v>328</v>
      </c>
      <c r="G5" s="824" t="s">
        <v>329</v>
      </c>
      <c r="H5" s="824"/>
      <c r="I5" s="901" t="s">
        <v>330</v>
      </c>
      <c r="J5" s="824" t="s">
        <v>331</v>
      </c>
      <c r="K5" s="828" t="s">
        <v>332</v>
      </c>
      <c r="L5" s="824" t="s">
        <v>850</v>
      </c>
      <c r="M5" s="2219" t="s">
        <v>1430</v>
      </c>
      <c r="N5" s="824"/>
      <c r="O5" s="2217" t="s">
        <v>1430</v>
      </c>
      <c r="P5" s="824" t="s">
        <v>328</v>
      </c>
      <c r="Q5" s="824" t="s">
        <v>329</v>
      </c>
      <c r="R5" s="824"/>
      <c r="S5" s="824" t="s">
        <v>330</v>
      </c>
      <c r="T5" s="824" t="s">
        <v>331</v>
      </c>
      <c r="U5" s="828" t="s">
        <v>332</v>
      </c>
    </row>
    <row r="6" spans="1:22">
      <c r="A6" s="88"/>
      <c r="B6" s="87"/>
      <c r="C6" s="831" t="s">
        <v>333</v>
      </c>
      <c r="D6" s="831"/>
      <c r="E6" s="831" t="s">
        <v>300</v>
      </c>
      <c r="F6" s="2220" t="s">
        <v>1430</v>
      </c>
      <c r="G6" s="831"/>
      <c r="H6" s="831"/>
      <c r="I6" s="831"/>
      <c r="J6" s="831"/>
      <c r="K6" s="832"/>
      <c r="M6" s="833" t="s">
        <v>333</v>
      </c>
      <c r="N6" s="831"/>
      <c r="O6" s="831" t="s">
        <v>300</v>
      </c>
      <c r="P6" s="2220" t="s">
        <v>1430</v>
      </c>
      <c r="Q6" s="831"/>
      <c r="R6" s="831"/>
      <c r="S6" s="831"/>
      <c r="T6" s="831"/>
      <c r="U6" s="832"/>
    </row>
    <row r="7" spans="1:22" ht="13.5" thickBot="1">
      <c r="A7" s="91"/>
      <c r="B7" s="92"/>
      <c r="C7" s="834" t="s">
        <v>334</v>
      </c>
      <c r="D7" s="834" t="s">
        <v>335</v>
      </c>
      <c r="E7" s="834" t="s">
        <v>336</v>
      </c>
      <c r="F7" s="834" t="s">
        <v>337</v>
      </c>
      <c r="G7" s="834" t="s">
        <v>338</v>
      </c>
      <c r="H7" s="834" t="s">
        <v>339</v>
      </c>
      <c r="I7" s="834" t="s">
        <v>340</v>
      </c>
      <c r="J7" s="834" t="s">
        <v>341</v>
      </c>
      <c r="K7" s="835" t="s">
        <v>342</v>
      </c>
      <c r="M7" s="836" t="s">
        <v>334</v>
      </c>
      <c r="N7" s="834" t="s">
        <v>335</v>
      </c>
      <c r="O7" s="834" t="s">
        <v>336</v>
      </c>
      <c r="P7" s="834" t="s">
        <v>337</v>
      </c>
      <c r="Q7" s="834" t="s">
        <v>338</v>
      </c>
      <c r="R7" s="834" t="s">
        <v>339</v>
      </c>
      <c r="S7" s="834" t="s">
        <v>340</v>
      </c>
      <c r="T7" s="834" t="s">
        <v>341</v>
      </c>
      <c r="U7" s="835" t="s">
        <v>342</v>
      </c>
    </row>
    <row r="8" spans="1:22">
      <c r="A8" s="113" t="s">
        <v>721</v>
      </c>
      <c r="B8" s="121" t="s">
        <v>3</v>
      </c>
      <c r="C8" s="1170">
        <v>85.7</v>
      </c>
      <c r="D8" s="1171">
        <v>1586.8</v>
      </c>
      <c r="E8" s="1171">
        <v>137.4</v>
      </c>
      <c r="F8" s="1171">
        <v>97.2</v>
      </c>
      <c r="G8" s="1172">
        <v>28778</v>
      </c>
      <c r="H8" s="1171">
        <v>108.235</v>
      </c>
      <c r="I8" s="1172">
        <v>5695900</v>
      </c>
      <c r="J8" s="1173">
        <v>5.3789999999999996</v>
      </c>
      <c r="K8" s="1174">
        <v>100.586</v>
      </c>
      <c r="M8" s="841">
        <v>85.7</v>
      </c>
      <c r="N8" s="837">
        <v>1605.1</v>
      </c>
      <c r="O8" s="837">
        <v>137.4</v>
      </c>
      <c r="P8" s="837">
        <v>98</v>
      </c>
      <c r="Q8" s="838">
        <v>29543</v>
      </c>
      <c r="R8" s="837">
        <v>108.235</v>
      </c>
      <c r="S8" s="838">
        <v>17246</v>
      </c>
      <c r="T8" s="840">
        <v>5.3789999999999996</v>
      </c>
      <c r="U8" s="902">
        <v>100.586</v>
      </c>
    </row>
    <row r="9" spans="1:22">
      <c r="A9" s="113">
        <v>1989</v>
      </c>
      <c r="B9" s="121" t="s">
        <v>4</v>
      </c>
      <c r="C9" s="841">
        <v>86.2</v>
      </c>
      <c r="D9" s="837">
        <v>1618.2</v>
      </c>
      <c r="E9" s="837">
        <v>139.9</v>
      </c>
      <c r="F9" s="837">
        <v>96.9</v>
      </c>
      <c r="G9" s="838">
        <v>28205</v>
      </c>
      <c r="H9" s="837">
        <v>99.494</v>
      </c>
      <c r="I9" s="838">
        <v>15268951</v>
      </c>
      <c r="J9" s="840">
        <v>5.3840000000000003</v>
      </c>
      <c r="K9" s="902">
        <v>100.70399999999999</v>
      </c>
      <c r="M9" s="841">
        <v>86.2</v>
      </c>
      <c r="N9" s="837">
        <v>1602.4</v>
      </c>
      <c r="O9" s="837">
        <v>139.9</v>
      </c>
      <c r="P9" s="837">
        <v>97.9</v>
      </c>
      <c r="Q9" s="838">
        <v>29281</v>
      </c>
      <c r="R9" s="837">
        <v>99.494</v>
      </c>
      <c r="S9" s="838">
        <v>18478</v>
      </c>
      <c r="T9" s="840">
        <v>5.3840000000000003</v>
      </c>
      <c r="U9" s="902">
        <v>100.70399999999999</v>
      </c>
    </row>
    <row r="10" spans="1:22">
      <c r="A10" s="113"/>
      <c r="B10" s="121" t="s">
        <v>5</v>
      </c>
      <c r="C10" s="841">
        <v>85</v>
      </c>
      <c r="D10" s="837">
        <v>1538.5</v>
      </c>
      <c r="E10" s="837">
        <v>145.19999999999999</v>
      </c>
      <c r="F10" s="837">
        <v>97.2</v>
      </c>
      <c r="G10" s="838">
        <v>26958</v>
      </c>
      <c r="H10" s="837">
        <v>91.183999999999997</v>
      </c>
      <c r="I10" s="838">
        <v>4712568</v>
      </c>
      <c r="J10" s="840">
        <v>5.4240000000000004</v>
      </c>
      <c r="K10" s="902">
        <v>101.053</v>
      </c>
      <c r="M10" s="841">
        <v>85</v>
      </c>
      <c r="N10" s="837">
        <v>1577.9</v>
      </c>
      <c r="O10" s="837">
        <v>145.19999999999999</v>
      </c>
      <c r="P10" s="837">
        <v>98.5</v>
      </c>
      <c r="Q10" s="838">
        <v>28875</v>
      </c>
      <c r="R10" s="837">
        <v>91.183999999999997</v>
      </c>
      <c r="S10" s="838">
        <v>17520</v>
      </c>
      <c r="T10" s="840">
        <v>5.4240000000000004</v>
      </c>
      <c r="U10" s="902">
        <v>101.053</v>
      </c>
    </row>
    <row r="11" spans="1:22">
      <c r="A11" s="113"/>
      <c r="B11" s="121" t="s">
        <v>6</v>
      </c>
      <c r="C11" s="841">
        <v>86.2</v>
      </c>
      <c r="D11" s="837">
        <v>1597.6</v>
      </c>
      <c r="E11" s="837">
        <v>144.5</v>
      </c>
      <c r="F11" s="837">
        <v>100.5</v>
      </c>
      <c r="G11" s="838">
        <v>26155</v>
      </c>
      <c r="H11" s="837">
        <v>101.571</v>
      </c>
      <c r="I11" s="838">
        <v>8035358</v>
      </c>
      <c r="J11" s="840">
        <v>5.4279999999999999</v>
      </c>
      <c r="K11" s="902">
        <v>102.331</v>
      </c>
      <c r="M11" s="841">
        <v>86.2</v>
      </c>
      <c r="N11" s="837">
        <v>1595.4</v>
      </c>
      <c r="O11" s="837">
        <v>144.5</v>
      </c>
      <c r="P11" s="837">
        <v>99.4</v>
      </c>
      <c r="Q11" s="838">
        <v>28894</v>
      </c>
      <c r="R11" s="837">
        <v>101.571</v>
      </c>
      <c r="S11" s="838">
        <v>16676</v>
      </c>
      <c r="T11" s="840">
        <v>5.4279999999999999</v>
      </c>
      <c r="U11" s="902">
        <v>102.331</v>
      </c>
    </row>
    <row r="12" spans="1:22">
      <c r="A12" s="113"/>
      <c r="B12" s="121" t="s">
        <v>7</v>
      </c>
      <c r="C12" s="841">
        <v>87.5</v>
      </c>
      <c r="D12" s="837">
        <v>1621.9</v>
      </c>
      <c r="E12" s="837">
        <v>143</v>
      </c>
      <c r="F12" s="837">
        <v>100.2</v>
      </c>
      <c r="G12" s="838">
        <v>27291</v>
      </c>
      <c r="H12" s="837">
        <v>92.343999999999994</v>
      </c>
      <c r="I12" s="838">
        <v>100473073</v>
      </c>
      <c r="J12" s="840">
        <v>5.4720000000000004</v>
      </c>
      <c r="K12" s="902">
        <v>102.791</v>
      </c>
      <c r="M12" s="841">
        <v>87.5</v>
      </c>
      <c r="N12" s="837">
        <v>1596.8</v>
      </c>
      <c r="O12" s="837">
        <v>143</v>
      </c>
      <c r="P12" s="837">
        <v>99.3</v>
      </c>
      <c r="Q12" s="838">
        <v>27557</v>
      </c>
      <c r="R12" s="837">
        <v>92.343999999999994</v>
      </c>
      <c r="S12" s="838">
        <v>22674</v>
      </c>
      <c r="T12" s="840">
        <v>5.4720000000000004</v>
      </c>
      <c r="U12" s="902">
        <v>102.791</v>
      </c>
      <c r="V12" s="328" t="s">
        <v>271</v>
      </c>
    </row>
    <row r="13" spans="1:22">
      <c r="A13" s="113"/>
      <c r="B13" s="121" t="s">
        <v>8</v>
      </c>
      <c r="C13" s="841">
        <v>87.7</v>
      </c>
      <c r="D13" s="837">
        <v>1657</v>
      </c>
      <c r="E13" s="837">
        <v>151.6</v>
      </c>
      <c r="F13" s="837">
        <v>100.2</v>
      </c>
      <c r="G13" s="838">
        <v>28513</v>
      </c>
      <c r="H13" s="837">
        <v>105.35599999999999</v>
      </c>
      <c r="I13" s="838">
        <v>6896353</v>
      </c>
      <c r="J13" s="840">
        <v>5.5270000000000001</v>
      </c>
      <c r="K13" s="902">
        <v>102.67400000000001</v>
      </c>
      <c r="M13" s="841">
        <v>87.7</v>
      </c>
      <c r="N13" s="837">
        <v>1625.5</v>
      </c>
      <c r="O13" s="837">
        <v>151.6</v>
      </c>
      <c r="P13" s="837">
        <v>99.4</v>
      </c>
      <c r="Q13" s="838">
        <v>28141</v>
      </c>
      <c r="R13" s="837">
        <v>105.35599999999999</v>
      </c>
      <c r="S13" s="838">
        <v>16420</v>
      </c>
      <c r="T13" s="840">
        <v>5.5270000000000001</v>
      </c>
      <c r="U13" s="902">
        <v>102.67400000000001</v>
      </c>
    </row>
    <row r="14" spans="1:22">
      <c r="A14" s="113"/>
      <c r="B14" s="121" t="s">
        <v>9</v>
      </c>
      <c r="C14" s="841">
        <v>89.2</v>
      </c>
      <c r="D14" s="837">
        <v>1610.9</v>
      </c>
      <c r="E14" s="837">
        <v>146.4</v>
      </c>
      <c r="F14" s="837">
        <v>100.1</v>
      </c>
      <c r="G14" s="838">
        <v>28986</v>
      </c>
      <c r="H14" s="837">
        <v>95.430999999999997</v>
      </c>
      <c r="I14" s="838">
        <v>6230171</v>
      </c>
      <c r="J14" s="840">
        <v>5.6189999999999998</v>
      </c>
      <c r="K14" s="902">
        <v>102.56100000000001</v>
      </c>
      <c r="M14" s="841">
        <v>89.2</v>
      </c>
      <c r="N14" s="837">
        <v>1612.7</v>
      </c>
      <c r="O14" s="837">
        <v>146.4</v>
      </c>
      <c r="P14" s="837">
        <v>99.5</v>
      </c>
      <c r="Q14" s="838">
        <v>28032</v>
      </c>
      <c r="R14" s="837">
        <v>95.430999999999997</v>
      </c>
      <c r="S14" s="838">
        <v>18221</v>
      </c>
      <c r="T14" s="840">
        <v>5.6189999999999998</v>
      </c>
      <c r="U14" s="902">
        <v>102.56100000000001</v>
      </c>
    </row>
    <row r="15" spans="1:22">
      <c r="A15" s="113"/>
      <c r="B15" s="121" t="s">
        <v>10</v>
      </c>
      <c r="C15" s="841">
        <v>89.3</v>
      </c>
      <c r="D15" s="837">
        <v>1592.3</v>
      </c>
      <c r="E15" s="837">
        <v>154.4</v>
      </c>
      <c r="F15" s="837">
        <v>99.8</v>
      </c>
      <c r="G15" s="838">
        <v>30363</v>
      </c>
      <c r="H15" s="837">
        <v>91.528999999999996</v>
      </c>
      <c r="I15" s="838">
        <v>12503708</v>
      </c>
      <c r="J15" s="840">
        <v>5.742</v>
      </c>
      <c r="K15" s="902">
        <v>102.55800000000001</v>
      </c>
      <c r="M15" s="841">
        <v>89.3</v>
      </c>
      <c r="N15" s="837">
        <v>1558.9</v>
      </c>
      <c r="O15" s="837">
        <v>154.4</v>
      </c>
      <c r="P15" s="837">
        <v>99.6</v>
      </c>
      <c r="Q15" s="838">
        <v>27843</v>
      </c>
      <c r="R15" s="837">
        <v>91.528999999999996</v>
      </c>
      <c r="S15" s="838">
        <v>18747</v>
      </c>
      <c r="T15" s="840">
        <v>5.742</v>
      </c>
      <c r="U15" s="902">
        <v>102.55800000000001</v>
      </c>
    </row>
    <row r="16" spans="1:22">
      <c r="A16" s="113"/>
      <c r="B16" s="121" t="s">
        <v>11</v>
      </c>
      <c r="C16" s="841">
        <v>88.7</v>
      </c>
      <c r="D16" s="837">
        <v>1604.2</v>
      </c>
      <c r="E16" s="837">
        <v>152.19999999999999</v>
      </c>
      <c r="F16" s="837">
        <v>99.7</v>
      </c>
      <c r="G16" s="838">
        <v>29097</v>
      </c>
      <c r="H16" s="837">
        <v>79.031999999999996</v>
      </c>
      <c r="I16" s="838">
        <v>5303007</v>
      </c>
      <c r="J16" s="840">
        <v>5.8109999999999999</v>
      </c>
      <c r="K16" s="902">
        <v>103.006</v>
      </c>
      <c r="M16" s="841">
        <v>88.7</v>
      </c>
      <c r="N16" s="837">
        <v>1599.2</v>
      </c>
      <c r="O16" s="837">
        <v>152.19999999999999</v>
      </c>
      <c r="P16" s="837">
        <v>99.8</v>
      </c>
      <c r="Q16" s="838">
        <v>27752</v>
      </c>
      <c r="R16" s="837">
        <v>79.031999999999996</v>
      </c>
      <c r="S16" s="838">
        <v>19385</v>
      </c>
      <c r="T16" s="840">
        <v>5.8109999999999999</v>
      </c>
      <c r="U16" s="902">
        <v>103.006</v>
      </c>
    </row>
    <row r="17" spans="1:21">
      <c r="A17" s="113"/>
      <c r="B17" s="121" t="s">
        <v>12</v>
      </c>
      <c r="C17" s="841">
        <v>88.3</v>
      </c>
      <c r="D17" s="837">
        <v>1705.6</v>
      </c>
      <c r="E17" s="837">
        <v>141.69999999999999</v>
      </c>
      <c r="F17" s="837">
        <v>99.8</v>
      </c>
      <c r="G17" s="838">
        <v>28972</v>
      </c>
      <c r="H17" s="837">
        <v>95.364999999999995</v>
      </c>
      <c r="I17" s="838">
        <v>8517845</v>
      </c>
      <c r="J17" s="840">
        <v>5.8739999999999997</v>
      </c>
      <c r="K17" s="902">
        <v>103.337</v>
      </c>
      <c r="M17" s="841">
        <v>88.3</v>
      </c>
      <c r="N17" s="837">
        <v>1678.7</v>
      </c>
      <c r="O17" s="837">
        <v>141.69999999999999</v>
      </c>
      <c r="P17" s="837">
        <v>99.9</v>
      </c>
      <c r="Q17" s="838">
        <v>27584</v>
      </c>
      <c r="R17" s="837">
        <v>95.364999999999995</v>
      </c>
      <c r="S17" s="838">
        <v>19386</v>
      </c>
      <c r="T17" s="840">
        <v>5.8739999999999997</v>
      </c>
      <c r="U17" s="902">
        <v>103.337</v>
      </c>
    </row>
    <row r="18" spans="1:21">
      <c r="A18" s="113"/>
      <c r="B18" s="121" t="s">
        <v>13</v>
      </c>
      <c r="C18" s="841">
        <v>89.1</v>
      </c>
      <c r="D18" s="837">
        <v>1726.5</v>
      </c>
      <c r="E18" s="837">
        <v>147.6</v>
      </c>
      <c r="F18" s="837">
        <v>100</v>
      </c>
      <c r="G18" s="838">
        <v>28164</v>
      </c>
      <c r="H18" s="837">
        <v>93.933000000000007</v>
      </c>
      <c r="I18" s="838">
        <v>70043599</v>
      </c>
      <c r="J18" s="840">
        <v>5.97</v>
      </c>
      <c r="K18" s="902">
        <v>102.54300000000001</v>
      </c>
      <c r="M18" s="841">
        <v>89.1</v>
      </c>
      <c r="N18" s="837">
        <v>1777.1</v>
      </c>
      <c r="O18" s="837">
        <v>147.6</v>
      </c>
      <c r="P18" s="837">
        <v>100</v>
      </c>
      <c r="Q18" s="838">
        <v>27600</v>
      </c>
      <c r="R18" s="837">
        <v>93.933000000000007</v>
      </c>
      <c r="S18" s="838">
        <v>21269</v>
      </c>
      <c r="T18" s="840">
        <v>5.97</v>
      </c>
      <c r="U18" s="902">
        <v>102.54300000000001</v>
      </c>
    </row>
    <row r="19" spans="1:21">
      <c r="A19" s="114"/>
      <c r="B19" s="122" t="s">
        <v>14</v>
      </c>
      <c r="C19" s="846">
        <v>89.5</v>
      </c>
      <c r="D19" s="842">
        <v>1714.3</v>
      </c>
      <c r="E19" s="842">
        <v>150.5</v>
      </c>
      <c r="F19" s="842">
        <v>100</v>
      </c>
      <c r="G19" s="843">
        <v>26735</v>
      </c>
      <c r="H19" s="842">
        <v>108.79600000000001</v>
      </c>
      <c r="I19" s="843">
        <v>5575274</v>
      </c>
      <c r="J19" s="845">
        <v>6.149</v>
      </c>
      <c r="K19" s="903">
        <v>102.78100000000001</v>
      </c>
      <c r="M19" s="846">
        <v>89.5</v>
      </c>
      <c r="N19" s="842">
        <v>1748.4</v>
      </c>
      <c r="O19" s="842">
        <v>150.5</v>
      </c>
      <c r="P19" s="842">
        <v>100.3</v>
      </c>
      <c r="Q19" s="843">
        <v>27620</v>
      </c>
      <c r="R19" s="842">
        <v>108.79600000000001</v>
      </c>
      <c r="S19" s="843">
        <v>20425</v>
      </c>
      <c r="T19" s="845">
        <v>6.149</v>
      </c>
      <c r="U19" s="903">
        <v>102.78100000000001</v>
      </c>
    </row>
    <row r="20" spans="1:21">
      <c r="A20" s="113" t="s">
        <v>19</v>
      </c>
      <c r="B20" s="121" t="s">
        <v>3</v>
      </c>
      <c r="C20" s="851">
        <v>89.5</v>
      </c>
      <c r="D20" s="847">
        <v>1678.9</v>
      </c>
      <c r="E20" s="847">
        <v>143.80000000000001</v>
      </c>
      <c r="F20" s="847">
        <v>99.5</v>
      </c>
      <c r="G20" s="848">
        <v>26732</v>
      </c>
      <c r="H20" s="847">
        <v>103.246</v>
      </c>
      <c r="I20" s="848">
        <v>6951731</v>
      </c>
      <c r="J20" s="850">
        <v>6.3819999999999997</v>
      </c>
      <c r="K20" s="904">
        <v>104.196</v>
      </c>
      <c r="M20" s="851">
        <v>89.5</v>
      </c>
      <c r="N20" s="847">
        <v>1698.5</v>
      </c>
      <c r="O20" s="847">
        <v>143.80000000000001</v>
      </c>
      <c r="P20" s="847">
        <v>100.3</v>
      </c>
      <c r="Q20" s="848">
        <v>27047</v>
      </c>
      <c r="R20" s="847">
        <v>103.246</v>
      </c>
      <c r="S20" s="848">
        <v>20984</v>
      </c>
      <c r="T20" s="850">
        <v>6.3819999999999997</v>
      </c>
      <c r="U20" s="904">
        <v>104.196</v>
      </c>
    </row>
    <row r="21" spans="1:21">
      <c r="A21" s="113">
        <v>1990</v>
      </c>
      <c r="B21" s="121" t="s">
        <v>4</v>
      </c>
      <c r="C21" s="851">
        <v>87.2</v>
      </c>
      <c r="D21" s="847">
        <v>1713.5</v>
      </c>
      <c r="E21" s="847">
        <v>151.9</v>
      </c>
      <c r="F21" s="847">
        <v>99.3</v>
      </c>
      <c r="G21" s="848">
        <v>25749</v>
      </c>
      <c r="H21" s="847">
        <v>107.399</v>
      </c>
      <c r="I21" s="848">
        <v>16278200</v>
      </c>
      <c r="J21" s="850">
        <v>6.6120000000000001</v>
      </c>
      <c r="K21" s="904">
        <v>104.312</v>
      </c>
      <c r="M21" s="851">
        <v>87.2</v>
      </c>
      <c r="N21" s="847">
        <v>1700.5</v>
      </c>
      <c r="O21" s="847">
        <v>151.9</v>
      </c>
      <c r="P21" s="847">
        <v>100.4</v>
      </c>
      <c r="Q21" s="848">
        <v>26743</v>
      </c>
      <c r="R21" s="847">
        <v>107.399</v>
      </c>
      <c r="S21" s="848">
        <v>20266</v>
      </c>
      <c r="T21" s="850">
        <v>6.6120000000000001</v>
      </c>
      <c r="U21" s="904">
        <v>104.312</v>
      </c>
    </row>
    <row r="22" spans="1:21">
      <c r="A22" s="113"/>
      <c r="B22" s="121" t="s">
        <v>5</v>
      </c>
      <c r="C22" s="851">
        <v>89.4</v>
      </c>
      <c r="D22" s="847">
        <v>1673.2</v>
      </c>
      <c r="E22" s="847">
        <v>151.1</v>
      </c>
      <c r="F22" s="847">
        <v>99.1</v>
      </c>
      <c r="G22" s="848">
        <v>24646</v>
      </c>
      <c r="H22" s="847">
        <v>102.809</v>
      </c>
      <c r="I22" s="848">
        <v>4666935</v>
      </c>
      <c r="J22" s="850">
        <v>6.9009999999999998</v>
      </c>
      <c r="K22" s="904">
        <v>104.167</v>
      </c>
      <c r="M22" s="851">
        <v>89.4</v>
      </c>
      <c r="N22" s="847">
        <v>1709.4</v>
      </c>
      <c r="O22" s="847">
        <v>151.1</v>
      </c>
      <c r="P22" s="847">
        <v>100.4</v>
      </c>
      <c r="Q22" s="848">
        <v>26719</v>
      </c>
      <c r="R22" s="847">
        <v>102.809</v>
      </c>
      <c r="S22" s="848">
        <v>17778</v>
      </c>
      <c r="T22" s="850">
        <v>6.9009999999999998</v>
      </c>
      <c r="U22" s="904">
        <v>104.167</v>
      </c>
    </row>
    <row r="23" spans="1:21">
      <c r="A23" s="113"/>
      <c r="B23" s="121" t="s">
        <v>6</v>
      </c>
      <c r="C23" s="851">
        <v>88.6</v>
      </c>
      <c r="D23" s="847">
        <v>1764.9</v>
      </c>
      <c r="E23" s="847">
        <v>153.6</v>
      </c>
      <c r="F23" s="847">
        <v>101.6</v>
      </c>
      <c r="G23" s="848">
        <v>24092</v>
      </c>
      <c r="H23" s="847">
        <v>96.968000000000004</v>
      </c>
      <c r="I23" s="848">
        <v>10106997</v>
      </c>
      <c r="J23" s="850">
        <v>7.1130000000000004</v>
      </c>
      <c r="K23" s="904">
        <v>103.18899999999999</v>
      </c>
      <c r="M23" s="851">
        <v>88.6</v>
      </c>
      <c r="N23" s="847">
        <v>1761</v>
      </c>
      <c r="O23" s="847">
        <v>153.6</v>
      </c>
      <c r="P23" s="847">
        <v>100.4</v>
      </c>
      <c r="Q23" s="848">
        <v>26415</v>
      </c>
      <c r="R23" s="847">
        <v>96.968000000000004</v>
      </c>
      <c r="S23" s="848">
        <v>20576</v>
      </c>
      <c r="T23" s="850">
        <v>7.1130000000000004</v>
      </c>
      <c r="U23" s="904">
        <v>103.18899999999999</v>
      </c>
    </row>
    <row r="24" spans="1:21">
      <c r="A24" s="113"/>
      <c r="B24" s="121" t="s">
        <v>7</v>
      </c>
      <c r="C24" s="851">
        <v>88.3</v>
      </c>
      <c r="D24" s="847">
        <v>1881.8</v>
      </c>
      <c r="E24" s="847">
        <v>181.7</v>
      </c>
      <c r="F24" s="847">
        <v>101.1</v>
      </c>
      <c r="G24" s="848">
        <v>26662</v>
      </c>
      <c r="H24" s="847">
        <v>98.978999999999999</v>
      </c>
      <c r="I24" s="848">
        <v>84100634</v>
      </c>
      <c r="J24" s="850">
        <v>7.3239999999999998</v>
      </c>
      <c r="K24" s="904">
        <v>102.941</v>
      </c>
      <c r="M24" s="851">
        <v>88.3</v>
      </c>
      <c r="N24" s="847">
        <v>1865.3</v>
      </c>
      <c r="O24" s="847">
        <v>181.7</v>
      </c>
      <c r="P24" s="847">
        <v>100.1</v>
      </c>
      <c r="Q24" s="848">
        <v>26727</v>
      </c>
      <c r="R24" s="847">
        <v>98.978999999999999</v>
      </c>
      <c r="S24" s="848">
        <v>19409</v>
      </c>
      <c r="T24" s="850">
        <v>7.3239999999999998</v>
      </c>
      <c r="U24" s="904">
        <v>102.941</v>
      </c>
    </row>
    <row r="25" spans="1:21">
      <c r="A25" s="113"/>
      <c r="B25" s="121" t="s">
        <v>8</v>
      </c>
      <c r="C25" s="851">
        <v>88.3</v>
      </c>
      <c r="D25" s="847">
        <v>1850.5</v>
      </c>
      <c r="E25" s="847">
        <v>157.5</v>
      </c>
      <c r="F25" s="847">
        <v>101.2</v>
      </c>
      <c r="G25" s="848">
        <v>26570</v>
      </c>
      <c r="H25" s="847">
        <v>91.271000000000001</v>
      </c>
      <c r="I25" s="848">
        <v>15827526</v>
      </c>
      <c r="J25" s="850">
        <v>7.3490000000000002</v>
      </c>
      <c r="K25" s="904">
        <v>102.492</v>
      </c>
      <c r="M25" s="851">
        <v>88.3</v>
      </c>
      <c r="N25" s="847">
        <v>1817.9</v>
      </c>
      <c r="O25" s="847">
        <v>157.5</v>
      </c>
      <c r="P25" s="847">
        <v>100.3</v>
      </c>
      <c r="Q25" s="848">
        <v>26659</v>
      </c>
      <c r="R25" s="847">
        <v>91.271000000000001</v>
      </c>
      <c r="S25" s="848">
        <v>33646</v>
      </c>
      <c r="T25" s="850">
        <v>7.3490000000000002</v>
      </c>
      <c r="U25" s="904">
        <v>102.492</v>
      </c>
    </row>
    <row r="26" spans="1:21">
      <c r="A26" s="113"/>
      <c r="B26" s="121" t="s">
        <v>9</v>
      </c>
      <c r="C26" s="851">
        <v>87.7</v>
      </c>
      <c r="D26" s="847">
        <v>1698.5</v>
      </c>
      <c r="E26" s="847">
        <v>168</v>
      </c>
      <c r="F26" s="847">
        <v>101.3</v>
      </c>
      <c r="G26" s="848">
        <v>28057</v>
      </c>
      <c r="H26" s="847">
        <v>98.444000000000003</v>
      </c>
      <c r="I26" s="848">
        <v>7568048</v>
      </c>
      <c r="J26" s="850">
        <v>7.3739999999999997</v>
      </c>
      <c r="K26" s="904">
        <v>102.724</v>
      </c>
      <c r="M26" s="851">
        <v>87.7</v>
      </c>
      <c r="N26" s="847">
        <v>1696.8</v>
      </c>
      <c r="O26" s="847">
        <v>168</v>
      </c>
      <c r="P26" s="847">
        <v>100.6</v>
      </c>
      <c r="Q26" s="848">
        <v>26684</v>
      </c>
      <c r="R26" s="847">
        <v>98.444000000000003</v>
      </c>
      <c r="S26" s="848">
        <v>21240</v>
      </c>
      <c r="T26" s="850">
        <v>7.3739999999999997</v>
      </c>
      <c r="U26" s="904">
        <v>102.724</v>
      </c>
    </row>
    <row r="27" spans="1:21">
      <c r="A27" s="113"/>
      <c r="B27" s="121" t="s">
        <v>10</v>
      </c>
      <c r="C27" s="851">
        <v>87.8</v>
      </c>
      <c r="D27" s="847">
        <v>1796.8</v>
      </c>
      <c r="E27" s="847">
        <v>164</v>
      </c>
      <c r="F27" s="847">
        <v>100.7</v>
      </c>
      <c r="G27" s="848">
        <v>28530</v>
      </c>
      <c r="H27" s="847">
        <v>89.209000000000003</v>
      </c>
      <c r="I27" s="848">
        <v>13599925</v>
      </c>
      <c r="J27" s="850">
        <v>7.4480000000000004</v>
      </c>
      <c r="K27" s="904">
        <v>103.06100000000001</v>
      </c>
      <c r="M27" s="851">
        <v>87.8</v>
      </c>
      <c r="N27" s="847">
        <v>1758.8</v>
      </c>
      <c r="O27" s="847">
        <v>164</v>
      </c>
      <c r="P27" s="847">
        <v>100.5</v>
      </c>
      <c r="Q27" s="848">
        <v>26435</v>
      </c>
      <c r="R27" s="847">
        <v>89.209000000000003</v>
      </c>
      <c r="S27" s="848">
        <v>20156</v>
      </c>
      <c r="T27" s="850">
        <v>7.4480000000000004</v>
      </c>
      <c r="U27" s="904">
        <v>103.06100000000001</v>
      </c>
    </row>
    <row r="28" spans="1:21">
      <c r="A28" s="113"/>
      <c r="B28" s="121" t="s">
        <v>11</v>
      </c>
      <c r="C28" s="851">
        <v>87.6</v>
      </c>
      <c r="D28" s="847">
        <v>1744.3</v>
      </c>
      <c r="E28" s="847">
        <v>152.9</v>
      </c>
      <c r="F28" s="847">
        <v>100.4</v>
      </c>
      <c r="G28" s="848">
        <v>27671</v>
      </c>
      <c r="H28" s="847">
        <v>99.956999999999994</v>
      </c>
      <c r="I28" s="848">
        <v>5430433</v>
      </c>
      <c r="J28" s="850">
        <v>7.665</v>
      </c>
      <c r="K28" s="904">
        <v>102.91800000000001</v>
      </c>
      <c r="M28" s="851">
        <v>87.6</v>
      </c>
      <c r="N28" s="847">
        <v>1735.3</v>
      </c>
      <c r="O28" s="847">
        <v>152.9</v>
      </c>
      <c r="P28" s="847">
        <v>100.5</v>
      </c>
      <c r="Q28" s="848">
        <v>26582</v>
      </c>
      <c r="R28" s="847">
        <v>99.956999999999994</v>
      </c>
      <c r="S28" s="848">
        <v>19647</v>
      </c>
      <c r="T28" s="850">
        <v>7.665</v>
      </c>
      <c r="U28" s="904">
        <v>102.91800000000001</v>
      </c>
    </row>
    <row r="29" spans="1:21">
      <c r="A29" s="113"/>
      <c r="B29" s="121" t="s">
        <v>12</v>
      </c>
      <c r="C29" s="851">
        <v>87.8</v>
      </c>
      <c r="D29" s="847">
        <v>1780.4</v>
      </c>
      <c r="E29" s="847">
        <v>167.2</v>
      </c>
      <c r="F29" s="847">
        <v>100.6</v>
      </c>
      <c r="G29" s="848">
        <v>28060</v>
      </c>
      <c r="H29" s="847">
        <v>90.436999999999998</v>
      </c>
      <c r="I29" s="848">
        <v>9747550</v>
      </c>
      <c r="J29" s="850">
        <v>8.0359999999999996</v>
      </c>
      <c r="K29" s="904">
        <v>103.452</v>
      </c>
      <c r="M29" s="851">
        <v>87.8</v>
      </c>
      <c r="N29" s="847">
        <v>1750.6</v>
      </c>
      <c r="O29" s="847">
        <v>167.2</v>
      </c>
      <c r="P29" s="847">
        <v>100.8</v>
      </c>
      <c r="Q29" s="848">
        <v>26384</v>
      </c>
      <c r="R29" s="847">
        <v>90.436999999999998</v>
      </c>
      <c r="S29" s="848">
        <v>21377</v>
      </c>
      <c r="T29" s="850">
        <v>8.0359999999999996</v>
      </c>
      <c r="U29" s="904">
        <v>103.452</v>
      </c>
    </row>
    <row r="30" spans="1:21">
      <c r="A30" s="113"/>
      <c r="B30" s="121" t="s">
        <v>13</v>
      </c>
      <c r="C30" s="851">
        <v>87.6</v>
      </c>
      <c r="D30" s="847">
        <v>1718.5</v>
      </c>
      <c r="E30" s="847">
        <v>168.7</v>
      </c>
      <c r="F30" s="847">
        <v>100.5</v>
      </c>
      <c r="G30" s="848">
        <v>26991</v>
      </c>
      <c r="H30" s="847">
        <v>86.525000000000006</v>
      </c>
      <c r="I30" s="848">
        <v>65000006</v>
      </c>
      <c r="J30" s="850">
        <v>8.1739999999999995</v>
      </c>
      <c r="K30" s="904">
        <v>104.17100000000001</v>
      </c>
      <c r="M30" s="851">
        <v>87.6</v>
      </c>
      <c r="N30" s="847">
        <v>1768.4</v>
      </c>
      <c r="O30" s="847">
        <v>168.7</v>
      </c>
      <c r="P30" s="847">
        <v>100.6</v>
      </c>
      <c r="Q30" s="848">
        <v>26598</v>
      </c>
      <c r="R30" s="847">
        <v>86.525000000000006</v>
      </c>
      <c r="S30" s="848">
        <v>19831</v>
      </c>
      <c r="T30" s="850">
        <v>8.1739999999999995</v>
      </c>
      <c r="U30" s="904">
        <v>104.17100000000001</v>
      </c>
    </row>
    <row r="31" spans="1:21">
      <c r="A31" s="114"/>
      <c r="B31" s="122" t="s">
        <v>14</v>
      </c>
      <c r="C31" s="856">
        <v>87.7</v>
      </c>
      <c r="D31" s="852">
        <v>1708</v>
      </c>
      <c r="E31" s="852">
        <v>161.80000000000001</v>
      </c>
      <c r="F31" s="852">
        <v>100.5</v>
      </c>
      <c r="G31" s="853">
        <v>26168</v>
      </c>
      <c r="H31" s="852">
        <v>104.95099999999999</v>
      </c>
      <c r="I31" s="853">
        <v>5761682</v>
      </c>
      <c r="J31" s="855">
        <v>8.2970000000000006</v>
      </c>
      <c r="K31" s="905">
        <v>103.72</v>
      </c>
      <c r="M31" s="856">
        <v>87.7</v>
      </c>
      <c r="N31" s="852">
        <v>1742.8</v>
      </c>
      <c r="O31" s="852">
        <v>161.80000000000001</v>
      </c>
      <c r="P31" s="852">
        <v>100.8</v>
      </c>
      <c r="Q31" s="853">
        <v>26922</v>
      </c>
      <c r="R31" s="852">
        <v>104.95099999999999</v>
      </c>
      <c r="S31" s="853">
        <v>20767</v>
      </c>
      <c r="T31" s="855">
        <v>8.2970000000000006</v>
      </c>
      <c r="U31" s="905">
        <v>103.72</v>
      </c>
    </row>
    <row r="32" spans="1:21">
      <c r="A32" s="112" t="s">
        <v>20</v>
      </c>
      <c r="B32" s="120" t="s">
        <v>3</v>
      </c>
      <c r="C32" s="861">
        <v>88.3</v>
      </c>
      <c r="D32" s="857">
        <v>1740.7</v>
      </c>
      <c r="E32" s="857">
        <v>167.1</v>
      </c>
      <c r="F32" s="857">
        <v>100.8</v>
      </c>
      <c r="G32" s="858">
        <v>26430</v>
      </c>
      <c r="H32" s="857">
        <v>116.289</v>
      </c>
      <c r="I32" s="858">
        <v>6698160</v>
      </c>
      <c r="J32" s="860">
        <v>8.3059999999999992</v>
      </c>
      <c r="K32" s="906">
        <v>103.691</v>
      </c>
      <c r="M32" s="861">
        <v>88.3</v>
      </c>
      <c r="N32" s="857">
        <v>1760</v>
      </c>
      <c r="O32" s="857">
        <v>167.1</v>
      </c>
      <c r="P32" s="857">
        <v>101.6</v>
      </c>
      <c r="Q32" s="858">
        <v>26649</v>
      </c>
      <c r="R32" s="857">
        <v>116.289</v>
      </c>
      <c r="S32" s="858">
        <v>20499</v>
      </c>
      <c r="T32" s="860">
        <v>8.3059999999999992</v>
      </c>
      <c r="U32" s="906">
        <v>103.691</v>
      </c>
    </row>
    <row r="33" spans="1:21">
      <c r="A33" s="113">
        <v>1991</v>
      </c>
      <c r="B33" s="121" t="s">
        <v>4</v>
      </c>
      <c r="C33" s="851">
        <v>89.8</v>
      </c>
      <c r="D33" s="847">
        <v>1774.4</v>
      </c>
      <c r="E33" s="847">
        <v>160.30000000000001</v>
      </c>
      <c r="F33" s="847">
        <v>101.1</v>
      </c>
      <c r="G33" s="848">
        <v>25799</v>
      </c>
      <c r="H33" s="847">
        <v>109.97799999999999</v>
      </c>
      <c r="I33" s="848">
        <v>15893912</v>
      </c>
      <c r="J33" s="850">
        <v>8.2710000000000008</v>
      </c>
      <c r="K33" s="904">
        <v>103.24</v>
      </c>
      <c r="M33" s="851">
        <v>89.8</v>
      </c>
      <c r="N33" s="847">
        <v>1763.9</v>
      </c>
      <c r="O33" s="847">
        <v>160.30000000000001</v>
      </c>
      <c r="P33" s="847">
        <v>102.2</v>
      </c>
      <c r="Q33" s="848">
        <v>26822</v>
      </c>
      <c r="R33" s="847">
        <v>109.97799999999999</v>
      </c>
      <c r="S33" s="848">
        <v>20672</v>
      </c>
      <c r="T33" s="850">
        <v>8.2710000000000008</v>
      </c>
      <c r="U33" s="904">
        <v>103.24</v>
      </c>
    </row>
    <row r="34" spans="1:21">
      <c r="A34" s="113"/>
      <c r="B34" s="121" t="s">
        <v>5</v>
      </c>
      <c r="C34" s="851">
        <v>90.6</v>
      </c>
      <c r="D34" s="847">
        <v>1762.5</v>
      </c>
      <c r="E34" s="847">
        <v>156.1</v>
      </c>
      <c r="F34" s="847">
        <v>101</v>
      </c>
      <c r="G34" s="848">
        <v>24319</v>
      </c>
      <c r="H34" s="847">
        <v>106.51900000000001</v>
      </c>
      <c r="I34" s="848">
        <v>5434707</v>
      </c>
      <c r="J34" s="850">
        <v>8.2710000000000008</v>
      </c>
      <c r="K34" s="904">
        <v>103.111</v>
      </c>
      <c r="M34" s="851">
        <v>90.6</v>
      </c>
      <c r="N34" s="847">
        <v>1790.5</v>
      </c>
      <c r="O34" s="847">
        <v>156.1</v>
      </c>
      <c r="P34" s="847">
        <v>102.3</v>
      </c>
      <c r="Q34" s="848">
        <v>26823</v>
      </c>
      <c r="R34" s="847">
        <v>106.51900000000001</v>
      </c>
      <c r="S34" s="848">
        <v>20991</v>
      </c>
      <c r="T34" s="850">
        <v>8.2710000000000008</v>
      </c>
      <c r="U34" s="904">
        <v>103.111</v>
      </c>
    </row>
    <row r="35" spans="1:21">
      <c r="A35" s="113"/>
      <c r="B35" s="121" t="s">
        <v>6</v>
      </c>
      <c r="C35" s="851">
        <v>92.6</v>
      </c>
      <c r="D35" s="847">
        <v>1770.6</v>
      </c>
      <c r="E35" s="847">
        <v>157.30000000000001</v>
      </c>
      <c r="F35" s="847">
        <v>104.1</v>
      </c>
      <c r="G35" s="848">
        <v>24425</v>
      </c>
      <c r="H35" s="847">
        <v>109.47199999999999</v>
      </c>
      <c r="I35" s="848">
        <v>10864201</v>
      </c>
      <c r="J35" s="850">
        <v>8.2270000000000003</v>
      </c>
      <c r="K35" s="904">
        <v>102.98</v>
      </c>
      <c r="M35" s="851">
        <v>92.6</v>
      </c>
      <c r="N35" s="847">
        <v>1767.7</v>
      </c>
      <c r="O35" s="847">
        <v>157.30000000000001</v>
      </c>
      <c r="P35" s="847">
        <v>102.9</v>
      </c>
      <c r="Q35" s="848">
        <v>26319</v>
      </c>
      <c r="R35" s="847">
        <v>109.47199999999999</v>
      </c>
      <c r="S35" s="848">
        <v>21922</v>
      </c>
      <c r="T35" s="850">
        <v>8.2270000000000003</v>
      </c>
      <c r="U35" s="904">
        <v>102.98</v>
      </c>
    </row>
    <row r="36" spans="1:21">
      <c r="A36" s="113"/>
      <c r="B36" s="121" t="s">
        <v>7</v>
      </c>
      <c r="C36" s="851">
        <v>93.1</v>
      </c>
      <c r="D36" s="847">
        <v>1760.5</v>
      </c>
      <c r="E36" s="847">
        <v>151</v>
      </c>
      <c r="F36" s="847">
        <v>104.2</v>
      </c>
      <c r="G36" s="848">
        <v>26354</v>
      </c>
      <c r="H36" s="847">
        <v>107.29600000000001</v>
      </c>
      <c r="I36" s="848">
        <v>93257922</v>
      </c>
      <c r="J36" s="850">
        <v>8.2420000000000009</v>
      </c>
      <c r="K36" s="904">
        <v>103.077</v>
      </c>
      <c r="M36" s="851">
        <v>93.1</v>
      </c>
      <c r="N36" s="847">
        <v>1754.6</v>
      </c>
      <c r="O36" s="847">
        <v>151</v>
      </c>
      <c r="P36" s="847">
        <v>103.1</v>
      </c>
      <c r="Q36" s="848">
        <v>26582</v>
      </c>
      <c r="R36" s="847">
        <v>107.29600000000001</v>
      </c>
      <c r="S36" s="848">
        <v>21598</v>
      </c>
      <c r="T36" s="850">
        <v>8.2420000000000009</v>
      </c>
      <c r="U36" s="904">
        <v>103.077</v>
      </c>
    </row>
    <row r="37" spans="1:21">
      <c r="A37" s="113"/>
      <c r="B37" s="121" t="s">
        <v>8</v>
      </c>
      <c r="C37" s="851">
        <v>95</v>
      </c>
      <c r="D37" s="847">
        <v>1785.1</v>
      </c>
      <c r="E37" s="847">
        <v>148.6</v>
      </c>
      <c r="F37" s="847">
        <v>104</v>
      </c>
      <c r="G37" s="848">
        <v>26370</v>
      </c>
      <c r="H37" s="847">
        <v>112.23099999999999</v>
      </c>
      <c r="I37" s="848">
        <v>13479131</v>
      </c>
      <c r="J37" s="850">
        <v>8.2469999999999999</v>
      </c>
      <c r="K37" s="904">
        <v>103.20399999999999</v>
      </c>
      <c r="M37" s="851">
        <v>95</v>
      </c>
      <c r="N37" s="847">
        <v>1759.2</v>
      </c>
      <c r="O37" s="847">
        <v>148.6</v>
      </c>
      <c r="P37" s="847">
        <v>103.1</v>
      </c>
      <c r="Q37" s="848">
        <v>26639</v>
      </c>
      <c r="R37" s="847">
        <v>112.23099999999999</v>
      </c>
      <c r="S37" s="848">
        <v>25974</v>
      </c>
      <c r="T37" s="850">
        <v>8.2469999999999999</v>
      </c>
      <c r="U37" s="904">
        <v>103.20399999999999</v>
      </c>
    </row>
    <row r="38" spans="1:21">
      <c r="A38" s="113"/>
      <c r="B38" s="121" t="s">
        <v>9</v>
      </c>
      <c r="C38" s="851">
        <v>96.2</v>
      </c>
      <c r="D38" s="847">
        <v>1774.8</v>
      </c>
      <c r="E38" s="847">
        <v>145.19999999999999</v>
      </c>
      <c r="F38" s="847">
        <v>104</v>
      </c>
      <c r="G38" s="848">
        <v>28510</v>
      </c>
      <c r="H38" s="847">
        <v>100.72</v>
      </c>
      <c r="I38" s="848">
        <v>7539827</v>
      </c>
      <c r="J38" s="850">
        <v>8.2569999999999997</v>
      </c>
      <c r="K38" s="904">
        <v>103.425</v>
      </c>
      <c r="M38" s="851">
        <v>96.2</v>
      </c>
      <c r="N38" s="847">
        <v>1771.4</v>
      </c>
      <c r="O38" s="847">
        <v>145.19999999999999</v>
      </c>
      <c r="P38" s="847">
        <v>103.3</v>
      </c>
      <c r="Q38" s="848">
        <v>26715</v>
      </c>
      <c r="R38" s="847">
        <v>100.72</v>
      </c>
      <c r="S38" s="848">
        <v>20508</v>
      </c>
      <c r="T38" s="850">
        <v>8.2569999999999997</v>
      </c>
      <c r="U38" s="904">
        <v>103.425</v>
      </c>
    </row>
    <row r="39" spans="1:21">
      <c r="A39" s="113"/>
      <c r="B39" s="121" t="s">
        <v>10</v>
      </c>
      <c r="C39" s="851">
        <v>98</v>
      </c>
      <c r="D39" s="847">
        <v>2572.5</v>
      </c>
      <c r="E39" s="847">
        <v>143.6</v>
      </c>
      <c r="F39" s="847">
        <v>103.8</v>
      </c>
      <c r="G39" s="848">
        <v>28418</v>
      </c>
      <c r="H39" s="847">
        <v>126.76600000000001</v>
      </c>
      <c r="I39" s="848">
        <v>14245236</v>
      </c>
      <c r="J39" s="850">
        <v>8.2469999999999999</v>
      </c>
      <c r="K39" s="904">
        <v>102.97</v>
      </c>
      <c r="M39" s="851">
        <v>98</v>
      </c>
      <c r="N39" s="847">
        <v>2515.6</v>
      </c>
      <c r="O39" s="847">
        <v>143.6</v>
      </c>
      <c r="P39" s="847">
        <v>103.7</v>
      </c>
      <c r="Q39" s="848">
        <v>26584</v>
      </c>
      <c r="R39" s="847">
        <v>126.76600000000001</v>
      </c>
      <c r="S39" s="848">
        <v>20575</v>
      </c>
      <c r="T39" s="850">
        <v>8.2469999999999999</v>
      </c>
      <c r="U39" s="904">
        <v>102.97</v>
      </c>
    </row>
    <row r="40" spans="1:21">
      <c r="A40" s="113"/>
      <c r="B40" s="121" t="s">
        <v>11</v>
      </c>
      <c r="C40" s="851">
        <v>98.9</v>
      </c>
      <c r="D40" s="847">
        <v>1797.9</v>
      </c>
      <c r="E40" s="847">
        <v>162.9</v>
      </c>
      <c r="F40" s="847">
        <v>103.9</v>
      </c>
      <c r="G40" s="848">
        <v>28343</v>
      </c>
      <c r="H40" s="847">
        <v>108.639</v>
      </c>
      <c r="I40" s="848">
        <v>6064650</v>
      </c>
      <c r="J40" s="850">
        <v>8.17</v>
      </c>
      <c r="K40" s="904">
        <v>102.399</v>
      </c>
      <c r="M40" s="851">
        <v>98.9</v>
      </c>
      <c r="N40" s="847">
        <v>1782.9</v>
      </c>
      <c r="O40" s="847">
        <v>162.9</v>
      </c>
      <c r="P40" s="847">
        <v>104</v>
      </c>
      <c r="Q40" s="848">
        <v>26961</v>
      </c>
      <c r="R40" s="847">
        <v>108.639</v>
      </c>
      <c r="S40" s="848">
        <v>21595</v>
      </c>
      <c r="T40" s="850">
        <v>8.17</v>
      </c>
      <c r="U40" s="904">
        <v>102.399</v>
      </c>
    </row>
    <row r="41" spans="1:21">
      <c r="A41" s="113"/>
      <c r="B41" s="121" t="s">
        <v>12</v>
      </c>
      <c r="C41" s="851">
        <v>101.4</v>
      </c>
      <c r="D41" s="847">
        <v>1787.6</v>
      </c>
      <c r="E41" s="847">
        <v>136.80000000000001</v>
      </c>
      <c r="F41" s="847">
        <v>103.8</v>
      </c>
      <c r="G41" s="848">
        <v>28791</v>
      </c>
      <c r="H41" s="847">
        <v>132.53399999999999</v>
      </c>
      <c r="I41" s="848">
        <v>9495834</v>
      </c>
      <c r="J41" s="850">
        <v>8.048</v>
      </c>
      <c r="K41" s="904">
        <v>102.045</v>
      </c>
      <c r="M41" s="851">
        <v>101.4</v>
      </c>
      <c r="N41" s="847">
        <v>1761.1</v>
      </c>
      <c r="O41" s="847">
        <v>136.80000000000001</v>
      </c>
      <c r="P41" s="847">
        <v>104</v>
      </c>
      <c r="Q41" s="848">
        <v>26991</v>
      </c>
      <c r="R41" s="847">
        <v>132.53399999999999</v>
      </c>
      <c r="S41" s="848">
        <v>20658</v>
      </c>
      <c r="T41" s="850">
        <v>8.048</v>
      </c>
      <c r="U41" s="904">
        <v>102.045</v>
      </c>
    </row>
    <row r="42" spans="1:21">
      <c r="A42" s="113"/>
      <c r="B42" s="121" t="s">
        <v>13</v>
      </c>
      <c r="C42" s="851">
        <v>101.1</v>
      </c>
      <c r="D42" s="847">
        <v>1706.6</v>
      </c>
      <c r="E42" s="847">
        <v>131.1</v>
      </c>
      <c r="F42" s="847">
        <v>104</v>
      </c>
      <c r="G42" s="848">
        <v>26764</v>
      </c>
      <c r="H42" s="847">
        <v>113.13500000000001</v>
      </c>
      <c r="I42" s="848">
        <v>66470810</v>
      </c>
      <c r="J42" s="850">
        <v>7.8730000000000002</v>
      </c>
      <c r="K42" s="904">
        <v>103.03</v>
      </c>
      <c r="M42" s="851">
        <v>101.1</v>
      </c>
      <c r="N42" s="847">
        <v>1752.7</v>
      </c>
      <c r="O42" s="847">
        <v>131.1</v>
      </c>
      <c r="P42" s="847">
        <v>104.2</v>
      </c>
      <c r="Q42" s="848">
        <v>26852</v>
      </c>
      <c r="R42" s="847">
        <v>113.13500000000001</v>
      </c>
      <c r="S42" s="848">
        <v>20522</v>
      </c>
      <c r="T42" s="850">
        <v>7.8730000000000002</v>
      </c>
      <c r="U42" s="904">
        <v>103.03</v>
      </c>
    </row>
    <row r="43" spans="1:21">
      <c r="A43" s="114"/>
      <c r="B43" s="122" t="s">
        <v>14</v>
      </c>
      <c r="C43" s="856">
        <v>102.1</v>
      </c>
      <c r="D43" s="852">
        <v>1696.7</v>
      </c>
      <c r="E43" s="852">
        <v>128.80000000000001</v>
      </c>
      <c r="F43" s="852">
        <v>104</v>
      </c>
      <c r="G43" s="853">
        <v>26777</v>
      </c>
      <c r="H43" s="852">
        <v>100.63</v>
      </c>
      <c r="I43" s="853">
        <v>5094927</v>
      </c>
      <c r="J43" s="855">
        <v>7.5620000000000003</v>
      </c>
      <c r="K43" s="905">
        <v>103.04300000000001</v>
      </c>
      <c r="M43" s="856">
        <v>102.1</v>
      </c>
      <c r="N43" s="852">
        <v>1734.7</v>
      </c>
      <c r="O43" s="852">
        <v>128.80000000000001</v>
      </c>
      <c r="P43" s="852">
        <v>104.3</v>
      </c>
      <c r="Q43" s="853">
        <v>27204</v>
      </c>
      <c r="R43" s="852">
        <v>100.63</v>
      </c>
      <c r="S43" s="853">
        <v>18250</v>
      </c>
      <c r="T43" s="855">
        <v>7.5620000000000003</v>
      </c>
      <c r="U43" s="905">
        <v>103.04300000000001</v>
      </c>
    </row>
    <row r="44" spans="1:21">
      <c r="A44" s="113" t="s">
        <v>21</v>
      </c>
      <c r="B44" s="121" t="s">
        <v>3</v>
      </c>
      <c r="C44" s="851">
        <v>100.7</v>
      </c>
      <c r="D44" s="847">
        <v>1790.5</v>
      </c>
      <c r="E44" s="847">
        <v>132.1</v>
      </c>
      <c r="F44" s="847">
        <v>103.5</v>
      </c>
      <c r="G44" s="848">
        <v>26992</v>
      </c>
      <c r="H44" s="847">
        <v>89.456000000000003</v>
      </c>
      <c r="I44" s="848">
        <v>6935500</v>
      </c>
      <c r="J44" s="850">
        <v>7.3529999999999998</v>
      </c>
      <c r="K44" s="904">
        <v>101.726</v>
      </c>
      <c r="M44" s="851">
        <v>100.7</v>
      </c>
      <c r="N44" s="847">
        <v>1807.7</v>
      </c>
      <c r="O44" s="847">
        <v>132.1</v>
      </c>
      <c r="P44" s="847">
        <v>104.3</v>
      </c>
      <c r="Q44" s="848">
        <v>27459</v>
      </c>
      <c r="R44" s="847">
        <v>89.456000000000003</v>
      </c>
      <c r="S44" s="848">
        <v>21576</v>
      </c>
      <c r="T44" s="850">
        <v>7.3529999999999998</v>
      </c>
      <c r="U44" s="904">
        <v>101.726</v>
      </c>
    </row>
    <row r="45" spans="1:21">
      <c r="A45" s="113">
        <v>1992</v>
      </c>
      <c r="B45" s="121" t="s">
        <v>4</v>
      </c>
      <c r="C45" s="851">
        <v>100.6</v>
      </c>
      <c r="D45" s="847">
        <v>1779.3</v>
      </c>
      <c r="E45" s="847">
        <v>128.69999999999999</v>
      </c>
      <c r="F45" s="847">
        <v>103.2</v>
      </c>
      <c r="G45" s="848">
        <v>26610</v>
      </c>
      <c r="H45" s="847">
        <v>102.065</v>
      </c>
      <c r="I45" s="848">
        <v>14006517</v>
      </c>
      <c r="J45" s="850">
        <v>7.173</v>
      </c>
      <c r="K45" s="904">
        <v>102.381</v>
      </c>
      <c r="M45" s="851">
        <v>100.6</v>
      </c>
      <c r="N45" s="847">
        <v>1768.8</v>
      </c>
      <c r="O45" s="847">
        <v>128.69999999999999</v>
      </c>
      <c r="P45" s="847">
        <v>104.2</v>
      </c>
      <c r="Q45" s="848">
        <v>27788</v>
      </c>
      <c r="R45" s="847">
        <v>102.065</v>
      </c>
      <c r="S45" s="848">
        <v>19169</v>
      </c>
      <c r="T45" s="850">
        <v>7.173</v>
      </c>
      <c r="U45" s="904">
        <v>102.381</v>
      </c>
    </row>
    <row r="46" spans="1:21">
      <c r="A46" s="113"/>
      <c r="B46" s="121" t="s">
        <v>5</v>
      </c>
      <c r="C46" s="851">
        <v>100.1</v>
      </c>
      <c r="D46" s="847">
        <v>1752.2</v>
      </c>
      <c r="E46" s="847">
        <v>147</v>
      </c>
      <c r="F46" s="847">
        <v>102.8</v>
      </c>
      <c r="G46" s="848">
        <v>25849</v>
      </c>
      <c r="H46" s="847">
        <v>104.47</v>
      </c>
      <c r="I46" s="848">
        <v>5053414</v>
      </c>
      <c r="J46" s="850">
        <v>6.9619999999999997</v>
      </c>
      <c r="K46" s="904">
        <v>102.26300000000001</v>
      </c>
      <c r="M46" s="851">
        <v>100.1</v>
      </c>
      <c r="N46" s="847">
        <v>1765.2</v>
      </c>
      <c r="O46" s="847">
        <v>147</v>
      </c>
      <c r="P46" s="847">
        <v>104.1</v>
      </c>
      <c r="Q46" s="848">
        <v>27924</v>
      </c>
      <c r="R46" s="847">
        <v>104.47</v>
      </c>
      <c r="S46" s="848">
        <v>19561</v>
      </c>
      <c r="T46" s="850">
        <v>6.9619999999999997</v>
      </c>
      <c r="U46" s="904">
        <v>102.26300000000001</v>
      </c>
    </row>
    <row r="47" spans="1:21">
      <c r="A47" s="113"/>
      <c r="B47" s="121" t="s">
        <v>6</v>
      </c>
      <c r="C47" s="851">
        <v>98.8</v>
      </c>
      <c r="D47" s="847">
        <v>1782.5</v>
      </c>
      <c r="E47" s="847">
        <v>121.9</v>
      </c>
      <c r="F47" s="847">
        <v>105.8</v>
      </c>
      <c r="G47" s="848">
        <v>25759</v>
      </c>
      <c r="H47" s="847">
        <v>119.13500000000001</v>
      </c>
      <c r="I47" s="848">
        <v>9821402</v>
      </c>
      <c r="J47" s="850">
        <v>6.8529999999999998</v>
      </c>
      <c r="K47" s="904">
        <v>103.001</v>
      </c>
      <c r="M47" s="851">
        <v>98.8</v>
      </c>
      <c r="N47" s="847">
        <v>1787.6</v>
      </c>
      <c r="O47" s="847">
        <v>121.9</v>
      </c>
      <c r="P47" s="847">
        <v>104.6</v>
      </c>
      <c r="Q47" s="848">
        <v>27790</v>
      </c>
      <c r="R47" s="847">
        <v>119.13500000000001</v>
      </c>
      <c r="S47" s="848">
        <v>19942</v>
      </c>
      <c r="T47" s="850">
        <v>6.8529999999999998</v>
      </c>
      <c r="U47" s="904">
        <v>103.001</v>
      </c>
    </row>
    <row r="48" spans="1:21">
      <c r="A48" s="113"/>
      <c r="B48" s="121" t="s">
        <v>7</v>
      </c>
      <c r="C48" s="851">
        <v>98.8</v>
      </c>
      <c r="D48" s="847">
        <v>1764.2</v>
      </c>
      <c r="E48" s="847">
        <v>123.5</v>
      </c>
      <c r="F48" s="847">
        <v>106</v>
      </c>
      <c r="G48" s="848">
        <v>27619</v>
      </c>
      <c r="H48" s="847">
        <v>97.382000000000005</v>
      </c>
      <c r="I48" s="848">
        <v>78432189</v>
      </c>
      <c r="J48" s="850">
        <v>6.7380000000000004</v>
      </c>
      <c r="K48" s="904">
        <v>102.239</v>
      </c>
      <c r="M48" s="851">
        <v>98.8</v>
      </c>
      <c r="N48" s="847">
        <v>1766.9</v>
      </c>
      <c r="O48" s="847">
        <v>123.5</v>
      </c>
      <c r="P48" s="847">
        <v>104.9</v>
      </c>
      <c r="Q48" s="848">
        <v>28580</v>
      </c>
      <c r="R48" s="847">
        <v>97.382000000000005</v>
      </c>
      <c r="S48" s="848">
        <v>18137</v>
      </c>
      <c r="T48" s="850">
        <v>6.7380000000000004</v>
      </c>
      <c r="U48" s="904">
        <v>102.239</v>
      </c>
    </row>
    <row r="49" spans="1:21">
      <c r="A49" s="113"/>
      <c r="B49" s="121" t="s">
        <v>8</v>
      </c>
      <c r="C49" s="851">
        <v>97.6</v>
      </c>
      <c r="D49" s="847">
        <v>1769.7</v>
      </c>
      <c r="E49" s="847">
        <v>126.2</v>
      </c>
      <c r="F49" s="847">
        <v>106.2</v>
      </c>
      <c r="G49" s="848">
        <v>29378</v>
      </c>
      <c r="H49" s="847">
        <v>90.932000000000002</v>
      </c>
      <c r="I49" s="848">
        <v>10099147</v>
      </c>
      <c r="J49" s="850">
        <v>6.6219999999999999</v>
      </c>
      <c r="K49" s="904">
        <v>102.67700000000001</v>
      </c>
      <c r="M49" s="851">
        <v>97.6</v>
      </c>
      <c r="N49" s="847">
        <v>1753.1</v>
      </c>
      <c r="O49" s="847">
        <v>126.2</v>
      </c>
      <c r="P49" s="847">
        <v>105.3</v>
      </c>
      <c r="Q49" s="848">
        <v>28656</v>
      </c>
      <c r="R49" s="847">
        <v>90.932000000000002</v>
      </c>
      <c r="S49" s="848">
        <v>17832</v>
      </c>
      <c r="T49" s="850">
        <v>6.6219999999999999</v>
      </c>
      <c r="U49" s="904">
        <v>102.67700000000001</v>
      </c>
    </row>
    <row r="50" spans="1:21">
      <c r="A50" s="113"/>
      <c r="B50" s="121" t="s">
        <v>9</v>
      </c>
      <c r="C50" s="851">
        <v>97.5</v>
      </c>
      <c r="D50" s="847">
        <v>1804.8</v>
      </c>
      <c r="E50" s="847">
        <v>123.8</v>
      </c>
      <c r="F50" s="847">
        <v>105.8</v>
      </c>
      <c r="G50" s="848">
        <v>30956</v>
      </c>
      <c r="H50" s="847">
        <v>114.812</v>
      </c>
      <c r="I50" s="848">
        <v>6996237</v>
      </c>
      <c r="J50" s="850">
        <v>6.5650000000000004</v>
      </c>
      <c r="K50" s="904">
        <v>101.709</v>
      </c>
      <c r="M50" s="851">
        <v>97.5</v>
      </c>
      <c r="N50" s="847">
        <v>1799.1</v>
      </c>
      <c r="O50" s="847">
        <v>123.8</v>
      </c>
      <c r="P50" s="847">
        <v>105.2</v>
      </c>
      <c r="Q50" s="848">
        <v>29147</v>
      </c>
      <c r="R50" s="847">
        <v>114.812</v>
      </c>
      <c r="S50" s="848">
        <v>18554</v>
      </c>
      <c r="T50" s="850">
        <v>6.5650000000000004</v>
      </c>
      <c r="U50" s="904">
        <v>101.709</v>
      </c>
    </row>
    <row r="51" spans="1:21">
      <c r="A51" s="113"/>
      <c r="B51" s="121" t="s">
        <v>10</v>
      </c>
      <c r="C51" s="851">
        <v>96.2</v>
      </c>
      <c r="D51" s="847">
        <v>1860.1</v>
      </c>
      <c r="E51" s="847">
        <v>123.7</v>
      </c>
      <c r="F51" s="847">
        <v>105.1</v>
      </c>
      <c r="G51" s="848">
        <v>31663</v>
      </c>
      <c r="H51" s="847">
        <v>90.457999999999998</v>
      </c>
      <c r="I51" s="848">
        <v>12616412</v>
      </c>
      <c r="J51" s="850">
        <v>6.5060000000000002</v>
      </c>
      <c r="K51" s="904">
        <v>102.137</v>
      </c>
      <c r="M51" s="851">
        <v>96.2</v>
      </c>
      <c r="N51" s="847">
        <v>1816.1</v>
      </c>
      <c r="O51" s="847">
        <v>123.7</v>
      </c>
      <c r="P51" s="847">
        <v>105</v>
      </c>
      <c r="Q51" s="848">
        <v>29896</v>
      </c>
      <c r="R51" s="847">
        <v>90.457999999999998</v>
      </c>
      <c r="S51" s="848">
        <v>17555</v>
      </c>
      <c r="T51" s="850">
        <v>6.5060000000000002</v>
      </c>
      <c r="U51" s="904">
        <v>102.137</v>
      </c>
    </row>
    <row r="52" spans="1:21">
      <c r="A52" s="113"/>
      <c r="B52" s="121" t="s">
        <v>11</v>
      </c>
      <c r="C52" s="851">
        <v>96.5</v>
      </c>
      <c r="D52" s="847">
        <v>1867.9</v>
      </c>
      <c r="E52" s="847">
        <v>128.69999999999999</v>
      </c>
      <c r="F52" s="847">
        <v>105.1</v>
      </c>
      <c r="G52" s="848">
        <v>32257</v>
      </c>
      <c r="H52" s="847">
        <v>80.372</v>
      </c>
      <c r="I52" s="848">
        <v>4924335</v>
      </c>
      <c r="J52" s="850">
        <v>6.39</v>
      </c>
      <c r="K52" s="904">
        <v>101.917</v>
      </c>
      <c r="M52" s="851">
        <v>96.5</v>
      </c>
      <c r="N52" s="847">
        <v>1843.1</v>
      </c>
      <c r="O52" s="847">
        <v>128.69999999999999</v>
      </c>
      <c r="P52" s="847">
        <v>105.2</v>
      </c>
      <c r="Q52" s="848">
        <v>30226</v>
      </c>
      <c r="R52" s="847">
        <v>80.372</v>
      </c>
      <c r="S52" s="848">
        <v>17393</v>
      </c>
      <c r="T52" s="850">
        <v>6.39</v>
      </c>
      <c r="U52" s="904">
        <v>101.917</v>
      </c>
    </row>
    <row r="53" spans="1:21">
      <c r="A53" s="113"/>
      <c r="B53" s="121" t="s">
        <v>12</v>
      </c>
      <c r="C53" s="851">
        <v>95.7</v>
      </c>
      <c r="D53" s="847">
        <v>1854.6</v>
      </c>
      <c r="E53" s="847">
        <v>125.5</v>
      </c>
      <c r="F53" s="847">
        <v>105</v>
      </c>
      <c r="G53" s="848">
        <v>31830</v>
      </c>
      <c r="H53" s="847">
        <v>77.66</v>
      </c>
      <c r="I53" s="848">
        <v>7802928</v>
      </c>
      <c r="J53" s="850">
        <v>6.319</v>
      </c>
      <c r="K53" s="904">
        <v>100.949</v>
      </c>
      <c r="M53" s="851">
        <v>95.7</v>
      </c>
      <c r="N53" s="847">
        <v>1830</v>
      </c>
      <c r="O53" s="847">
        <v>125.5</v>
      </c>
      <c r="P53" s="847">
        <v>105.2</v>
      </c>
      <c r="Q53" s="848">
        <v>30494</v>
      </c>
      <c r="R53" s="847">
        <v>77.66</v>
      </c>
      <c r="S53" s="848">
        <v>16943</v>
      </c>
      <c r="T53" s="850">
        <v>6.319</v>
      </c>
      <c r="U53" s="904">
        <v>100.949</v>
      </c>
    </row>
    <row r="54" spans="1:21">
      <c r="A54" s="113"/>
      <c r="B54" s="121" t="s">
        <v>13</v>
      </c>
      <c r="C54" s="851">
        <v>96.2</v>
      </c>
      <c r="D54" s="847">
        <v>1759.1</v>
      </c>
      <c r="E54" s="847">
        <v>123.1</v>
      </c>
      <c r="F54" s="847">
        <v>105</v>
      </c>
      <c r="G54" s="848">
        <v>30869</v>
      </c>
      <c r="H54" s="847">
        <v>103.985</v>
      </c>
      <c r="I54" s="848">
        <v>52922641</v>
      </c>
      <c r="J54" s="850">
        <v>6.2089999999999996</v>
      </c>
      <c r="K54" s="904">
        <v>100.42</v>
      </c>
      <c r="M54" s="851">
        <v>96.2</v>
      </c>
      <c r="N54" s="847">
        <v>1802.5</v>
      </c>
      <c r="O54" s="847">
        <v>123.1</v>
      </c>
      <c r="P54" s="847">
        <v>105.2</v>
      </c>
      <c r="Q54" s="848">
        <v>30983</v>
      </c>
      <c r="R54" s="847">
        <v>103.985</v>
      </c>
      <c r="S54" s="848">
        <v>16631</v>
      </c>
      <c r="T54" s="850">
        <v>6.2089999999999996</v>
      </c>
      <c r="U54" s="904">
        <v>100.42</v>
      </c>
    </row>
    <row r="55" spans="1:21">
      <c r="A55" s="113"/>
      <c r="B55" s="121" t="s">
        <v>14</v>
      </c>
      <c r="C55" s="851">
        <v>95.9</v>
      </c>
      <c r="D55" s="847">
        <v>1784.5</v>
      </c>
      <c r="E55" s="847">
        <v>126</v>
      </c>
      <c r="F55" s="847">
        <v>105</v>
      </c>
      <c r="G55" s="848">
        <v>31205</v>
      </c>
      <c r="H55" s="847">
        <v>97.286000000000001</v>
      </c>
      <c r="I55" s="848">
        <v>4780075</v>
      </c>
      <c r="J55" s="850">
        <v>6.05</v>
      </c>
      <c r="K55" s="904">
        <v>100.84399999999999</v>
      </c>
      <c r="M55" s="851">
        <v>95.9</v>
      </c>
      <c r="N55" s="847">
        <v>1830.5</v>
      </c>
      <c r="O55" s="847">
        <v>126</v>
      </c>
      <c r="P55" s="847">
        <v>105.3</v>
      </c>
      <c r="Q55" s="848">
        <v>31185</v>
      </c>
      <c r="R55" s="847">
        <v>97.286000000000001</v>
      </c>
      <c r="S55" s="848">
        <v>16799</v>
      </c>
      <c r="T55" s="850">
        <v>6.05</v>
      </c>
      <c r="U55" s="904">
        <v>100.84399999999999</v>
      </c>
    </row>
    <row r="56" spans="1:21">
      <c r="A56" s="112" t="s">
        <v>22</v>
      </c>
      <c r="B56" s="120" t="s">
        <v>3</v>
      </c>
      <c r="C56" s="861">
        <v>99.4</v>
      </c>
      <c r="D56" s="857">
        <v>1801.4</v>
      </c>
      <c r="E56" s="857">
        <v>128.6</v>
      </c>
      <c r="F56" s="857">
        <v>104.1</v>
      </c>
      <c r="G56" s="858">
        <v>30225</v>
      </c>
      <c r="H56" s="857">
        <v>105.279</v>
      </c>
      <c r="I56" s="858">
        <v>4858345</v>
      </c>
      <c r="J56" s="860">
        <v>5.9690000000000003</v>
      </c>
      <c r="K56" s="906">
        <v>101.166</v>
      </c>
      <c r="M56" s="861">
        <v>99.4</v>
      </c>
      <c r="N56" s="857">
        <v>1815.2</v>
      </c>
      <c r="O56" s="857">
        <v>128.6</v>
      </c>
      <c r="P56" s="857">
        <v>104.8</v>
      </c>
      <c r="Q56" s="858">
        <v>31783</v>
      </c>
      <c r="R56" s="857">
        <v>105.279</v>
      </c>
      <c r="S56" s="858">
        <v>15799</v>
      </c>
      <c r="T56" s="860">
        <v>5.9690000000000003</v>
      </c>
      <c r="U56" s="906">
        <v>101.166</v>
      </c>
    </row>
    <row r="57" spans="1:21">
      <c r="A57" s="113">
        <v>1993</v>
      </c>
      <c r="B57" s="121" t="s">
        <v>4</v>
      </c>
      <c r="C57" s="851">
        <v>98</v>
      </c>
      <c r="D57" s="847">
        <v>1842.2</v>
      </c>
      <c r="E57" s="847">
        <v>130.19999999999999</v>
      </c>
      <c r="F57" s="847">
        <v>103.6</v>
      </c>
      <c r="G57" s="848">
        <v>30652</v>
      </c>
      <c r="H57" s="847">
        <v>88.093000000000004</v>
      </c>
      <c r="I57" s="848">
        <v>12437393</v>
      </c>
      <c r="J57" s="850">
        <v>5.87</v>
      </c>
      <c r="K57" s="904">
        <v>101.268</v>
      </c>
      <c r="M57" s="851">
        <v>98</v>
      </c>
      <c r="N57" s="847">
        <v>1833.4</v>
      </c>
      <c r="O57" s="847">
        <v>130.19999999999999</v>
      </c>
      <c r="P57" s="847">
        <v>104.7</v>
      </c>
      <c r="Q57" s="848">
        <v>32064</v>
      </c>
      <c r="R57" s="847">
        <v>88.093000000000004</v>
      </c>
      <c r="S57" s="848">
        <v>17775</v>
      </c>
      <c r="T57" s="850">
        <v>5.87</v>
      </c>
      <c r="U57" s="904">
        <v>101.268</v>
      </c>
    </row>
    <row r="58" spans="1:21">
      <c r="A58" s="113"/>
      <c r="B58" s="121" t="s">
        <v>5</v>
      </c>
      <c r="C58" s="851">
        <v>97.3</v>
      </c>
      <c r="D58" s="847">
        <v>1838.4</v>
      </c>
      <c r="E58" s="847">
        <v>126.8</v>
      </c>
      <c r="F58" s="847">
        <v>103.7</v>
      </c>
      <c r="G58" s="848">
        <v>31122</v>
      </c>
      <c r="H58" s="847">
        <v>98.218000000000004</v>
      </c>
      <c r="I58" s="848">
        <v>4134388</v>
      </c>
      <c r="J58" s="850">
        <v>5.6760000000000002</v>
      </c>
      <c r="K58" s="904">
        <v>101.054</v>
      </c>
      <c r="M58" s="851">
        <v>97.3</v>
      </c>
      <c r="N58" s="847">
        <v>1843.6</v>
      </c>
      <c r="O58" s="847">
        <v>126.8</v>
      </c>
      <c r="P58" s="847">
        <v>105</v>
      </c>
      <c r="Q58" s="848">
        <v>33138</v>
      </c>
      <c r="R58" s="847">
        <v>98.218000000000004</v>
      </c>
      <c r="S58" s="848">
        <v>16098</v>
      </c>
      <c r="T58" s="850">
        <v>5.6760000000000002</v>
      </c>
      <c r="U58" s="904">
        <v>101.054</v>
      </c>
    </row>
    <row r="59" spans="1:21">
      <c r="A59" s="113"/>
      <c r="B59" s="121" t="s">
        <v>6</v>
      </c>
      <c r="C59" s="851">
        <v>95.3</v>
      </c>
      <c r="D59" s="847">
        <v>1817</v>
      </c>
      <c r="E59" s="847">
        <v>129.30000000000001</v>
      </c>
      <c r="F59" s="847">
        <v>106.2</v>
      </c>
      <c r="G59" s="848">
        <v>30316</v>
      </c>
      <c r="H59" s="847">
        <v>88.114000000000004</v>
      </c>
      <c r="I59" s="848">
        <v>7191026</v>
      </c>
      <c r="J59" s="850">
        <v>5.5910000000000002</v>
      </c>
      <c r="K59" s="904">
        <v>100.416</v>
      </c>
      <c r="M59" s="851">
        <v>95.3</v>
      </c>
      <c r="N59" s="847">
        <v>1832.4</v>
      </c>
      <c r="O59" s="847">
        <v>129.30000000000001</v>
      </c>
      <c r="P59" s="847">
        <v>105.1</v>
      </c>
      <c r="Q59" s="848">
        <v>32834</v>
      </c>
      <c r="R59" s="847">
        <v>88.114000000000004</v>
      </c>
      <c r="S59" s="848">
        <v>15327</v>
      </c>
      <c r="T59" s="850">
        <v>5.5910000000000002</v>
      </c>
      <c r="U59" s="904">
        <v>100.416</v>
      </c>
    </row>
    <row r="60" spans="1:21">
      <c r="A60" s="113"/>
      <c r="B60" s="121" t="s">
        <v>7</v>
      </c>
      <c r="C60" s="851">
        <v>93.9</v>
      </c>
      <c r="D60" s="847">
        <v>1813</v>
      </c>
      <c r="E60" s="847">
        <v>128.80000000000001</v>
      </c>
      <c r="F60" s="847">
        <v>106.1</v>
      </c>
      <c r="G60" s="848">
        <v>32263</v>
      </c>
      <c r="H60" s="847">
        <v>110.163</v>
      </c>
      <c r="I60" s="848">
        <v>70673008</v>
      </c>
      <c r="J60" s="850">
        <v>5.5469999999999997</v>
      </c>
      <c r="K60" s="904">
        <v>100.834</v>
      </c>
      <c r="M60" s="851">
        <v>93.9</v>
      </c>
      <c r="N60" s="847">
        <v>1818.4</v>
      </c>
      <c r="O60" s="847">
        <v>128.80000000000001</v>
      </c>
      <c r="P60" s="847">
        <v>105.1</v>
      </c>
      <c r="Q60" s="848">
        <v>33128</v>
      </c>
      <c r="R60" s="847">
        <v>110.163</v>
      </c>
      <c r="S60" s="848">
        <v>16172</v>
      </c>
      <c r="T60" s="850">
        <v>5.5469999999999997</v>
      </c>
      <c r="U60" s="904">
        <v>100.834</v>
      </c>
    </row>
    <row r="61" spans="1:21">
      <c r="A61" s="113"/>
      <c r="B61" s="121" t="s">
        <v>8</v>
      </c>
      <c r="C61" s="851">
        <v>92.5</v>
      </c>
      <c r="D61" s="847">
        <v>1783</v>
      </c>
      <c r="E61" s="847">
        <v>129.1</v>
      </c>
      <c r="F61" s="847">
        <v>105.7</v>
      </c>
      <c r="G61" s="848">
        <v>34935</v>
      </c>
      <c r="H61" s="847">
        <v>111.53</v>
      </c>
      <c r="I61" s="848">
        <v>9258947</v>
      </c>
      <c r="J61" s="850">
        <v>5.5069999999999997</v>
      </c>
      <c r="K61" s="904">
        <v>100.73</v>
      </c>
      <c r="M61" s="851">
        <v>92.5</v>
      </c>
      <c r="N61" s="847">
        <v>1769.6</v>
      </c>
      <c r="O61" s="847">
        <v>129.1</v>
      </c>
      <c r="P61" s="847">
        <v>104.8</v>
      </c>
      <c r="Q61" s="848">
        <v>33798</v>
      </c>
      <c r="R61" s="847">
        <v>111.53</v>
      </c>
      <c r="S61" s="848">
        <v>15168</v>
      </c>
      <c r="T61" s="850">
        <v>5.5069999999999997</v>
      </c>
      <c r="U61" s="904">
        <v>100.73</v>
      </c>
    </row>
    <row r="62" spans="1:21">
      <c r="A62" s="113"/>
      <c r="B62" s="121" t="s">
        <v>9</v>
      </c>
      <c r="C62" s="851">
        <v>93.9</v>
      </c>
      <c r="D62" s="847">
        <v>1751</v>
      </c>
      <c r="E62" s="847">
        <v>129</v>
      </c>
      <c r="F62" s="847">
        <v>105</v>
      </c>
      <c r="G62" s="848">
        <v>35656</v>
      </c>
      <c r="H62" s="847">
        <v>99.304000000000002</v>
      </c>
      <c r="I62" s="848">
        <v>5593662</v>
      </c>
      <c r="J62" s="850">
        <v>5.4850000000000003</v>
      </c>
      <c r="K62" s="904">
        <v>101.786</v>
      </c>
      <c r="M62" s="851">
        <v>93.9</v>
      </c>
      <c r="N62" s="847">
        <v>1740.7</v>
      </c>
      <c r="O62" s="847">
        <v>129</v>
      </c>
      <c r="P62" s="847">
        <v>104.4</v>
      </c>
      <c r="Q62" s="848">
        <v>33894</v>
      </c>
      <c r="R62" s="847">
        <v>99.304000000000002</v>
      </c>
      <c r="S62" s="848">
        <v>14879</v>
      </c>
      <c r="T62" s="850">
        <v>5.4850000000000003</v>
      </c>
      <c r="U62" s="904">
        <v>101.786</v>
      </c>
    </row>
    <row r="63" spans="1:21">
      <c r="A63" s="113"/>
      <c r="B63" s="121" t="s">
        <v>10</v>
      </c>
      <c r="C63" s="851">
        <v>93.9</v>
      </c>
      <c r="D63" s="847">
        <v>1821</v>
      </c>
      <c r="E63" s="847">
        <v>120.4</v>
      </c>
      <c r="F63" s="847">
        <v>104.2</v>
      </c>
      <c r="G63" s="848">
        <v>36961</v>
      </c>
      <c r="H63" s="847">
        <v>104.05500000000001</v>
      </c>
      <c r="I63" s="848">
        <v>10950907</v>
      </c>
      <c r="J63" s="850">
        <v>5.4619999999999997</v>
      </c>
      <c r="K63" s="904">
        <v>101.67400000000001</v>
      </c>
      <c r="M63" s="851">
        <v>93.9</v>
      </c>
      <c r="N63" s="847">
        <v>1775.4</v>
      </c>
      <c r="O63" s="847">
        <v>120.4</v>
      </c>
      <c r="P63" s="847">
        <v>104.2</v>
      </c>
      <c r="Q63" s="848">
        <v>34210</v>
      </c>
      <c r="R63" s="847">
        <v>104.05500000000001</v>
      </c>
      <c r="S63" s="848">
        <v>14657</v>
      </c>
      <c r="T63" s="850">
        <v>5.4619999999999997</v>
      </c>
      <c r="U63" s="904">
        <v>101.67400000000001</v>
      </c>
    </row>
    <row r="64" spans="1:21">
      <c r="A64" s="113"/>
      <c r="B64" s="121" t="s">
        <v>11</v>
      </c>
      <c r="C64" s="851">
        <v>92.7</v>
      </c>
      <c r="D64" s="847">
        <v>1820</v>
      </c>
      <c r="E64" s="847">
        <v>122.4</v>
      </c>
      <c r="F64" s="847">
        <v>104</v>
      </c>
      <c r="G64" s="848">
        <v>36301</v>
      </c>
      <c r="H64" s="847">
        <v>132.63399999999999</v>
      </c>
      <c r="I64" s="848">
        <v>3839268</v>
      </c>
      <c r="J64" s="850">
        <v>5.36</v>
      </c>
      <c r="K64" s="904">
        <v>101.56699999999999</v>
      </c>
      <c r="M64" s="851">
        <v>92.7</v>
      </c>
      <c r="N64" s="847">
        <v>1789.4</v>
      </c>
      <c r="O64" s="847">
        <v>122.4</v>
      </c>
      <c r="P64" s="847">
        <v>104</v>
      </c>
      <c r="Q64" s="848">
        <v>34233</v>
      </c>
      <c r="R64" s="847">
        <v>132.63399999999999</v>
      </c>
      <c r="S64" s="848">
        <v>13781</v>
      </c>
      <c r="T64" s="850">
        <v>5.36</v>
      </c>
      <c r="U64" s="904">
        <v>101.56699999999999</v>
      </c>
    </row>
    <row r="65" spans="1:21">
      <c r="A65" s="113"/>
      <c r="B65" s="121" t="s">
        <v>12</v>
      </c>
      <c r="C65" s="851">
        <v>92.4</v>
      </c>
      <c r="D65" s="847">
        <v>1831</v>
      </c>
      <c r="E65" s="847">
        <v>122.2</v>
      </c>
      <c r="F65" s="847">
        <v>103.8</v>
      </c>
      <c r="G65" s="848">
        <v>35644</v>
      </c>
      <c r="H65" s="847">
        <v>117.804</v>
      </c>
      <c r="I65" s="848">
        <v>6159909</v>
      </c>
      <c r="J65" s="850">
        <v>5.2359999999999998</v>
      </c>
      <c r="K65" s="904">
        <v>101.56699999999999</v>
      </c>
      <c r="M65" s="851">
        <v>92.4</v>
      </c>
      <c r="N65" s="847">
        <v>1808.8</v>
      </c>
      <c r="O65" s="847">
        <v>122.2</v>
      </c>
      <c r="P65" s="847">
        <v>103.9</v>
      </c>
      <c r="Q65" s="848">
        <v>34774</v>
      </c>
      <c r="R65" s="847">
        <v>117.804</v>
      </c>
      <c r="S65" s="848">
        <v>13655</v>
      </c>
      <c r="T65" s="850">
        <v>5.2359999999999998</v>
      </c>
      <c r="U65" s="904">
        <v>101.56699999999999</v>
      </c>
    </row>
    <row r="66" spans="1:21">
      <c r="A66" s="113"/>
      <c r="B66" s="121" t="s">
        <v>13</v>
      </c>
      <c r="C66" s="851">
        <v>93.4</v>
      </c>
      <c r="D66" s="847">
        <v>1786</v>
      </c>
      <c r="E66" s="847">
        <v>119.5</v>
      </c>
      <c r="F66" s="847">
        <v>103.1</v>
      </c>
      <c r="G66" s="848">
        <v>35847</v>
      </c>
      <c r="H66" s="847">
        <v>94.460999999999999</v>
      </c>
      <c r="I66" s="848">
        <v>43254254</v>
      </c>
      <c r="J66" s="850">
        <v>5.1159999999999997</v>
      </c>
      <c r="K66" s="904">
        <v>100.837</v>
      </c>
      <c r="M66" s="851">
        <v>93.4</v>
      </c>
      <c r="N66" s="847">
        <v>1827.8</v>
      </c>
      <c r="O66" s="847">
        <v>119.5</v>
      </c>
      <c r="P66" s="847">
        <v>103.3</v>
      </c>
      <c r="Q66" s="848">
        <v>35339</v>
      </c>
      <c r="R66" s="847">
        <v>94.460999999999999</v>
      </c>
      <c r="S66" s="848">
        <v>13662</v>
      </c>
      <c r="T66" s="850">
        <v>5.1159999999999997</v>
      </c>
      <c r="U66" s="904">
        <v>100.837</v>
      </c>
    </row>
    <row r="67" spans="1:21">
      <c r="A67" s="114"/>
      <c r="B67" s="122" t="s">
        <v>14</v>
      </c>
      <c r="C67" s="856">
        <v>93.3</v>
      </c>
      <c r="D67" s="852">
        <v>1780</v>
      </c>
      <c r="E67" s="852">
        <v>120.4</v>
      </c>
      <c r="F67" s="852">
        <v>102.6</v>
      </c>
      <c r="G67" s="853">
        <v>35528</v>
      </c>
      <c r="H67" s="852">
        <v>100.694</v>
      </c>
      <c r="I67" s="853">
        <v>3771895</v>
      </c>
      <c r="J67" s="855">
        <v>4.891</v>
      </c>
      <c r="K67" s="905">
        <v>101.04600000000001</v>
      </c>
      <c r="M67" s="856">
        <v>93.3</v>
      </c>
      <c r="N67" s="852">
        <v>1832.9</v>
      </c>
      <c r="O67" s="852">
        <v>120.4</v>
      </c>
      <c r="P67" s="852">
        <v>102.8</v>
      </c>
      <c r="Q67" s="853">
        <v>35877</v>
      </c>
      <c r="R67" s="852">
        <v>100.694</v>
      </c>
      <c r="S67" s="853">
        <v>12992</v>
      </c>
      <c r="T67" s="855">
        <v>4.891</v>
      </c>
      <c r="U67" s="905">
        <v>101.04600000000001</v>
      </c>
    </row>
    <row r="68" spans="1:21">
      <c r="A68" s="113" t="s">
        <v>23</v>
      </c>
      <c r="B68" s="121" t="s">
        <v>3</v>
      </c>
      <c r="C68" s="851">
        <v>99.4</v>
      </c>
      <c r="D68" s="847">
        <v>1850</v>
      </c>
      <c r="E68" s="847">
        <v>114.1</v>
      </c>
      <c r="F68" s="847">
        <v>102</v>
      </c>
      <c r="G68" s="848">
        <v>35210</v>
      </c>
      <c r="H68" s="847">
        <v>99.35</v>
      </c>
      <c r="I68" s="848">
        <v>4280160</v>
      </c>
      <c r="J68" s="850">
        <v>4.76</v>
      </c>
      <c r="K68" s="904">
        <v>101.258</v>
      </c>
      <c r="M68" s="851">
        <v>99.4</v>
      </c>
      <c r="N68" s="847">
        <v>1864</v>
      </c>
      <c r="O68" s="847">
        <v>114.1</v>
      </c>
      <c r="P68" s="847">
        <v>102.6</v>
      </c>
      <c r="Q68" s="848">
        <v>37096</v>
      </c>
      <c r="R68" s="847">
        <v>99.35</v>
      </c>
      <c r="S68" s="848">
        <v>14587</v>
      </c>
      <c r="T68" s="850">
        <v>4.76</v>
      </c>
      <c r="U68" s="904">
        <v>101.258</v>
      </c>
    </row>
    <row r="69" spans="1:21">
      <c r="A69" s="113">
        <v>1994</v>
      </c>
      <c r="B69" s="121" t="s">
        <v>4</v>
      </c>
      <c r="C69" s="851">
        <v>98.2</v>
      </c>
      <c r="D69" s="847">
        <v>1862</v>
      </c>
      <c r="E69" s="847">
        <v>121.5</v>
      </c>
      <c r="F69" s="847">
        <v>101.4</v>
      </c>
      <c r="G69" s="848">
        <v>35637</v>
      </c>
      <c r="H69" s="847">
        <v>105.03700000000001</v>
      </c>
      <c r="I69" s="848">
        <v>8433038</v>
      </c>
      <c r="J69" s="850">
        <v>4.6909999999999998</v>
      </c>
      <c r="K69" s="904">
        <v>100.93899999999999</v>
      </c>
      <c r="M69" s="851">
        <v>98.2</v>
      </c>
      <c r="N69" s="847">
        <v>1856.8</v>
      </c>
      <c r="O69" s="847">
        <v>121.5</v>
      </c>
      <c r="P69" s="847">
        <v>102.4</v>
      </c>
      <c r="Q69" s="848">
        <v>37484</v>
      </c>
      <c r="R69" s="847">
        <v>105.03700000000001</v>
      </c>
      <c r="S69" s="848">
        <v>12626</v>
      </c>
      <c r="T69" s="850">
        <v>4.6909999999999998</v>
      </c>
      <c r="U69" s="904">
        <v>100.93899999999999</v>
      </c>
    </row>
    <row r="70" spans="1:21">
      <c r="A70" s="113"/>
      <c r="B70" s="121" t="s">
        <v>5</v>
      </c>
      <c r="C70" s="851">
        <v>95.8</v>
      </c>
      <c r="D70" s="847">
        <v>1868</v>
      </c>
      <c r="E70" s="847">
        <v>122.2</v>
      </c>
      <c r="F70" s="847">
        <v>101.1</v>
      </c>
      <c r="G70" s="848">
        <v>35753</v>
      </c>
      <c r="H70" s="847">
        <v>109.605</v>
      </c>
      <c r="I70" s="848">
        <v>3456982</v>
      </c>
      <c r="J70" s="850">
        <v>4.6260000000000003</v>
      </c>
      <c r="K70" s="904">
        <v>101.04300000000001</v>
      </c>
      <c r="M70" s="851">
        <v>95.8</v>
      </c>
      <c r="N70" s="847">
        <v>1870.1</v>
      </c>
      <c r="O70" s="847">
        <v>122.2</v>
      </c>
      <c r="P70" s="847">
        <v>102.3</v>
      </c>
      <c r="Q70" s="848">
        <v>37954</v>
      </c>
      <c r="R70" s="847">
        <v>109.605</v>
      </c>
      <c r="S70" s="848">
        <v>13512</v>
      </c>
      <c r="T70" s="850">
        <v>4.6260000000000003</v>
      </c>
      <c r="U70" s="904">
        <v>101.04300000000001</v>
      </c>
    </row>
    <row r="71" spans="1:21">
      <c r="A71" s="113"/>
      <c r="B71" s="121" t="s">
        <v>6</v>
      </c>
      <c r="C71" s="851">
        <v>93.5</v>
      </c>
      <c r="D71" s="847">
        <v>1789</v>
      </c>
      <c r="E71" s="847">
        <v>122.5</v>
      </c>
      <c r="F71" s="847">
        <v>102.9</v>
      </c>
      <c r="G71" s="848">
        <v>35543</v>
      </c>
      <c r="H71" s="847">
        <v>84.338999999999999</v>
      </c>
      <c r="I71" s="848">
        <v>7921984</v>
      </c>
      <c r="J71" s="850">
        <v>4.5439999999999996</v>
      </c>
      <c r="K71" s="904">
        <v>100.518</v>
      </c>
      <c r="M71" s="851">
        <v>93.5</v>
      </c>
      <c r="N71" s="847">
        <v>1812.8</v>
      </c>
      <c r="O71" s="847">
        <v>122.5</v>
      </c>
      <c r="P71" s="847">
        <v>101.9</v>
      </c>
      <c r="Q71" s="848">
        <v>39090</v>
      </c>
      <c r="R71" s="847">
        <v>84.338999999999999</v>
      </c>
      <c r="S71" s="848">
        <v>17756</v>
      </c>
      <c r="T71" s="850">
        <v>4.5439999999999996</v>
      </c>
      <c r="U71" s="904">
        <v>100.518</v>
      </c>
    </row>
    <row r="72" spans="1:21">
      <c r="A72" s="113"/>
      <c r="B72" s="121" t="s">
        <v>7</v>
      </c>
      <c r="C72" s="851">
        <v>92.1</v>
      </c>
      <c r="D72" s="847">
        <v>1844</v>
      </c>
      <c r="E72" s="847">
        <v>120.6</v>
      </c>
      <c r="F72" s="847">
        <v>102.7</v>
      </c>
      <c r="G72" s="848">
        <v>36971</v>
      </c>
      <c r="H72" s="847">
        <v>93.046000000000006</v>
      </c>
      <c r="I72" s="848">
        <v>57298287</v>
      </c>
      <c r="J72" s="850">
        <v>4.532</v>
      </c>
      <c r="K72" s="904">
        <v>100.62</v>
      </c>
      <c r="M72" s="851">
        <v>92.1</v>
      </c>
      <c r="N72" s="847">
        <v>1845.3</v>
      </c>
      <c r="O72" s="847">
        <v>120.6</v>
      </c>
      <c r="P72" s="847">
        <v>101.8</v>
      </c>
      <c r="Q72" s="848">
        <v>37110</v>
      </c>
      <c r="R72" s="847">
        <v>93.046000000000006</v>
      </c>
      <c r="S72" s="848">
        <v>13021</v>
      </c>
      <c r="T72" s="850">
        <v>4.532</v>
      </c>
      <c r="U72" s="904">
        <v>100.62</v>
      </c>
    </row>
    <row r="73" spans="1:21">
      <c r="A73" s="113"/>
      <c r="B73" s="121" t="s">
        <v>8</v>
      </c>
      <c r="C73" s="851">
        <v>90.4</v>
      </c>
      <c r="D73" s="847">
        <v>1875</v>
      </c>
      <c r="E73" s="847">
        <v>131.80000000000001</v>
      </c>
      <c r="F73" s="847">
        <v>102.6</v>
      </c>
      <c r="G73" s="848">
        <v>39574</v>
      </c>
      <c r="H73" s="847">
        <v>104.20099999999999</v>
      </c>
      <c r="I73" s="848">
        <v>9243762</v>
      </c>
      <c r="J73" s="850">
        <v>4.4930000000000003</v>
      </c>
      <c r="K73" s="904">
        <v>100.518</v>
      </c>
      <c r="M73" s="851">
        <v>90.4</v>
      </c>
      <c r="N73" s="847">
        <v>1855.4</v>
      </c>
      <c r="O73" s="847">
        <v>131.80000000000001</v>
      </c>
      <c r="P73" s="847">
        <v>101.8</v>
      </c>
      <c r="Q73" s="848">
        <v>38105</v>
      </c>
      <c r="R73" s="847">
        <v>104.20099999999999</v>
      </c>
      <c r="S73" s="848">
        <v>14327</v>
      </c>
      <c r="T73" s="850">
        <v>4.4930000000000003</v>
      </c>
      <c r="U73" s="904">
        <v>100.518</v>
      </c>
    </row>
    <row r="74" spans="1:21">
      <c r="A74" s="113"/>
      <c r="B74" s="121" t="s">
        <v>9</v>
      </c>
      <c r="C74" s="851">
        <v>89</v>
      </c>
      <c r="D74" s="847">
        <v>1872</v>
      </c>
      <c r="E74" s="847">
        <v>121</v>
      </c>
      <c r="F74" s="847">
        <v>102</v>
      </c>
      <c r="G74" s="848">
        <v>39426</v>
      </c>
      <c r="H74" s="847">
        <v>95.43</v>
      </c>
      <c r="I74" s="848">
        <v>5135927</v>
      </c>
      <c r="J74" s="850">
        <v>4.4740000000000002</v>
      </c>
      <c r="K74" s="904">
        <v>100</v>
      </c>
      <c r="M74" s="851">
        <v>89</v>
      </c>
      <c r="N74" s="847">
        <v>1854.1</v>
      </c>
      <c r="O74" s="847">
        <v>121</v>
      </c>
      <c r="P74" s="847">
        <v>101.5</v>
      </c>
      <c r="Q74" s="848">
        <v>38000</v>
      </c>
      <c r="R74" s="847">
        <v>95.43</v>
      </c>
      <c r="S74" s="848">
        <v>13981</v>
      </c>
      <c r="T74" s="850">
        <v>4.4740000000000002</v>
      </c>
      <c r="U74" s="904">
        <v>100</v>
      </c>
    </row>
    <row r="75" spans="1:21">
      <c r="A75" s="113"/>
      <c r="B75" s="121" t="s">
        <v>10</v>
      </c>
      <c r="C75" s="851">
        <v>88.5</v>
      </c>
      <c r="D75" s="847">
        <v>1915</v>
      </c>
      <c r="E75" s="847">
        <v>127.5</v>
      </c>
      <c r="F75" s="847">
        <v>101.6</v>
      </c>
      <c r="G75" s="848">
        <v>42009</v>
      </c>
      <c r="H75" s="847">
        <v>106.6</v>
      </c>
      <c r="I75" s="848">
        <v>10384859</v>
      </c>
      <c r="J75" s="850">
        <v>4.4649999999999999</v>
      </c>
      <c r="K75" s="904">
        <v>100.10299999999999</v>
      </c>
      <c r="M75" s="851">
        <v>88.5</v>
      </c>
      <c r="N75" s="847">
        <v>1866.3</v>
      </c>
      <c r="O75" s="847">
        <v>127.5</v>
      </c>
      <c r="P75" s="847">
        <v>101.6</v>
      </c>
      <c r="Q75" s="848">
        <v>38289</v>
      </c>
      <c r="R75" s="847">
        <v>106.6</v>
      </c>
      <c r="S75" s="848">
        <v>13343</v>
      </c>
      <c r="T75" s="850">
        <v>4.4649999999999999</v>
      </c>
      <c r="U75" s="904">
        <v>100.10299999999999</v>
      </c>
    </row>
    <row r="76" spans="1:21">
      <c r="A76" s="113"/>
      <c r="B76" s="121" t="s">
        <v>11</v>
      </c>
      <c r="C76" s="851">
        <v>90.4</v>
      </c>
      <c r="D76" s="847">
        <v>1903</v>
      </c>
      <c r="E76" s="847">
        <v>122.9</v>
      </c>
      <c r="F76" s="847">
        <v>101.3</v>
      </c>
      <c r="G76" s="848">
        <v>39999</v>
      </c>
      <c r="H76" s="847">
        <v>92.772999999999996</v>
      </c>
      <c r="I76" s="848">
        <v>3993734</v>
      </c>
      <c r="J76" s="850">
        <v>4.4470000000000001</v>
      </c>
      <c r="K76" s="904">
        <v>100.309</v>
      </c>
      <c r="M76" s="851">
        <v>90.4</v>
      </c>
      <c r="N76" s="847">
        <v>1871.7</v>
      </c>
      <c r="O76" s="847">
        <v>122.9</v>
      </c>
      <c r="P76" s="847">
        <v>101.3</v>
      </c>
      <c r="Q76" s="848">
        <v>37971</v>
      </c>
      <c r="R76" s="847">
        <v>92.772999999999996</v>
      </c>
      <c r="S76" s="848">
        <v>14543</v>
      </c>
      <c r="T76" s="850">
        <v>4.4470000000000001</v>
      </c>
      <c r="U76" s="904">
        <v>100.309</v>
      </c>
    </row>
    <row r="77" spans="1:21">
      <c r="A77" s="113"/>
      <c r="B77" s="121" t="s">
        <v>12</v>
      </c>
      <c r="C77" s="851">
        <v>89.6</v>
      </c>
      <c r="D77" s="847">
        <v>1835</v>
      </c>
      <c r="E77" s="847">
        <v>130.80000000000001</v>
      </c>
      <c r="F77" s="847">
        <v>101.2</v>
      </c>
      <c r="G77" s="848">
        <v>39354</v>
      </c>
      <c r="H77" s="847">
        <v>94.52</v>
      </c>
      <c r="I77" s="848">
        <v>6300841</v>
      </c>
      <c r="J77" s="850">
        <v>4.4329999999999998</v>
      </c>
      <c r="K77" s="904">
        <v>100.82299999999999</v>
      </c>
      <c r="M77" s="851">
        <v>89.6</v>
      </c>
      <c r="N77" s="847">
        <v>1815.3</v>
      </c>
      <c r="O77" s="847">
        <v>130.80000000000001</v>
      </c>
      <c r="P77" s="847">
        <v>101.3</v>
      </c>
      <c r="Q77" s="848">
        <v>38308</v>
      </c>
      <c r="R77" s="847">
        <v>94.52</v>
      </c>
      <c r="S77" s="848">
        <v>14144</v>
      </c>
      <c r="T77" s="850">
        <v>4.4329999999999998</v>
      </c>
      <c r="U77" s="904">
        <v>100.82299999999999</v>
      </c>
    </row>
    <row r="78" spans="1:21">
      <c r="A78" s="113"/>
      <c r="B78" s="121" t="s">
        <v>13</v>
      </c>
      <c r="C78" s="851">
        <v>88.4</v>
      </c>
      <c r="D78" s="847">
        <v>1829</v>
      </c>
      <c r="E78" s="847">
        <v>132.5</v>
      </c>
      <c r="F78" s="847">
        <v>101</v>
      </c>
      <c r="G78" s="848">
        <v>38861</v>
      </c>
      <c r="H78" s="847">
        <v>127.124</v>
      </c>
      <c r="I78" s="848">
        <v>41190963</v>
      </c>
      <c r="J78" s="850">
        <v>4.4260000000000002</v>
      </c>
      <c r="K78" s="904">
        <v>101.452</v>
      </c>
      <c r="M78" s="851">
        <v>88.4</v>
      </c>
      <c r="N78" s="847">
        <v>1872.9</v>
      </c>
      <c r="O78" s="847">
        <v>132.5</v>
      </c>
      <c r="P78" s="847">
        <v>101.1</v>
      </c>
      <c r="Q78" s="848">
        <v>38301</v>
      </c>
      <c r="R78" s="847">
        <v>127.124</v>
      </c>
      <c r="S78" s="848">
        <v>13183</v>
      </c>
      <c r="T78" s="850">
        <v>4.4260000000000002</v>
      </c>
      <c r="U78" s="904">
        <v>101.452</v>
      </c>
    </row>
    <row r="79" spans="1:21">
      <c r="A79" s="113"/>
      <c r="B79" s="121" t="s">
        <v>14</v>
      </c>
      <c r="C79" s="851">
        <v>90.6</v>
      </c>
      <c r="D79" s="847">
        <v>1794</v>
      </c>
      <c r="E79" s="847">
        <v>125.9</v>
      </c>
      <c r="F79" s="847">
        <v>101</v>
      </c>
      <c r="G79" s="848">
        <v>37337</v>
      </c>
      <c r="H79" s="847">
        <v>115.57299999999999</v>
      </c>
      <c r="I79" s="848">
        <v>4135628</v>
      </c>
      <c r="J79" s="850">
        <v>4.4370000000000003</v>
      </c>
      <c r="K79" s="904">
        <v>100.932</v>
      </c>
      <c r="M79" s="851">
        <v>90.6</v>
      </c>
      <c r="N79" s="847">
        <v>1854.3</v>
      </c>
      <c r="O79" s="847">
        <v>125.9</v>
      </c>
      <c r="P79" s="847">
        <v>101.2</v>
      </c>
      <c r="Q79" s="848">
        <v>38087</v>
      </c>
      <c r="R79" s="847">
        <v>115.57299999999999</v>
      </c>
      <c r="S79" s="848">
        <v>13790</v>
      </c>
      <c r="T79" s="850">
        <v>4.4370000000000003</v>
      </c>
      <c r="U79" s="904">
        <v>100.932</v>
      </c>
    </row>
    <row r="80" spans="1:21">
      <c r="A80" s="112" t="s">
        <v>2</v>
      </c>
      <c r="B80" s="120" t="s">
        <v>3</v>
      </c>
      <c r="C80" s="861">
        <v>89.7</v>
      </c>
      <c r="D80" s="857">
        <v>1784</v>
      </c>
      <c r="E80" s="857">
        <v>149.5</v>
      </c>
      <c r="F80" s="857">
        <v>100.7</v>
      </c>
      <c r="G80" s="858">
        <v>35179</v>
      </c>
      <c r="H80" s="857">
        <v>87.314999999999998</v>
      </c>
      <c r="I80" s="858">
        <v>3381856</v>
      </c>
      <c r="J80" s="860">
        <v>4.43</v>
      </c>
      <c r="K80" s="906">
        <v>100.621</v>
      </c>
      <c r="M80" s="861">
        <v>89.7</v>
      </c>
      <c r="N80" s="857">
        <v>1798.6</v>
      </c>
      <c r="O80" s="857">
        <v>149.5</v>
      </c>
      <c r="P80" s="857">
        <v>101.3</v>
      </c>
      <c r="Q80" s="858">
        <v>36790</v>
      </c>
      <c r="R80" s="857">
        <v>87.314999999999998</v>
      </c>
      <c r="S80" s="858">
        <v>12303</v>
      </c>
      <c r="T80" s="860">
        <v>4.43</v>
      </c>
      <c r="U80" s="906">
        <v>100.621</v>
      </c>
    </row>
    <row r="81" spans="1:21">
      <c r="A81" s="113">
        <v>1995</v>
      </c>
      <c r="B81" s="121" t="s">
        <v>4</v>
      </c>
      <c r="C81" s="851">
        <v>88</v>
      </c>
      <c r="D81" s="847">
        <v>1630</v>
      </c>
      <c r="E81" s="847">
        <v>119.1</v>
      </c>
      <c r="F81" s="847">
        <v>98.9</v>
      </c>
      <c r="G81" s="848">
        <v>43865</v>
      </c>
      <c r="H81" s="847">
        <v>97.158000000000001</v>
      </c>
      <c r="I81" s="848">
        <v>7200070</v>
      </c>
      <c r="J81" s="850">
        <v>4.423</v>
      </c>
      <c r="K81" s="904">
        <v>99.173000000000002</v>
      </c>
      <c r="M81" s="851">
        <v>88</v>
      </c>
      <c r="N81" s="847">
        <v>1630.1</v>
      </c>
      <c r="O81" s="847">
        <v>119.1</v>
      </c>
      <c r="P81" s="847">
        <v>99.8</v>
      </c>
      <c r="Q81" s="848">
        <v>46346</v>
      </c>
      <c r="R81" s="847">
        <v>97.158000000000001</v>
      </c>
      <c r="S81" s="848">
        <v>10907</v>
      </c>
      <c r="T81" s="850">
        <v>4.423</v>
      </c>
      <c r="U81" s="904">
        <v>99.173000000000002</v>
      </c>
    </row>
    <row r="82" spans="1:21">
      <c r="A82" s="113"/>
      <c r="B82" s="121" t="s">
        <v>5</v>
      </c>
      <c r="C82" s="851">
        <v>87.8</v>
      </c>
      <c r="D82" s="847">
        <v>1508</v>
      </c>
      <c r="E82" s="847">
        <v>118.5</v>
      </c>
      <c r="F82" s="847">
        <v>98.5</v>
      </c>
      <c r="G82" s="848">
        <v>56316</v>
      </c>
      <c r="H82" s="847">
        <v>126.553</v>
      </c>
      <c r="I82" s="848">
        <v>1117983</v>
      </c>
      <c r="J82" s="850">
        <v>4.375</v>
      </c>
      <c r="K82" s="904">
        <v>98.555000000000007</v>
      </c>
      <c r="M82" s="851">
        <v>87.8</v>
      </c>
      <c r="N82" s="847">
        <v>1510.4</v>
      </c>
      <c r="O82" s="847">
        <v>118.5</v>
      </c>
      <c r="P82" s="847">
        <v>99.6</v>
      </c>
      <c r="Q82" s="848">
        <v>60400</v>
      </c>
      <c r="R82" s="847">
        <v>126.553</v>
      </c>
      <c r="S82" s="848">
        <v>4398</v>
      </c>
      <c r="T82" s="850">
        <v>4.375</v>
      </c>
      <c r="U82" s="904">
        <v>98.555000000000007</v>
      </c>
    </row>
    <row r="83" spans="1:21">
      <c r="A83" s="113"/>
      <c r="B83" s="121" t="s">
        <v>6</v>
      </c>
      <c r="C83" s="851">
        <v>89.6</v>
      </c>
      <c r="D83" s="847">
        <v>1475</v>
      </c>
      <c r="E83" s="847">
        <v>131.80000000000001</v>
      </c>
      <c r="F83" s="847">
        <v>100.5</v>
      </c>
      <c r="G83" s="848">
        <v>61473</v>
      </c>
      <c r="H83" s="847">
        <v>142.209</v>
      </c>
      <c r="I83" s="848">
        <v>4773405</v>
      </c>
      <c r="J83" s="850">
        <v>4.2939999999999996</v>
      </c>
      <c r="K83" s="904">
        <v>98.66</v>
      </c>
      <c r="M83" s="851">
        <v>89.6</v>
      </c>
      <c r="N83" s="847">
        <v>1497.7</v>
      </c>
      <c r="O83" s="847">
        <v>131.80000000000001</v>
      </c>
      <c r="P83" s="847">
        <v>99.6</v>
      </c>
      <c r="Q83" s="848">
        <v>68324</v>
      </c>
      <c r="R83" s="847">
        <v>142.209</v>
      </c>
      <c r="S83" s="848">
        <v>11160</v>
      </c>
      <c r="T83" s="850">
        <v>4.2939999999999996</v>
      </c>
      <c r="U83" s="904">
        <v>98.66</v>
      </c>
    </row>
    <row r="84" spans="1:21">
      <c r="A84" s="113"/>
      <c r="B84" s="121" t="s">
        <v>7</v>
      </c>
      <c r="C84" s="851">
        <v>90.2</v>
      </c>
      <c r="D84" s="847">
        <v>1539</v>
      </c>
      <c r="E84" s="847">
        <v>133.6</v>
      </c>
      <c r="F84" s="847">
        <v>100.1</v>
      </c>
      <c r="G84" s="848">
        <v>62470</v>
      </c>
      <c r="H84" s="847">
        <v>112.886</v>
      </c>
      <c r="I84" s="848">
        <v>55476509</v>
      </c>
      <c r="J84" s="850">
        <v>4.1020000000000003</v>
      </c>
      <c r="K84" s="904">
        <v>99.177999999999997</v>
      </c>
      <c r="M84" s="851">
        <v>90.2</v>
      </c>
      <c r="N84" s="847">
        <v>1531.3</v>
      </c>
      <c r="O84" s="847">
        <v>133.6</v>
      </c>
      <c r="P84" s="847">
        <v>99.4</v>
      </c>
      <c r="Q84" s="848">
        <v>61384</v>
      </c>
      <c r="R84" s="847">
        <v>112.886</v>
      </c>
      <c r="S84" s="848">
        <v>12419</v>
      </c>
      <c r="T84" s="850">
        <v>4.1020000000000003</v>
      </c>
      <c r="U84" s="904">
        <v>99.177999999999997</v>
      </c>
    </row>
    <row r="85" spans="1:21">
      <c r="A85" s="113"/>
      <c r="B85" s="121" t="s">
        <v>8</v>
      </c>
      <c r="C85" s="851">
        <v>90.8</v>
      </c>
      <c r="D85" s="847">
        <v>1586</v>
      </c>
      <c r="E85" s="847">
        <v>129.69999999999999</v>
      </c>
      <c r="F85" s="847">
        <v>99.3</v>
      </c>
      <c r="G85" s="848">
        <v>59591</v>
      </c>
      <c r="H85" s="847">
        <v>124.83</v>
      </c>
      <c r="I85" s="848">
        <v>8543841</v>
      </c>
      <c r="J85" s="850">
        <v>3.9740000000000002</v>
      </c>
      <c r="K85" s="904">
        <v>100.206</v>
      </c>
      <c r="M85" s="851">
        <v>90.8</v>
      </c>
      <c r="N85" s="847">
        <v>1558.7</v>
      </c>
      <c r="O85" s="847">
        <v>129.69999999999999</v>
      </c>
      <c r="P85" s="847">
        <v>98.6</v>
      </c>
      <c r="Q85" s="848">
        <v>57395</v>
      </c>
      <c r="R85" s="847">
        <v>124.83</v>
      </c>
      <c r="S85" s="848">
        <v>12852</v>
      </c>
      <c r="T85" s="850">
        <v>3.9740000000000002</v>
      </c>
      <c r="U85" s="904">
        <v>100.206</v>
      </c>
    </row>
    <row r="86" spans="1:21">
      <c r="A86" s="113"/>
      <c r="B86" s="121" t="s">
        <v>9</v>
      </c>
      <c r="C86" s="851">
        <v>89.8</v>
      </c>
      <c r="D86" s="847">
        <v>1610.8</v>
      </c>
      <c r="E86" s="847">
        <v>133.1</v>
      </c>
      <c r="F86" s="847">
        <v>99.4</v>
      </c>
      <c r="G86" s="848">
        <v>55818</v>
      </c>
      <c r="H86" s="847">
        <v>119.38</v>
      </c>
      <c r="I86" s="848">
        <v>4621204</v>
      </c>
      <c r="J86" s="850">
        <v>3.82</v>
      </c>
      <c r="K86" s="904">
        <v>99.69</v>
      </c>
      <c r="M86" s="851">
        <v>89.8</v>
      </c>
      <c r="N86" s="847">
        <v>1590</v>
      </c>
      <c r="O86" s="847">
        <v>133.1</v>
      </c>
      <c r="P86" s="847">
        <v>98.9</v>
      </c>
      <c r="Q86" s="848">
        <v>53339</v>
      </c>
      <c r="R86" s="847">
        <v>119.38</v>
      </c>
      <c r="S86" s="848">
        <v>13397</v>
      </c>
      <c r="T86" s="850">
        <v>3.82</v>
      </c>
      <c r="U86" s="904">
        <v>99.69</v>
      </c>
    </row>
    <row r="87" spans="1:21">
      <c r="A87" s="113"/>
      <c r="B87" s="121" t="s">
        <v>10</v>
      </c>
      <c r="C87" s="851">
        <v>89.7</v>
      </c>
      <c r="D87" s="847">
        <v>1628.5</v>
      </c>
      <c r="E87" s="847">
        <v>129.69999999999999</v>
      </c>
      <c r="F87" s="847">
        <v>98.6</v>
      </c>
      <c r="G87" s="848">
        <v>53877</v>
      </c>
      <c r="H87" s="847">
        <v>109.913</v>
      </c>
      <c r="I87" s="848">
        <v>10505382</v>
      </c>
      <c r="J87" s="850">
        <v>3.677</v>
      </c>
      <c r="K87" s="904">
        <v>99.691999999999993</v>
      </c>
      <c r="M87" s="851">
        <v>89.7</v>
      </c>
      <c r="N87" s="847">
        <v>1587.2</v>
      </c>
      <c r="O87" s="847">
        <v>129.69999999999999</v>
      </c>
      <c r="P87" s="847">
        <v>98.7</v>
      </c>
      <c r="Q87" s="848">
        <v>48984</v>
      </c>
      <c r="R87" s="847">
        <v>109.913</v>
      </c>
      <c r="S87" s="848">
        <v>13310</v>
      </c>
      <c r="T87" s="850">
        <v>3.677</v>
      </c>
      <c r="U87" s="904">
        <v>99.691999999999993</v>
      </c>
    </row>
    <row r="88" spans="1:21">
      <c r="A88" s="113"/>
      <c r="B88" s="121" t="s">
        <v>11</v>
      </c>
      <c r="C88" s="851">
        <v>87</v>
      </c>
      <c r="D88" s="847">
        <v>1602</v>
      </c>
      <c r="E88" s="847">
        <v>115.1</v>
      </c>
      <c r="F88" s="847">
        <v>98.5</v>
      </c>
      <c r="G88" s="848">
        <v>49811</v>
      </c>
      <c r="H88" s="847">
        <v>117.184</v>
      </c>
      <c r="I88" s="848">
        <v>2977479</v>
      </c>
      <c r="J88" s="850">
        <v>3.5550000000000002</v>
      </c>
      <c r="K88" s="904">
        <v>100.30800000000001</v>
      </c>
      <c r="M88" s="851">
        <v>87</v>
      </c>
      <c r="N88" s="847">
        <v>1578.8</v>
      </c>
      <c r="O88" s="847">
        <v>115.1</v>
      </c>
      <c r="P88" s="847">
        <v>98.5</v>
      </c>
      <c r="Q88" s="848">
        <v>47942</v>
      </c>
      <c r="R88" s="847">
        <v>117.184</v>
      </c>
      <c r="S88" s="848">
        <v>11082</v>
      </c>
      <c r="T88" s="850">
        <v>3.5550000000000002</v>
      </c>
      <c r="U88" s="904">
        <v>100.30800000000001</v>
      </c>
    </row>
    <row r="89" spans="1:21">
      <c r="A89" s="113"/>
      <c r="B89" s="121" t="s">
        <v>12</v>
      </c>
      <c r="C89" s="851">
        <v>85.7</v>
      </c>
      <c r="D89" s="847">
        <v>1611.9</v>
      </c>
      <c r="E89" s="847">
        <v>121.9</v>
      </c>
      <c r="F89" s="847">
        <v>98.2</v>
      </c>
      <c r="G89" s="848">
        <v>47886</v>
      </c>
      <c r="H89" s="847">
        <v>93.253</v>
      </c>
      <c r="I89" s="848">
        <v>4932938</v>
      </c>
      <c r="J89" s="850">
        <v>3.4580000000000002</v>
      </c>
      <c r="K89" s="904">
        <v>99.796000000000006</v>
      </c>
      <c r="M89" s="851">
        <v>85.7</v>
      </c>
      <c r="N89" s="847">
        <v>1601.3</v>
      </c>
      <c r="O89" s="847">
        <v>121.9</v>
      </c>
      <c r="P89" s="847">
        <v>98.3</v>
      </c>
      <c r="Q89" s="848">
        <v>46022</v>
      </c>
      <c r="R89" s="847">
        <v>93.253</v>
      </c>
      <c r="S89" s="848">
        <v>11483</v>
      </c>
      <c r="T89" s="850">
        <v>3.4580000000000002</v>
      </c>
      <c r="U89" s="904">
        <v>99.796000000000006</v>
      </c>
    </row>
    <row r="90" spans="1:21">
      <c r="A90" s="113"/>
      <c r="B90" s="121" t="s">
        <v>13</v>
      </c>
      <c r="C90" s="851">
        <v>88</v>
      </c>
      <c r="D90" s="847">
        <v>1546.6</v>
      </c>
      <c r="E90" s="847">
        <v>137.6</v>
      </c>
      <c r="F90" s="847">
        <v>98.1</v>
      </c>
      <c r="G90" s="848">
        <v>44204</v>
      </c>
      <c r="H90" s="847">
        <v>93.603999999999999</v>
      </c>
      <c r="I90" s="848">
        <v>37845209</v>
      </c>
      <c r="J90" s="850">
        <v>3.3849999999999998</v>
      </c>
      <c r="K90" s="904">
        <v>99.692999999999998</v>
      </c>
      <c r="M90" s="851">
        <v>88</v>
      </c>
      <c r="N90" s="847">
        <v>1586.6</v>
      </c>
      <c r="O90" s="847">
        <v>137.6</v>
      </c>
      <c r="P90" s="847">
        <v>98.2</v>
      </c>
      <c r="Q90" s="848">
        <v>43644</v>
      </c>
      <c r="R90" s="847">
        <v>93.603999999999999</v>
      </c>
      <c r="S90" s="848">
        <v>12155</v>
      </c>
      <c r="T90" s="850">
        <v>3.3849999999999998</v>
      </c>
      <c r="U90" s="904">
        <v>99.692999999999998</v>
      </c>
    </row>
    <row r="91" spans="1:21">
      <c r="A91" s="114"/>
      <c r="B91" s="122" t="s">
        <v>14</v>
      </c>
      <c r="C91" s="856">
        <v>82.9</v>
      </c>
      <c r="D91" s="852">
        <v>1550</v>
      </c>
      <c r="E91" s="852">
        <v>134.5</v>
      </c>
      <c r="F91" s="852">
        <v>98.3</v>
      </c>
      <c r="G91" s="853">
        <v>40680</v>
      </c>
      <c r="H91" s="852">
        <v>87.471000000000004</v>
      </c>
      <c r="I91" s="853">
        <v>3454054</v>
      </c>
      <c r="J91" s="855">
        <v>3.194</v>
      </c>
      <c r="K91" s="905">
        <v>99.897000000000006</v>
      </c>
      <c r="M91" s="856">
        <v>82.9</v>
      </c>
      <c r="N91" s="852">
        <v>1610.1</v>
      </c>
      <c r="O91" s="852">
        <v>134.5</v>
      </c>
      <c r="P91" s="852">
        <v>98.4</v>
      </c>
      <c r="Q91" s="853">
        <v>42312</v>
      </c>
      <c r="R91" s="852">
        <v>87.471000000000004</v>
      </c>
      <c r="S91" s="853">
        <v>11546</v>
      </c>
      <c r="T91" s="855">
        <v>3.194</v>
      </c>
      <c r="U91" s="905">
        <v>99.897000000000006</v>
      </c>
    </row>
    <row r="92" spans="1:21">
      <c r="A92" s="113" t="s">
        <v>15</v>
      </c>
      <c r="B92" s="121" t="s">
        <v>3</v>
      </c>
      <c r="C92" s="851">
        <v>77.5</v>
      </c>
      <c r="D92" s="847">
        <v>1627</v>
      </c>
      <c r="E92" s="847">
        <v>123.1</v>
      </c>
      <c r="F92" s="847">
        <v>97.4</v>
      </c>
      <c r="G92" s="848">
        <v>39497</v>
      </c>
      <c r="H92" s="847">
        <v>119.44199999999999</v>
      </c>
      <c r="I92" s="848">
        <v>4004813</v>
      </c>
      <c r="J92" s="850">
        <v>3.093</v>
      </c>
      <c r="K92" s="904">
        <v>101.13200000000001</v>
      </c>
      <c r="M92" s="851">
        <v>77.5</v>
      </c>
      <c r="N92" s="847">
        <v>1643.1</v>
      </c>
      <c r="O92" s="847">
        <v>123.1</v>
      </c>
      <c r="P92" s="847">
        <v>97.9</v>
      </c>
      <c r="Q92" s="848">
        <v>40937</v>
      </c>
      <c r="R92" s="847">
        <v>119.44199999999999</v>
      </c>
      <c r="S92" s="848">
        <v>15149</v>
      </c>
      <c r="T92" s="850">
        <v>3.093</v>
      </c>
      <c r="U92" s="904">
        <v>101.13200000000001</v>
      </c>
    </row>
    <row r="93" spans="1:21">
      <c r="A93" s="113">
        <v>1996</v>
      </c>
      <c r="B93" s="121" t="s">
        <v>4</v>
      </c>
      <c r="C93" s="851">
        <v>82.7</v>
      </c>
      <c r="D93" s="847">
        <v>1634</v>
      </c>
      <c r="E93" s="847">
        <v>135.30000000000001</v>
      </c>
      <c r="F93" s="847">
        <v>96.6</v>
      </c>
      <c r="G93" s="848">
        <v>38173</v>
      </c>
      <c r="H93" s="847">
        <v>127.355</v>
      </c>
      <c r="I93" s="848">
        <v>11026611</v>
      </c>
      <c r="J93" s="850">
        <v>3.0859999999999999</v>
      </c>
      <c r="K93" s="904">
        <v>102.398</v>
      </c>
      <c r="M93" s="851">
        <v>82.7</v>
      </c>
      <c r="N93" s="847">
        <v>1637.6</v>
      </c>
      <c r="O93" s="847">
        <v>135.30000000000001</v>
      </c>
      <c r="P93" s="847">
        <v>97.3</v>
      </c>
      <c r="Q93" s="848">
        <v>39853</v>
      </c>
      <c r="R93" s="847">
        <v>127.355</v>
      </c>
      <c r="S93" s="848">
        <v>16259</v>
      </c>
      <c r="T93" s="850">
        <v>3.0859999999999999</v>
      </c>
      <c r="U93" s="904">
        <v>102.398</v>
      </c>
    </row>
    <row r="94" spans="1:21">
      <c r="A94" s="113"/>
      <c r="B94" s="121" t="s">
        <v>5</v>
      </c>
      <c r="C94" s="851">
        <v>82.8</v>
      </c>
      <c r="D94" s="847">
        <v>1659</v>
      </c>
      <c r="E94" s="847">
        <v>143.5</v>
      </c>
      <c r="F94" s="847">
        <v>95.8</v>
      </c>
      <c r="G94" s="848">
        <v>35514</v>
      </c>
      <c r="H94" s="847">
        <v>79.072000000000003</v>
      </c>
      <c r="I94" s="848">
        <v>282734</v>
      </c>
      <c r="J94" s="850">
        <v>3.016</v>
      </c>
      <c r="K94" s="904">
        <v>103.03700000000001</v>
      </c>
      <c r="M94" s="851">
        <v>82.8</v>
      </c>
      <c r="N94" s="847">
        <v>1661.6</v>
      </c>
      <c r="O94" s="847">
        <v>143.5</v>
      </c>
      <c r="P94" s="847">
        <v>96.9</v>
      </c>
      <c r="Q94" s="848">
        <v>39190</v>
      </c>
      <c r="R94" s="847">
        <v>79.072000000000003</v>
      </c>
      <c r="S94" s="848">
        <v>1111</v>
      </c>
      <c r="T94" s="850">
        <v>3.016</v>
      </c>
      <c r="U94" s="904">
        <v>103.03700000000001</v>
      </c>
    </row>
    <row r="95" spans="1:21">
      <c r="A95" s="113"/>
      <c r="B95" s="121" t="s">
        <v>6</v>
      </c>
      <c r="C95" s="851">
        <v>84.9</v>
      </c>
      <c r="D95" s="847">
        <v>1651</v>
      </c>
      <c r="E95" s="847">
        <v>137.80000000000001</v>
      </c>
      <c r="F95" s="847">
        <v>97</v>
      </c>
      <c r="G95" s="848">
        <v>36047</v>
      </c>
      <c r="H95" s="847">
        <v>84.692999999999998</v>
      </c>
      <c r="I95" s="848">
        <v>6656382</v>
      </c>
      <c r="J95" s="850">
        <v>2.9969999999999999</v>
      </c>
      <c r="K95" s="904">
        <v>103.657</v>
      </c>
      <c r="M95" s="851">
        <v>84.9</v>
      </c>
      <c r="N95" s="847">
        <v>1673.7</v>
      </c>
      <c r="O95" s="847">
        <v>137.80000000000001</v>
      </c>
      <c r="P95" s="847">
        <v>96.2</v>
      </c>
      <c r="Q95" s="848">
        <v>38939</v>
      </c>
      <c r="R95" s="847">
        <v>84.692999999999998</v>
      </c>
      <c r="S95" s="848">
        <v>15423</v>
      </c>
      <c r="T95" s="850">
        <v>2.9969999999999999</v>
      </c>
      <c r="U95" s="904">
        <v>103.657</v>
      </c>
    </row>
    <row r="96" spans="1:21">
      <c r="A96" s="113"/>
      <c r="B96" s="121" t="s">
        <v>7</v>
      </c>
      <c r="C96" s="851">
        <v>83.1</v>
      </c>
      <c r="D96" s="847">
        <v>1741</v>
      </c>
      <c r="E96" s="847">
        <v>130.9</v>
      </c>
      <c r="F96" s="847">
        <v>96.9</v>
      </c>
      <c r="G96" s="848">
        <v>39869</v>
      </c>
      <c r="H96" s="847">
        <v>95.248999999999995</v>
      </c>
      <c r="I96" s="848">
        <v>80709907</v>
      </c>
      <c r="J96" s="850">
        <v>3.0089999999999999</v>
      </c>
      <c r="K96" s="904">
        <v>103.005</v>
      </c>
      <c r="M96" s="851">
        <v>83.1</v>
      </c>
      <c r="N96" s="847">
        <v>1720.4</v>
      </c>
      <c r="O96" s="847">
        <v>130.9</v>
      </c>
      <c r="P96" s="847">
        <v>96.3</v>
      </c>
      <c r="Q96" s="848">
        <v>39094</v>
      </c>
      <c r="R96" s="847">
        <v>95.248999999999995</v>
      </c>
      <c r="S96" s="848">
        <v>18012</v>
      </c>
      <c r="T96" s="850">
        <v>3.0089999999999999</v>
      </c>
      <c r="U96" s="904">
        <v>103.005</v>
      </c>
    </row>
    <row r="97" spans="1:21">
      <c r="A97" s="113"/>
      <c r="B97" s="121" t="s">
        <v>8</v>
      </c>
      <c r="C97" s="851">
        <v>83.2</v>
      </c>
      <c r="D97" s="847">
        <v>1767</v>
      </c>
      <c r="E97" s="847">
        <v>127.8</v>
      </c>
      <c r="F97" s="847">
        <v>97.2</v>
      </c>
      <c r="G97" s="848">
        <v>39391</v>
      </c>
      <c r="H97" s="847">
        <v>88.561999999999998</v>
      </c>
      <c r="I97" s="848">
        <v>9957750</v>
      </c>
      <c r="J97" s="850">
        <v>3.0230000000000001</v>
      </c>
      <c r="K97" s="904">
        <v>101.85</v>
      </c>
      <c r="M97" s="851">
        <v>83.2</v>
      </c>
      <c r="N97" s="847">
        <v>1724.7</v>
      </c>
      <c r="O97" s="847">
        <v>127.8</v>
      </c>
      <c r="P97" s="847">
        <v>96.5</v>
      </c>
      <c r="Q97" s="848">
        <v>38905</v>
      </c>
      <c r="R97" s="847">
        <v>88.561999999999998</v>
      </c>
      <c r="S97" s="848">
        <v>14612</v>
      </c>
      <c r="T97" s="850">
        <v>3.0230000000000001</v>
      </c>
      <c r="U97" s="904">
        <v>101.85</v>
      </c>
    </row>
    <row r="98" spans="1:21">
      <c r="A98" s="113"/>
      <c r="B98" s="121" t="s">
        <v>9</v>
      </c>
      <c r="C98" s="851">
        <v>82.8</v>
      </c>
      <c r="D98" s="847">
        <v>1736.6</v>
      </c>
      <c r="E98" s="847">
        <v>131.5</v>
      </c>
      <c r="F98" s="847">
        <v>97.3</v>
      </c>
      <c r="G98" s="848">
        <v>42417</v>
      </c>
      <c r="H98" s="847">
        <v>91.183999999999997</v>
      </c>
      <c r="I98" s="848">
        <v>4720517</v>
      </c>
      <c r="J98" s="850">
        <v>3.1080000000000001</v>
      </c>
      <c r="K98" s="904">
        <v>102.58799999999999</v>
      </c>
      <c r="M98" s="851">
        <v>82.8</v>
      </c>
      <c r="N98" s="847">
        <v>1708.2</v>
      </c>
      <c r="O98" s="847">
        <v>131.5</v>
      </c>
      <c r="P98" s="847">
        <v>96.8</v>
      </c>
      <c r="Q98" s="848">
        <v>39228</v>
      </c>
      <c r="R98" s="847">
        <v>91.183999999999997</v>
      </c>
      <c r="S98" s="848">
        <v>14973</v>
      </c>
      <c r="T98" s="850">
        <v>3.1080000000000001</v>
      </c>
      <c r="U98" s="904">
        <v>102.58799999999999</v>
      </c>
    </row>
    <row r="99" spans="1:21">
      <c r="A99" s="113"/>
      <c r="B99" s="121" t="s">
        <v>10</v>
      </c>
      <c r="C99" s="851">
        <v>82.3</v>
      </c>
      <c r="D99" s="847">
        <v>1750.8</v>
      </c>
      <c r="E99" s="847">
        <v>135.5</v>
      </c>
      <c r="F99" s="847">
        <v>96.4</v>
      </c>
      <c r="G99" s="848">
        <v>41603</v>
      </c>
      <c r="H99" s="847">
        <v>109.35299999999999</v>
      </c>
      <c r="I99" s="848">
        <v>13928128</v>
      </c>
      <c r="J99" s="850">
        <v>3.089</v>
      </c>
      <c r="K99" s="904">
        <v>102.268</v>
      </c>
      <c r="M99" s="851">
        <v>82.3</v>
      </c>
      <c r="N99" s="847">
        <v>1705.8</v>
      </c>
      <c r="O99" s="847">
        <v>135.5</v>
      </c>
      <c r="P99" s="847">
        <v>96.5</v>
      </c>
      <c r="Q99" s="848">
        <v>38662</v>
      </c>
      <c r="R99" s="847">
        <v>109.35299999999999</v>
      </c>
      <c r="S99" s="848">
        <v>17934</v>
      </c>
      <c r="T99" s="850">
        <v>3.089</v>
      </c>
      <c r="U99" s="904">
        <v>102.268</v>
      </c>
    </row>
    <row r="100" spans="1:21">
      <c r="A100" s="113"/>
      <c r="B100" s="121" t="s">
        <v>11</v>
      </c>
      <c r="C100" s="851">
        <v>83.6</v>
      </c>
      <c r="D100" s="847">
        <v>1730.6</v>
      </c>
      <c r="E100" s="847">
        <v>145.1</v>
      </c>
      <c r="F100" s="847">
        <v>96.2</v>
      </c>
      <c r="G100" s="848">
        <v>41051</v>
      </c>
      <c r="H100" s="847">
        <v>91.224000000000004</v>
      </c>
      <c r="I100" s="848">
        <v>4393266</v>
      </c>
      <c r="J100" s="850">
        <v>3.07</v>
      </c>
      <c r="K100" s="904">
        <v>101.32899999999999</v>
      </c>
      <c r="M100" s="851">
        <v>83.6</v>
      </c>
      <c r="N100" s="847">
        <v>1711</v>
      </c>
      <c r="O100" s="847">
        <v>145.1</v>
      </c>
      <c r="P100" s="847">
        <v>96.2</v>
      </c>
      <c r="Q100" s="848">
        <v>39433</v>
      </c>
      <c r="R100" s="847">
        <v>91.224000000000004</v>
      </c>
      <c r="S100" s="848">
        <v>16195</v>
      </c>
      <c r="T100" s="850">
        <v>3.07</v>
      </c>
      <c r="U100" s="904">
        <v>101.32899999999999</v>
      </c>
    </row>
    <row r="101" spans="1:21">
      <c r="A101" s="113"/>
      <c r="B101" s="121" t="s">
        <v>12</v>
      </c>
      <c r="C101" s="851">
        <v>83.9</v>
      </c>
      <c r="D101" s="847">
        <v>1751.7</v>
      </c>
      <c r="E101" s="847">
        <v>141.69999999999999</v>
      </c>
      <c r="F101" s="847">
        <v>96.7</v>
      </c>
      <c r="G101" s="848">
        <v>41641</v>
      </c>
      <c r="H101" s="847">
        <v>121.919</v>
      </c>
      <c r="I101" s="848">
        <v>7015363</v>
      </c>
      <c r="J101" s="850">
        <v>3.032</v>
      </c>
      <c r="K101" s="904">
        <v>101.53400000000001</v>
      </c>
      <c r="M101" s="851">
        <v>83.9</v>
      </c>
      <c r="N101" s="847">
        <v>1750.9</v>
      </c>
      <c r="O101" s="847">
        <v>141.69999999999999</v>
      </c>
      <c r="P101" s="847">
        <v>96.8</v>
      </c>
      <c r="Q101" s="848">
        <v>39468</v>
      </c>
      <c r="R101" s="847">
        <v>121.919</v>
      </c>
      <c r="S101" s="848">
        <v>16918</v>
      </c>
      <c r="T101" s="850">
        <v>3.032</v>
      </c>
      <c r="U101" s="904">
        <v>101.53400000000001</v>
      </c>
    </row>
    <row r="102" spans="1:21">
      <c r="A102" s="113"/>
      <c r="B102" s="121" t="s">
        <v>13</v>
      </c>
      <c r="C102" s="851">
        <v>84.3</v>
      </c>
      <c r="D102" s="847">
        <v>1685.1</v>
      </c>
      <c r="E102" s="847">
        <v>133.6</v>
      </c>
      <c r="F102" s="847">
        <v>96.7</v>
      </c>
      <c r="G102" s="848">
        <v>39664</v>
      </c>
      <c r="H102" s="847">
        <v>100.09699999999999</v>
      </c>
      <c r="I102" s="848">
        <v>47977490</v>
      </c>
      <c r="J102" s="850">
        <v>2.988</v>
      </c>
      <c r="K102" s="904">
        <v>101.744</v>
      </c>
      <c r="M102" s="851">
        <v>84.3</v>
      </c>
      <c r="N102" s="847">
        <v>1737.2</v>
      </c>
      <c r="O102" s="847">
        <v>133.6</v>
      </c>
      <c r="P102" s="847">
        <v>96.7</v>
      </c>
      <c r="Q102" s="848">
        <v>39874</v>
      </c>
      <c r="R102" s="847">
        <v>100.09699999999999</v>
      </c>
      <c r="S102" s="848">
        <v>15321</v>
      </c>
      <c r="T102" s="850">
        <v>2.988</v>
      </c>
      <c r="U102" s="904">
        <v>101.744</v>
      </c>
    </row>
    <row r="103" spans="1:21">
      <c r="A103" s="113"/>
      <c r="B103" s="121" t="s">
        <v>14</v>
      </c>
      <c r="C103" s="851">
        <v>84.4</v>
      </c>
      <c r="D103" s="847">
        <v>1620.1</v>
      </c>
      <c r="E103" s="847">
        <v>145.4</v>
      </c>
      <c r="F103" s="847">
        <v>96.5</v>
      </c>
      <c r="G103" s="848">
        <v>39687</v>
      </c>
      <c r="H103" s="847">
        <v>117.57899999999999</v>
      </c>
      <c r="I103" s="848">
        <v>5605921</v>
      </c>
      <c r="J103" s="850">
        <v>2.944</v>
      </c>
      <c r="K103" s="904">
        <v>102.053</v>
      </c>
      <c r="M103" s="851">
        <v>84.4</v>
      </c>
      <c r="N103" s="847">
        <v>1691.9</v>
      </c>
      <c r="O103" s="847">
        <v>145.4</v>
      </c>
      <c r="P103" s="847">
        <v>96.5</v>
      </c>
      <c r="Q103" s="848">
        <v>40605</v>
      </c>
      <c r="R103" s="847">
        <v>117.57899999999999</v>
      </c>
      <c r="S103" s="848">
        <v>19102</v>
      </c>
      <c r="T103" s="850">
        <v>2.944</v>
      </c>
      <c r="U103" s="904">
        <v>102.053</v>
      </c>
    </row>
    <row r="104" spans="1:21">
      <c r="A104" s="112" t="s">
        <v>16</v>
      </c>
      <c r="B104" s="120" t="s">
        <v>3</v>
      </c>
      <c r="C104" s="861">
        <v>85.3</v>
      </c>
      <c r="D104" s="857">
        <v>1662</v>
      </c>
      <c r="E104" s="857">
        <v>194.1</v>
      </c>
      <c r="F104" s="857">
        <v>96</v>
      </c>
      <c r="G104" s="858">
        <v>38827</v>
      </c>
      <c r="H104" s="857">
        <v>110.98099999999999</v>
      </c>
      <c r="I104" s="858">
        <v>4621843</v>
      </c>
      <c r="J104" s="860">
        <v>2.93</v>
      </c>
      <c r="K104" s="906">
        <v>101.119</v>
      </c>
      <c r="M104" s="861">
        <v>85.3</v>
      </c>
      <c r="N104" s="857">
        <v>1679.2</v>
      </c>
      <c r="O104" s="857">
        <v>194.1</v>
      </c>
      <c r="P104" s="857">
        <v>96.5</v>
      </c>
      <c r="Q104" s="858">
        <v>40461</v>
      </c>
      <c r="R104" s="857">
        <v>110.98099999999999</v>
      </c>
      <c r="S104" s="858">
        <v>17682</v>
      </c>
      <c r="T104" s="860">
        <v>2.93</v>
      </c>
      <c r="U104" s="906">
        <v>101.119</v>
      </c>
    </row>
    <row r="105" spans="1:21">
      <c r="A105" s="113">
        <v>1997</v>
      </c>
      <c r="B105" s="121" t="s">
        <v>4</v>
      </c>
      <c r="C105" s="851">
        <v>85</v>
      </c>
      <c r="D105" s="847">
        <v>1717</v>
      </c>
      <c r="E105" s="847">
        <v>150.1</v>
      </c>
      <c r="F105" s="847">
        <v>95.7</v>
      </c>
      <c r="G105" s="848">
        <v>38768</v>
      </c>
      <c r="H105" s="847">
        <v>102.166</v>
      </c>
      <c r="I105" s="848">
        <v>11853613</v>
      </c>
      <c r="J105" s="850">
        <v>2.9140000000000001</v>
      </c>
      <c r="K105" s="904">
        <v>100.71299999999999</v>
      </c>
      <c r="M105" s="851">
        <v>85</v>
      </c>
      <c r="N105" s="847">
        <v>1722.2</v>
      </c>
      <c r="O105" s="847">
        <v>150.1</v>
      </c>
      <c r="P105" s="847">
        <v>96.4</v>
      </c>
      <c r="Q105" s="848">
        <v>40927</v>
      </c>
      <c r="R105" s="847">
        <v>102.166</v>
      </c>
      <c r="S105" s="848">
        <v>16885</v>
      </c>
      <c r="T105" s="850">
        <v>2.9140000000000001</v>
      </c>
      <c r="U105" s="904">
        <v>100.71299999999999</v>
      </c>
    </row>
    <row r="106" spans="1:21">
      <c r="A106" s="113"/>
      <c r="B106" s="121" t="s">
        <v>5</v>
      </c>
      <c r="C106" s="851">
        <v>79.5</v>
      </c>
      <c r="D106" s="847">
        <v>1727.1</v>
      </c>
      <c r="E106" s="847">
        <v>140.4</v>
      </c>
      <c r="F106" s="847">
        <v>95.3</v>
      </c>
      <c r="G106" s="848">
        <v>37457</v>
      </c>
      <c r="H106" s="847">
        <v>116.133</v>
      </c>
      <c r="I106" s="848">
        <v>4070031</v>
      </c>
      <c r="J106" s="850">
        <v>2.9009999999999998</v>
      </c>
      <c r="K106" s="904">
        <v>100.91500000000001</v>
      </c>
      <c r="M106" s="851">
        <v>79.5</v>
      </c>
      <c r="N106" s="847">
        <v>1728.1</v>
      </c>
      <c r="O106" s="847">
        <v>140.4</v>
      </c>
      <c r="P106" s="847">
        <v>96.3</v>
      </c>
      <c r="Q106" s="848">
        <v>41069</v>
      </c>
      <c r="R106" s="847">
        <v>116.133</v>
      </c>
      <c r="S106" s="848">
        <v>16030</v>
      </c>
      <c r="T106" s="850">
        <v>2.9009999999999998</v>
      </c>
      <c r="U106" s="904">
        <v>100.91500000000001</v>
      </c>
    </row>
    <row r="107" spans="1:21">
      <c r="A107" s="96"/>
      <c r="B107" s="121" t="s">
        <v>6</v>
      </c>
      <c r="C107" s="851">
        <v>84.5</v>
      </c>
      <c r="D107" s="847">
        <v>1731.6</v>
      </c>
      <c r="E107" s="847">
        <v>130.80000000000001</v>
      </c>
      <c r="F107" s="847">
        <v>96.8</v>
      </c>
      <c r="G107" s="848">
        <v>37562</v>
      </c>
      <c r="H107" s="847">
        <v>100.193</v>
      </c>
      <c r="I107" s="848">
        <v>7092571</v>
      </c>
      <c r="J107" s="850">
        <v>2.8820000000000001</v>
      </c>
      <c r="K107" s="904">
        <v>101.714</v>
      </c>
      <c r="M107" s="851">
        <v>84.5</v>
      </c>
      <c r="N107" s="847">
        <v>1747.2</v>
      </c>
      <c r="O107" s="847">
        <v>130.80000000000001</v>
      </c>
      <c r="P107" s="847">
        <v>96.1</v>
      </c>
      <c r="Q107" s="848">
        <v>40482</v>
      </c>
      <c r="R107" s="847">
        <v>100.193</v>
      </c>
      <c r="S107" s="848">
        <v>15893</v>
      </c>
      <c r="T107" s="850">
        <v>2.8820000000000001</v>
      </c>
      <c r="U107" s="904">
        <v>101.714</v>
      </c>
    </row>
    <row r="108" spans="1:21">
      <c r="A108" s="113"/>
      <c r="B108" s="121" t="s">
        <v>7</v>
      </c>
      <c r="C108" s="851">
        <v>85.6</v>
      </c>
      <c r="D108" s="847">
        <v>1803.3</v>
      </c>
      <c r="E108" s="847">
        <v>152.30000000000001</v>
      </c>
      <c r="F108" s="847">
        <v>96.2</v>
      </c>
      <c r="G108" s="848">
        <v>41809</v>
      </c>
      <c r="H108" s="847">
        <v>93.617999999999995</v>
      </c>
      <c r="I108" s="848">
        <v>69496297</v>
      </c>
      <c r="J108" s="850">
        <v>2.879</v>
      </c>
      <c r="K108" s="904">
        <v>101.71</v>
      </c>
      <c r="M108" s="851">
        <v>85.6</v>
      </c>
      <c r="N108" s="847">
        <v>1767.3</v>
      </c>
      <c r="O108" s="847">
        <v>152.30000000000001</v>
      </c>
      <c r="P108" s="847">
        <v>95.7</v>
      </c>
      <c r="Q108" s="848">
        <v>41386</v>
      </c>
      <c r="R108" s="847">
        <v>93.617999999999995</v>
      </c>
      <c r="S108" s="848">
        <v>15641</v>
      </c>
      <c r="T108" s="850">
        <v>2.879</v>
      </c>
      <c r="U108" s="904">
        <v>101.71</v>
      </c>
    </row>
    <row r="109" spans="1:21">
      <c r="A109" s="113"/>
      <c r="B109" s="121" t="s">
        <v>8</v>
      </c>
      <c r="C109" s="851">
        <v>86.5</v>
      </c>
      <c r="D109" s="847">
        <v>1864.8</v>
      </c>
      <c r="E109" s="847">
        <v>143.6</v>
      </c>
      <c r="F109" s="847">
        <v>96</v>
      </c>
      <c r="G109" s="848">
        <v>42178</v>
      </c>
      <c r="H109" s="847">
        <v>124.43899999999999</v>
      </c>
      <c r="I109" s="848">
        <v>8226807</v>
      </c>
      <c r="J109" s="850">
        <v>2.8879999999999999</v>
      </c>
      <c r="K109" s="904">
        <v>101.917</v>
      </c>
      <c r="M109" s="851">
        <v>86.5</v>
      </c>
      <c r="N109" s="847">
        <v>1811.8</v>
      </c>
      <c r="O109" s="847">
        <v>143.6</v>
      </c>
      <c r="P109" s="847">
        <v>95.4</v>
      </c>
      <c r="Q109" s="848">
        <v>41235</v>
      </c>
      <c r="R109" s="847">
        <v>124.43899999999999</v>
      </c>
      <c r="S109" s="848">
        <v>11537</v>
      </c>
      <c r="T109" s="850">
        <v>2.8879999999999999</v>
      </c>
      <c r="U109" s="904">
        <v>101.917</v>
      </c>
    </row>
    <row r="110" spans="1:21">
      <c r="A110" s="113"/>
      <c r="B110" s="121" t="s">
        <v>9</v>
      </c>
      <c r="C110" s="851">
        <v>88.3</v>
      </c>
      <c r="D110" s="847">
        <v>1831.8</v>
      </c>
      <c r="E110" s="847">
        <v>143.19999999999999</v>
      </c>
      <c r="F110" s="847">
        <v>97.5</v>
      </c>
      <c r="G110" s="848">
        <v>44721</v>
      </c>
      <c r="H110" s="847">
        <v>89.406999999999996</v>
      </c>
      <c r="I110" s="848">
        <v>4215305</v>
      </c>
      <c r="J110" s="850">
        <v>2.8650000000000002</v>
      </c>
      <c r="K110" s="904">
        <v>101.917</v>
      </c>
      <c r="M110" s="851">
        <v>88.3</v>
      </c>
      <c r="N110" s="847">
        <v>1800</v>
      </c>
      <c r="O110" s="847">
        <v>143.19999999999999</v>
      </c>
      <c r="P110" s="847">
        <v>97</v>
      </c>
      <c r="Q110" s="848">
        <v>41260</v>
      </c>
      <c r="R110" s="847">
        <v>89.406999999999996</v>
      </c>
      <c r="S110" s="848">
        <v>14326</v>
      </c>
      <c r="T110" s="850">
        <v>2.8650000000000002</v>
      </c>
      <c r="U110" s="904">
        <v>101.917</v>
      </c>
    </row>
    <row r="111" spans="1:21">
      <c r="A111" s="113"/>
      <c r="B111" s="121" t="s">
        <v>10</v>
      </c>
      <c r="C111" s="851">
        <v>88.3</v>
      </c>
      <c r="D111" s="847">
        <v>1850.3</v>
      </c>
      <c r="E111" s="847">
        <v>156.6</v>
      </c>
      <c r="F111" s="847">
        <v>97.1</v>
      </c>
      <c r="G111" s="848">
        <v>44291</v>
      </c>
      <c r="H111" s="847">
        <v>82.209000000000003</v>
      </c>
      <c r="I111" s="848">
        <v>10184909</v>
      </c>
      <c r="J111" s="850">
        <v>2.839</v>
      </c>
      <c r="K111" s="904">
        <v>101.815</v>
      </c>
      <c r="M111" s="851">
        <v>88.3</v>
      </c>
      <c r="N111" s="847">
        <v>1804.7</v>
      </c>
      <c r="O111" s="847">
        <v>156.6</v>
      </c>
      <c r="P111" s="847">
        <v>97.1</v>
      </c>
      <c r="Q111" s="848">
        <v>41899</v>
      </c>
      <c r="R111" s="847">
        <v>82.209000000000003</v>
      </c>
      <c r="S111" s="848">
        <v>13789</v>
      </c>
      <c r="T111" s="850">
        <v>2.839</v>
      </c>
      <c r="U111" s="904">
        <v>101.815</v>
      </c>
    </row>
    <row r="112" spans="1:21">
      <c r="A112" s="113"/>
      <c r="B112" s="121" t="s">
        <v>11</v>
      </c>
      <c r="C112" s="851">
        <v>87.6</v>
      </c>
      <c r="D112" s="847">
        <v>1780.7</v>
      </c>
      <c r="E112" s="847">
        <v>198.5</v>
      </c>
      <c r="F112" s="847">
        <v>96.6</v>
      </c>
      <c r="G112" s="848">
        <v>44798</v>
      </c>
      <c r="H112" s="847">
        <v>101.045</v>
      </c>
      <c r="I112" s="848">
        <v>4200709</v>
      </c>
      <c r="J112" s="850">
        <v>2.82</v>
      </c>
      <c r="K112" s="904">
        <v>102.422</v>
      </c>
      <c r="M112" s="851">
        <v>87.6</v>
      </c>
      <c r="N112" s="847">
        <v>1765.5</v>
      </c>
      <c r="O112" s="847">
        <v>198.5</v>
      </c>
      <c r="P112" s="847">
        <v>96.6</v>
      </c>
      <c r="Q112" s="848">
        <v>42301</v>
      </c>
      <c r="R112" s="847">
        <v>101.045</v>
      </c>
      <c r="S112" s="848">
        <v>15460</v>
      </c>
      <c r="T112" s="850">
        <v>2.82</v>
      </c>
      <c r="U112" s="904">
        <v>102.422</v>
      </c>
    </row>
    <row r="113" spans="1:21">
      <c r="A113" s="113"/>
      <c r="B113" s="121" t="s">
        <v>12</v>
      </c>
      <c r="C113" s="851">
        <v>90.2</v>
      </c>
      <c r="D113" s="847">
        <v>1828.1</v>
      </c>
      <c r="E113" s="847">
        <v>165.3</v>
      </c>
      <c r="F113" s="847">
        <v>96.1</v>
      </c>
      <c r="G113" s="848">
        <v>44133</v>
      </c>
      <c r="H113" s="847">
        <v>92.822000000000003</v>
      </c>
      <c r="I113" s="848">
        <v>5789713</v>
      </c>
      <c r="J113" s="850">
        <v>2.8050000000000002</v>
      </c>
      <c r="K113" s="904">
        <v>102.417</v>
      </c>
      <c r="M113" s="851">
        <v>90.2</v>
      </c>
      <c r="N113" s="847">
        <v>1838.6</v>
      </c>
      <c r="O113" s="847">
        <v>165.3</v>
      </c>
      <c r="P113" s="847">
        <v>96.2</v>
      </c>
      <c r="Q113" s="848">
        <v>42330</v>
      </c>
      <c r="R113" s="847">
        <v>92.822000000000003</v>
      </c>
      <c r="S113" s="848">
        <v>14488</v>
      </c>
      <c r="T113" s="850">
        <v>2.8050000000000002</v>
      </c>
      <c r="U113" s="904">
        <v>102.417</v>
      </c>
    </row>
    <row r="114" spans="1:21">
      <c r="A114" s="113"/>
      <c r="B114" s="121" t="s">
        <v>13</v>
      </c>
      <c r="C114" s="851">
        <v>91.1</v>
      </c>
      <c r="D114" s="847">
        <v>1789.3</v>
      </c>
      <c r="E114" s="847">
        <v>162.80000000000001</v>
      </c>
      <c r="F114" s="847">
        <v>96</v>
      </c>
      <c r="G114" s="848">
        <v>42908</v>
      </c>
      <c r="H114" s="847">
        <v>113.60599999999999</v>
      </c>
      <c r="I114" s="848">
        <v>45952268</v>
      </c>
      <c r="J114" s="850">
        <v>2.7709999999999999</v>
      </c>
      <c r="K114" s="904">
        <v>102.01600000000001</v>
      </c>
      <c r="M114" s="851">
        <v>91.1</v>
      </c>
      <c r="N114" s="847">
        <v>1851.8</v>
      </c>
      <c r="O114" s="847">
        <v>162.80000000000001</v>
      </c>
      <c r="P114" s="847">
        <v>96</v>
      </c>
      <c r="Q114" s="848">
        <v>43436</v>
      </c>
      <c r="R114" s="847">
        <v>113.60599999999999</v>
      </c>
      <c r="S114" s="848">
        <v>14276</v>
      </c>
      <c r="T114" s="850">
        <v>2.7709999999999999</v>
      </c>
      <c r="U114" s="904">
        <v>102.01600000000001</v>
      </c>
    </row>
    <row r="115" spans="1:21">
      <c r="A115" s="114"/>
      <c r="B115" s="122" t="s">
        <v>14</v>
      </c>
      <c r="C115" s="856">
        <v>92</v>
      </c>
      <c r="D115" s="852">
        <v>1813.4</v>
      </c>
      <c r="E115" s="852">
        <v>146.69999999999999</v>
      </c>
      <c r="F115" s="852">
        <v>96</v>
      </c>
      <c r="G115" s="853">
        <v>43233</v>
      </c>
      <c r="H115" s="852">
        <v>97.91</v>
      </c>
      <c r="I115" s="853">
        <v>3506412</v>
      </c>
      <c r="J115" s="855">
        <v>2.7429999999999999</v>
      </c>
      <c r="K115" s="905">
        <v>101.509</v>
      </c>
      <c r="M115" s="856">
        <v>92</v>
      </c>
      <c r="N115" s="852">
        <v>1901.7</v>
      </c>
      <c r="O115" s="852">
        <v>146.69999999999999</v>
      </c>
      <c r="P115" s="852">
        <v>96</v>
      </c>
      <c r="Q115" s="853">
        <v>43864</v>
      </c>
      <c r="R115" s="852">
        <v>97.91</v>
      </c>
      <c r="S115" s="853">
        <v>12515</v>
      </c>
      <c r="T115" s="855">
        <v>2.7429999999999999</v>
      </c>
      <c r="U115" s="905">
        <v>101.509</v>
      </c>
    </row>
    <row r="116" spans="1:21">
      <c r="A116" s="113" t="s">
        <v>17</v>
      </c>
      <c r="B116" s="121" t="s">
        <v>3</v>
      </c>
      <c r="C116" s="851">
        <v>92</v>
      </c>
      <c r="D116" s="847">
        <v>1872.2</v>
      </c>
      <c r="E116" s="847">
        <v>159.19999999999999</v>
      </c>
      <c r="F116" s="847">
        <v>95.5</v>
      </c>
      <c r="G116" s="848">
        <v>42542</v>
      </c>
      <c r="H116" s="847">
        <v>102.548</v>
      </c>
      <c r="I116" s="848">
        <v>3550706</v>
      </c>
      <c r="J116" s="850">
        <v>2.7389999999999999</v>
      </c>
      <c r="K116" s="904">
        <v>101.509</v>
      </c>
      <c r="M116" s="851">
        <v>92</v>
      </c>
      <c r="N116" s="847">
        <v>1893.5</v>
      </c>
      <c r="O116" s="847">
        <v>159.19999999999999</v>
      </c>
      <c r="P116" s="847">
        <v>96</v>
      </c>
      <c r="Q116" s="848">
        <v>44632</v>
      </c>
      <c r="R116" s="847">
        <v>102.548</v>
      </c>
      <c r="S116" s="848">
        <v>13542</v>
      </c>
      <c r="T116" s="850">
        <v>2.7389999999999999</v>
      </c>
      <c r="U116" s="904">
        <v>101.509</v>
      </c>
    </row>
    <row r="117" spans="1:21">
      <c r="A117" s="113">
        <v>1998</v>
      </c>
      <c r="B117" s="121" t="s">
        <v>4</v>
      </c>
      <c r="C117" s="851">
        <v>91.3</v>
      </c>
      <c r="D117" s="847">
        <v>1903.6</v>
      </c>
      <c r="E117" s="847">
        <v>151.6</v>
      </c>
      <c r="F117" s="847">
        <v>95.3</v>
      </c>
      <c r="G117" s="848">
        <v>43691</v>
      </c>
      <c r="H117" s="847">
        <v>86.268000000000001</v>
      </c>
      <c r="I117" s="848">
        <v>10291870</v>
      </c>
      <c r="J117" s="850">
        <v>2.75</v>
      </c>
      <c r="K117" s="904">
        <v>102.123</v>
      </c>
      <c r="M117" s="851">
        <v>91.3</v>
      </c>
      <c r="N117" s="847">
        <v>1909.1</v>
      </c>
      <c r="O117" s="847">
        <v>151.6</v>
      </c>
      <c r="P117" s="847">
        <v>95.9</v>
      </c>
      <c r="Q117" s="848">
        <v>46033</v>
      </c>
      <c r="R117" s="847">
        <v>86.268000000000001</v>
      </c>
      <c r="S117" s="848">
        <v>14385</v>
      </c>
      <c r="T117" s="850">
        <v>2.75</v>
      </c>
      <c r="U117" s="904">
        <v>102.123</v>
      </c>
    </row>
    <row r="118" spans="1:21">
      <c r="A118" s="113"/>
      <c r="B118" s="121" t="s">
        <v>5</v>
      </c>
      <c r="C118" s="851">
        <v>92.1</v>
      </c>
      <c r="D118" s="847">
        <v>1900.7</v>
      </c>
      <c r="E118" s="847">
        <v>158.4</v>
      </c>
      <c r="F118" s="847">
        <v>95.1</v>
      </c>
      <c r="G118" s="848">
        <v>43901</v>
      </c>
      <c r="H118" s="847">
        <v>104.419</v>
      </c>
      <c r="I118" s="848">
        <v>3383772</v>
      </c>
      <c r="J118" s="850">
        <v>2.7389999999999999</v>
      </c>
      <c r="K118" s="904">
        <v>101.813</v>
      </c>
      <c r="M118" s="851">
        <v>92.1</v>
      </c>
      <c r="N118" s="847">
        <v>1899.5</v>
      </c>
      <c r="O118" s="847">
        <v>158.4</v>
      </c>
      <c r="P118" s="847">
        <v>96.1</v>
      </c>
      <c r="Q118" s="848">
        <v>47295</v>
      </c>
      <c r="R118" s="847">
        <v>104.419</v>
      </c>
      <c r="S118" s="848">
        <v>13297</v>
      </c>
      <c r="T118" s="850">
        <v>2.7389999999999999</v>
      </c>
      <c r="U118" s="904">
        <v>101.813</v>
      </c>
    </row>
    <row r="119" spans="1:21">
      <c r="A119" s="113"/>
      <c r="B119" s="121" t="s">
        <v>6</v>
      </c>
      <c r="C119" s="851">
        <v>92.2</v>
      </c>
      <c r="D119" s="847">
        <v>1886.8</v>
      </c>
      <c r="E119" s="847">
        <v>180.2</v>
      </c>
      <c r="F119" s="847">
        <v>96.6</v>
      </c>
      <c r="G119" s="848">
        <v>44238</v>
      </c>
      <c r="H119" s="847">
        <v>107.886</v>
      </c>
      <c r="I119" s="848">
        <v>6473533</v>
      </c>
      <c r="J119" s="850">
        <v>2.74</v>
      </c>
      <c r="K119" s="904">
        <v>100</v>
      </c>
      <c r="M119" s="851">
        <v>92.2</v>
      </c>
      <c r="N119" s="847">
        <v>1890.9</v>
      </c>
      <c r="O119" s="847">
        <v>180.2</v>
      </c>
      <c r="P119" s="847">
        <v>96</v>
      </c>
      <c r="Q119" s="848">
        <v>47501</v>
      </c>
      <c r="R119" s="847">
        <v>107.886</v>
      </c>
      <c r="S119" s="848">
        <v>13965</v>
      </c>
      <c r="T119" s="850">
        <v>2.74</v>
      </c>
      <c r="U119" s="904">
        <v>100</v>
      </c>
    </row>
    <row r="120" spans="1:21">
      <c r="A120" s="113"/>
      <c r="B120" s="121" t="s">
        <v>7</v>
      </c>
      <c r="C120" s="851">
        <v>91.3</v>
      </c>
      <c r="D120" s="847">
        <v>1895.5</v>
      </c>
      <c r="E120" s="847">
        <v>140.9</v>
      </c>
      <c r="F120" s="847">
        <v>96.4</v>
      </c>
      <c r="G120" s="848">
        <v>48273</v>
      </c>
      <c r="H120" s="847">
        <v>108.938</v>
      </c>
      <c r="I120" s="848">
        <v>54932822</v>
      </c>
      <c r="J120" s="850">
        <v>2.7389999999999999</v>
      </c>
      <c r="K120" s="904">
        <v>100.396</v>
      </c>
      <c r="M120" s="851">
        <v>91.3</v>
      </c>
      <c r="N120" s="847">
        <v>1845.5</v>
      </c>
      <c r="O120" s="847">
        <v>140.9</v>
      </c>
      <c r="P120" s="847">
        <v>96</v>
      </c>
      <c r="Q120" s="848">
        <v>48763</v>
      </c>
      <c r="R120" s="847">
        <v>108.938</v>
      </c>
      <c r="S120" s="848">
        <v>12647</v>
      </c>
      <c r="T120" s="850">
        <v>2.7389999999999999</v>
      </c>
      <c r="U120" s="904">
        <v>100.396</v>
      </c>
    </row>
    <row r="121" spans="1:21">
      <c r="A121" s="113"/>
      <c r="B121" s="121" t="s">
        <v>8</v>
      </c>
      <c r="C121" s="851">
        <v>91.1</v>
      </c>
      <c r="D121" s="847">
        <v>1856.8</v>
      </c>
      <c r="E121" s="847">
        <v>164.4</v>
      </c>
      <c r="F121" s="847">
        <v>96.4</v>
      </c>
      <c r="G121" s="848">
        <v>51191</v>
      </c>
      <c r="H121" s="847">
        <v>73.033000000000001</v>
      </c>
      <c r="I121" s="848">
        <v>10256502</v>
      </c>
      <c r="J121" s="850">
        <v>2.7240000000000002</v>
      </c>
      <c r="K121" s="904">
        <v>100.099</v>
      </c>
      <c r="M121" s="851">
        <v>91.1</v>
      </c>
      <c r="N121" s="847">
        <v>1799.9</v>
      </c>
      <c r="O121" s="847">
        <v>164.4</v>
      </c>
      <c r="P121" s="847">
        <v>95.9</v>
      </c>
      <c r="Q121" s="848">
        <v>49183</v>
      </c>
      <c r="R121" s="847">
        <v>73.033000000000001</v>
      </c>
      <c r="S121" s="848">
        <v>13550</v>
      </c>
      <c r="T121" s="850">
        <v>2.7240000000000002</v>
      </c>
      <c r="U121" s="904">
        <v>100.099</v>
      </c>
    </row>
    <row r="122" spans="1:21">
      <c r="A122" s="113"/>
      <c r="B122" s="121" t="s">
        <v>9</v>
      </c>
      <c r="C122" s="851">
        <v>90.2</v>
      </c>
      <c r="D122" s="847">
        <v>1811.9</v>
      </c>
      <c r="E122" s="847">
        <v>153.19999999999999</v>
      </c>
      <c r="F122" s="847">
        <v>96.2</v>
      </c>
      <c r="G122" s="848">
        <v>53432</v>
      </c>
      <c r="H122" s="847">
        <v>99.203000000000003</v>
      </c>
      <c r="I122" s="848">
        <v>3602969</v>
      </c>
      <c r="J122" s="850">
        <v>2.71</v>
      </c>
      <c r="K122" s="904">
        <v>99.703000000000003</v>
      </c>
      <c r="M122" s="851">
        <v>90.2</v>
      </c>
      <c r="N122" s="847">
        <v>1782.4</v>
      </c>
      <c r="O122" s="847">
        <v>153.19999999999999</v>
      </c>
      <c r="P122" s="847">
        <v>95.7</v>
      </c>
      <c r="Q122" s="848">
        <v>49815</v>
      </c>
      <c r="R122" s="847">
        <v>99.203000000000003</v>
      </c>
      <c r="S122" s="848">
        <v>12466</v>
      </c>
      <c r="T122" s="850">
        <v>2.71</v>
      </c>
      <c r="U122" s="904">
        <v>99.703000000000003</v>
      </c>
    </row>
    <row r="123" spans="1:21">
      <c r="A123" s="113"/>
      <c r="B123" s="121" t="s">
        <v>10</v>
      </c>
      <c r="C123" s="851">
        <v>90.2</v>
      </c>
      <c r="D123" s="847">
        <v>1802.8</v>
      </c>
      <c r="E123" s="847">
        <v>152.9</v>
      </c>
      <c r="F123" s="847">
        <v>95.5</v>
      </c>
      <c r="G123" s="848">
        <v>53977</v>
      </c>
      <c r="H123" s="847">
        <v>104.18899999999999</v>
      </c>
      <c r="I123" s="848">
        <v>8938480</v>
      </c>
      <c r="J123" s="850">
        <v>2.7130000000000001</v>
      </c>
      <c r="K123" s="904">
        <v>100.099</v>
      </c>
      <c r="M123" s="851">
        <v>90.2</v>
      </c>
      <c r="N123" s="847">
        <v>1762.7</v>
      </c>
      <c r="O123" s="847">
        <v>152.9</v>
      </c>
      <c r="P123" s="847">
        <v>95.5</v>
      </c>
      <c r="Q123" s="848">
        <v>50892</v>
      </c>
      <c r="R123" s="847">
        <v>104.18899999999999</v>
      </c>
      <c r="S123" s="848">
        <v>12536</v>
      </c>
      <c r="T123" s="850">
        <v>2.7130000000000001</v>
      </c>
      <c r="U123" s="904">
        <v>100.099</v>
      </c>
    </row>
    <row r="124" spans="1:21">
      <c r="A124" s="113"/>
      <c r="B124" s="121" t="s">
        <v>11</v>
      </c>
      <c r="C124" s="851">
        <v>90.8</v>
      </c>
      <c r="D124" s="847">
        <v>1753.2</v>
      </c>
      <c r="E124" s="847">
        <v>143.6</v>
      </c>
      <c r="F124" s="847">
        <v>95.6</v>
      </c>
      <c r="G124" s="848">
        <v>53659</v>
      </c>
      <c r="H124" s="847">
        <v>91.168999999999997</v>
      </c>
      <c r="I124" s="848">
        <v>3405914</v>
      </c>
      <c r="J124" s="850">
        <v>2.7040000000000002</v>
      </c>
      <c r="K124" s="904">
        <v>100.197</v>
      </c>
      <c r="M124" s="851">
        <v>90.8</v>
      </c>
      <c r="N124" s="847">
        <v>1742.3</v>
      </c>
      <c r="O124" s="847">
        <v>143.6</v>
      </c>
      <c r="P124" s="847">
        <v>95.6</v>
      </c>
      <c r="Q124" s="848">
        <v>50857</v>
      </c>
      <c r="R124" s="847">
        <v>91.168999999999997</v>
      </c>
      <c r="S124" s="848">
        <v>12572</v>
      </c>
      <c r="T124" s="850">
        <v>2.7040000000000002</v>
      </c>
      <c r="U124" s="904">
        <v>100.197</v>
      </c>
    </row>
    <row r="125" spans="1:21">
      <c r="A125" s="113"/>
      <c r="B125" s="121" t="s">
        <v>12</v>
      </c>
      <c r="C125" s="851">
        <v>88.7</v>
      </c>
      <c r="D125" s="847">
        <v>1660</v>
      </c>
      <c r="E125" s="847">
        <v>155.9</v>
      </c>
      <c r="F125" s="847">
        <v>95.3</v>
      </c>
      <c r="G125" s="848">
        <v>52721</v>
      </c>
      <c r="H125" s="847">
        <v>106.45</v>
      </c>
      <c r="I125" s="848">
        <v>4294817</v>
      </c>
      <c r="J125" s="850">
        <v>2.6920000000000002</v>
      </c>
      <c r="K125" s="904">
        <v>101.08199999999999</v>
      </c>
      <c r="M125" s="851">
        <v>88.7</v>
      </c>
      <c r="N125" s="847">
        <v>1676.9</v>
      </c>
      <c r="O125" s="847">
        <v>155.9</v>
      </c>
      <c r="P125" s="847">
        <v>95.4</v>
      </c>
      <c r="Q125" s="848">
        <v>51050</v>
      </c>
      <c r="R125" s="847">
        <v>106.45</v>
      </c>
      <c r="S125" s="848">
        <v>10854</v>
      </c>
      <c r="T125" s="850">
        <v>2.6920000000000002</v>
      </c>
      <c r="U125" s="904">
        <v>101.08199999999999</v>
      </c>
    </row>
    <row r="126" spans="1:21">
      <c r="A126" s="113"/>
      <c r="B126" s="121" t="s">
        <v>13</v>
      </c>
      <c r="C126" s="851">
        <v>87.7</v>
      </c>
      <c r="D126" s="847">
        <v>1595</v>
      </c>
      <c r="E126" s="847">
        <v>152.9</v>
      </c>
      <c r="F126" s="847">
        <v>95.3</v>
      </c>
      <c r="G126" s="848">
        <v>51447</v>
      </c>
      <c r="H126" s="847">
        <v>88.058999999999997</v>
      </c>
      <c r="I126" s="848">
        <v>40681761</v>
      </c>
      <c r="J126" s="850">
        <v>2.6549999999999998</v>
      </c>
      <c r="K126" s="904">
        <v>101.482</v>
      </c>
      <c r="M126" s="851">
        <v>87.7</v>
      </c>
      <c r="N126" s="847">
        <v>1653.8</v>
      </c>
      <c r="O126" s="847">
        <v>152.9</v>
      </c>
      <c r="P126" s="847">
        <v>95.2</v>
      </c>
      <c r="Q126" s="848">
        <v>51370</v>
      </c>
      <c r="R126" s="847">
        <v>88.058999999999997</v>
      </c>
      <c r="S126" s="848">
        <v>12414</v>
      </c>
      <c r="T126" s="850">
        <v>2.6549999999999998</v>
      </c>
      <c r="U126" s="904">
        <v>101.482</v>
      </c>
    </row>
    <row r="127" spans="1:21">
      <c r="A127" s="113"/>
      <c r="B127" s="121" t="s">
        <v>14</v>
      </c>
      <c r="C127" s="851">
        <v>86.8</v>
      </c>
      <c r="D127" s="847">
        <v>1574</v>
      </c>
      <c r="E127" s="847">
        <v>151.1</v>
      </c>
      <c r="F127" s="847">
        <v>94.9</v>
      </c>
      <c r="G127" s="848">
        <v>50523</v>
      </c>
      <c r="H127" s="847">
        <v>91.72</v>
      </c>
      <c r="I127" s="848">
        <v>2999486</v>
      </c>
      <c r="J127" s="850">
        <v>2.6179999999999999</v>
      </c>
      <c r="K127" s="904">
        <v>100.991</v>
      </c>
      <c r="M127" s="851">
        <v>86.8</v>
      </c>
      <c r="N127" s="847">
        <v>1652.8</v>
      </c>
      <c r="O127" s="847">
        <v>151.1</v>
      </c>
      <c r="P127" s="847">
        <v>94.8</v>
      </c>
      <c r="Q127" s="848">
        <v>51263</v>
      </c>
      <c r="R127" s="847">
        <v>91.72</v>
      </c>
      <c r="S127" s="848">
        <v>11047</v>
      </c>
      <c r="T127" s="850">
        <v>2.6179999999999999</v>
      </c>
      <c r="U127" s="904">
        <v>100.991</v>
      </c>
    </row>
    <row r="128" spans="1:21">
      <c r="A128" s="112" t="s">
        <v>18</v>
      </c>
      <c r="B128" s="120" t="s">
        <v>3</v>
      </c>
      <c r="C128" s="861">
        <v>85.5</v>
      </c>
      <c r="D128" s="857">
        <v>1649.3</v>
      </c>
      <c r="E128" s="857">
        <v>154.1</v>
      </c>
      <c r="F128" s="857">
        <v>93.6</v>
      </c>
      <c r="G128" s="858">
        <v>48933</v>
      </c>
      <c r="H128" s="857">
        <v>96.363</v>
      </c>
      <c r="I128" s="858">
        <v>2918277</v>
      </c>
      <c r="J128" s="860">
        <v>2.625</v>
      </c>
      <c r="K128" s="906">
        <v>100.79300000000001</v>
      </c>
      <c r="M128" s="861">
        <v>85.5</v>
      </c>
      <c r="N128" s="857">
        <v>1669.4</v>
      </c>
      <c r="O128" s="857">
        <v>154.1</v>
      </c>
      <c r="P128" s="857">
        <v>94</v>
      </c>
      <c r="Q128" s="858">
        <v>52005</v>
      </c>
      <c r="R128" s="857">
        <v>96.363</v>
      </c>
      <c r="S128" s="858">
        <v>11016</v>
      </c>
      <c r="T128" s="860">
        <v>2.625</v>
      </c>
      <c r="U128" s="906">
        <v>100.79300000000001</v>
      </c>
    </row>
    <row r="129" spans="1:21">
      <c r="A129" s="113">
        <v>1999</v>
      </c>
      <c r="B129" s="121" t="s">
        <v>4</v>
      </c>
      <c r="C129" s="851">
        <v>85.6</v>
      </c>
      <c r="D129" s="847">
        <v>1698.8</v>
      </c>
      <c r="E129" s="847">
        <v>138.9</v>
      </c>
      <c r="F129" s="847">
        <v>93.1</v>
      </c>
      <c r="G129" s="848">
        <v>49000</v>
      </c>
      <c r="H129" s="847">
        <v>99.244</v>
      </c>
      <c r="I129" s="848">
        <v>6810250</v>
      </c>
      <c r="J129" s="850">
        <v>2.65</v>
      </c>
      <c r="K129" s="904">
        <v>99.802000000000007</v>
      </c>
      <c r="M129" s="851">
        <v>85.6</v>
      </c>
      <c r="N129" s="847">
        <v>1702.5</v>
      </c>
      <c r="O129" s="847">
        <v>138.9</v>
      </c>
      <c r="P129" s="847">
        <v>93.6</v>
      </c>
      <c r="Q129" s="848">
        <v>51621</v>
      </c>
      <c r="R129" s="847">
        <v>99.244</v>
      </c>
      <c r="S129" s="848">
        <v>9697</v>
      </c>
      <c r="T129" s="850">
        <v>2.65</v>
      </c>
      <c r="U129" s="904">
        <v>99.802000000000007</v>
      </c>
    </row>
    <row r="130" spans="1:21">
      <c r="A130" s="113"/>
      <c r="B130" s="121" t="s">
        <v>5</v>
      </c>
      <c r="C130" s="851">
        <v>86.8</v>
      </c>
      <c r="D130" s="847">
        <v>1667.2</v>
      </c>
      <c r="E130" s="847">
        <v>139.5</v>
      </c>
      <c r="F130" s="847">
        <v>93.6</v>
      </c>
      <c r="G130" s="848">
        <v>48354</v>
      </c>
      <c r="H130" s="847">
        <v>100.02200000000001</v>
      </c>
      <c r="I130" s="848">
        <v>1723898</v>
      </c>
      <c r="J130" s="850">
        <v>2.6509999999999998</v>
      </c>
      <c r="K130" s="904">
        <v>99.603999999999999</v>
      </c>
      <c r="M130" s="851">
        <v>86.8</v>
      </c>
      <c r="N130" s="847">
        <v>1665.1</v>
      </c>
      <c r="O130" s="847">
        <v>139.5</v>
      </c>
      <c r="P130" s="847">
        <v>94.5</v>
      </c>
      <c r="Q130" s="848">
        <v>51460</v>
      </c>
      <c r="R130" s="847">
        <v>100.02200000000001</v>
      </c>
      <c r="S130" s="848">
        <v>6836</v>
      </c>
      <c r="T130" s="850">
        <v>2.6509999999999998</v>
      </c>
      <c r="U130" s="904">
        <v>99.603999999999999</v>
      </c>
    </row>
    <row r="131" spans="1:21">
      <c r="A131" s="113"/>
      <c r="B131" s="121" t="s">
        <v>6</v>
      </c>
      <c r="C131" s="851">
        <v>85.7</v>
      </c>
      <c r="D131" s="847">
        <v>1658.1</v>
      </c>
      <c r="E131" s="847">
        <v>138.69999999999999</v>
      </c>
      <c r="F131" s="847">
        <v>95.4</v>
      </c>
      <c r="G131" s="848">
        <v>48496</v>
      </c>
      <c r="H131" s="847">
        <v>106.94199999999999</v>
      </c>
      <c r="I131" s="848">
        <v>5124887</v>
      </c>
      <c r="J131" s="850">
        <v>2.63</v>
      </c>
      <c r="K131" s="904">
        <v>99.802000000000007</v>
      </c>
      <c r="M131" s="851">
        <v>85.7</v>
      </c>
      <c r="N131" s="847">
        <v>1650.8</v>
      </c>
      <c r="O131" s="847">
        <v>138.69999999999999</v>
      </c>
      <c r="P131" s="847">
        <v>95</v>
      </c>
      <c r="Q131" s="848">
        <v>51943</v>
      </c>
      <c r="R131" s="847">
        <v>106.94199999999999</v>
      </c>
      <c r="S131" s="848">
        <v>10812</v>
      </c>
      <c r="T131" s="850">
        <v>2.63</v>
      </c>
      <c r="U131" s="904">
        <v>99.802000000000007</v>
      </c>
    </row>
    <row r="132" spans="1:21">
      <c r="A132" s="96"/>
      <c r="B132" s="121" t="s">
        <v>7</v>
      </c>
      <c r="C132" s="851">
        <v>85.5</v>
      </c>
      <c r="D132" s="847">
        <v>1721</v>
      </c>
      <c r="E132" s="847">
        <v>142.1</v>
      </c>
      <c r="F132" s="847">
        <v>96.1</v>
      </c>
      <c r="G132" s="848">
        <v>49240</v>
      </c>
      <c r="H132" s="847">
        <v>106.063</v>
      </c>
      <c r="I132" s="848">
        <v>48322271</v>
      </c>
      <c r="J132" s="850">
        <v>2.61</v>
      </c>
      <c r="K132" s="904">
        <v>99.212000000000003</v>
      </c>
      <c r="M132" s="851">
        <v>85.5</v>
      </c>
      <c r="N132" s="847">
        <v>1670.1</v>
      </c>
      <c r="O132" s="847">
        <v>142.1</v>
      </c>
      <c r="P132" s="847">
        <v>95.8</v>
      </c>
      <c r="Q132" s="848">
        <v>49710</v>
      </c>
      <c r="R132" s="847">
        <v>106.063</v>
      </c>
      <c r="S132" s="848">
        <v>11200</v>
      </c>
      <c r="T132" s="850">
        <v>2.61</v>
      </c>
      <c r="U132" s="904">
        <v>99.212000000000003</v>
      </c>
    </row>
    <row r="133" spans="1:21">
      <c r="A133" s="113"/>
      <c r="B133" s="121" t="s">
        <v>8</v>
      </c>
      <c r="C133" s="851">
        <v>84.7</v>
      </c>
      <c r="D133" s="847">
        <v>1580.8</v>
      </c>
      <c r="E133" s="847">
        <v>138.4</v>
      </c>
      <c r="F133" s="847">
        <v>96.6</v>
      </c>
      <c r="G133" s="848">
        <v>53756</v>
      </c>
      <c r="H133" s="847">
        <v>101.158</v>
      </c>
      <c r="I133" s="848">
        <v>11326272</v>
      </c>
      <c r="J133" s="850">
        <v>2.5760000000000001</v>
      </c>
      <c r="K133" s="904">
        <v>99.209000000000003</v>
      </c>
      <c r="M133" s="851">
        <v>84.7</v>
      </c>
      <c r="N133" s="847">
        <v>1532.4</v>
      </c>
      <c r="O133" s="847">
        <v>138.4</v>
      </c>
      <c r="P133" s="847">
        <v>96.2</v>
      </c>
      <c r="Q133" s="848">
        <v>51700</v>
      </c>
      <c r="R133" s="847">
        <v>101.158</v>
      </c>
      <c r="S133" s="848">
        <v>14333</v>
      </c>
      <c r="T133" s="850">
        <v>2.5760000000000001</v>
      </c>
      <c r="U133" s="904">
        <v>99.209000000000003</v>
      </c>
    </row>
    <row r="134" spans="1:21">
      <c r="A134" s="113"/>
      <c r="B134" s="121" t="s">
        <v>9</v>
      </c>
      <c r="C134" s="851">
        <v>84.9</v>
      </c>
      <c r="D134" s="847">
        <v>1701.4</v>
      </c>
      <c r="E134" s="847">
        <v>151.6</v>
      </c>
      <c r="F134" s="847">
        <v>96.2</v>
      </c>
      <c r="G134" s="848">
        <v>54567</v>
      </c>
      <c r="H134" s="847">
        <v>108.42</v>
      </c>
      <c r="I134" s="848">
        <v>3153166</v>
      </c>
      <c r="J134" s="850">
        <v>2.5640000000000001</v>
      </c>
      <c r="K134" s="904">
        <v>99.503</v>
      </c>
      <c r="M134" s="851">
        <v>84.9</v>
      </c>
      <c r="N134" s="847">
        <v>1677.7</v>
      </c>
      <c r="O134" s="847">
        <v>151.6</v>
      </c>
      <c r="P134" s="847">
        <v>95.7</v>
      </c>
      <c r="Q134" s="848">
        <v>51470</v>
      </c>
      <c r="R134" s="847">
        <v>108.42</v>
      </c>
      <c r="S134" s="848">
        <v>10667</v>
      </c>
      <c r="T134" s="850">
        <v>2.5640000000000001</v>
      </c>
      <c r="U134" s="904">
        <v>99.503</v>
      </c>
    </row>
    <row r="135" spans="1:21">
      <c r="A135" s="113"/>
      <c r="B135" s="121" t="s">
        <v>10</v>
      </c>
      <c r="C135" s="851">
        <v>83.9</v>
      </c>
      <c r="D135" s="847">
        <v>1724</v>
      </c>
      <c r="E135" s="847">
        <v>152.80000000000001</v>
      </c>
      <c r="F135" s="847">
        <v>95.9</v>
      </c>
      <c r="G135" s="848">
        <v>55411</v>
      </c>
      <c r="H135" s="847">
        <v>102.628</v>
      </c>
      <c r="I135" s="848">
        <v>7355489</v>
      </c>
      <c r="J135" s="850">
        <v>2.5720000000000001</v>
      </c>
      <c r="K135" s="904">
        <v>99.504999999999995</v>
      </c>
      <c r="M135" s="851">
        <v>83.9</v>
      </c>
      <c r="N135" s="847">
        <v>1693</v>
      </c>
      <c r="O135" s="847">
        <v>152.80000000000001</v>
      </c>
      <c r="P135" s="847">
        <v>95.9</v>
      </c>
      <c r="Q135" s="848">
        <v>51526</v>
      </c>
      <c r="R135" s="847">
        <v>102.628</v>
      </c>
      <c r="S135" s="848">
        <v>10682</v>
      </c>
      <c r="T135" s="850">
        <v>2.5720000000000001</v>
      </c>
      <c r="U135" s="904">
        <v>99.504999999999995</v>
      </c>
    </row>
    <row r="136" spans="1:21">
      <c r="A136" s="113"/>
      <c r="B136" s="121" t="s">
        <v>11</v>
      </c>
      <c r="C136" s="851">
        <v>83.6</v>
      </c>
      <c r="D136" s="847">
        <v>1672.1</v>
      </c>
      <c r="E136" s="847">
        <v>151.9</v>
      </c>
      <c r="F136" s="847">
        <v>96</v>
      </c>
      <c r="G136" s="848">
        <v>54091</v>
      </c>
      <c r="H136" s="847">
        <v>103.887</v>
      </c>
      <c r="I136" s="848">
        <v>2663915</v>
      </c>
      <c r="J136" s="850">
        <v>2.5720000000000001</v>
      </c>
      <c r="K136" s="904">
        <v>99.41</v>
      </c>
      <c r="M136" s="851">
        <v>83.6</v>
      </c>
      <c r="N136" s="847">
        <v>1661.6</v>
      </c>
      <c r="O136" s="847">
        <v>151.9</v>
      </c>
      <c r="P136" s="847">
        <v>95.9</v>
      </c>
      <c r="Q136" s="848">
        <v>51451</v>
      </c>
      <c r="R136" s="847">
        <v>103.887</v>
      </c>
      <c r="S136" s="848">
        <v>10156</v>
      </c>
      <c r="T136" s="850">
        <v>2.5720000000000001</v>
      </c>
      <c r="U136" s="904">
        <v>99.41</v>
      </c>
    </row>
    <row r="137" spans="1:21">
      <c r="A137" s="113"/>
      <c r="B137" s="121" t="s">
        <v>12</v>
      </c>
      <c r="C137" s="851">
        <v>84.6</v>
      </c>
      <c r="D137" s="847">
        <v>1636.2</v>
      </c>
      <c r="E137" s="847">
        <v>142.69999999999999</v>
      </c>
      <c r="F137" s="847">
        <v>96.1</v>
      </c>
      <c r="G137" s="848">
        <v>52949</v>
      </c>
      <c r="H137" s="847">
        <v>85.572000000000003</v>
      </c>
      <c r="I137" s="848">
        <v>4359758</v>
      </c>
      <c r="J137" s="850">
        <v>2.5659999999999998</v>
      </c>
      <c r="K137" s="904">
        <v>98.248999999999995</v>
      </c>
      <c r="M137" s="851">
        <v>84.6</v>
      </c>
      <c r="N137" s="847">
        <v>1656.4</v>
      </c>
      <c r="O137" s="847">
        <v>142.69999999999999</v>
      </c>
      <c r="P137" s="847">
        <v>96.2</v>
      </c>
      <c r="Q137" s="848">
        <v>51933</v>
      </c>
      <c r="R137" s="847">
        <v>85.572000000000003</v>
      </c>
      <c r="S137" s="848">
        <v>10716</v>
      </c>
      <c r="T137" s="850">
        <v>2.5659999999999998</v>
      </c>
      <c r="U137" s="904">
        <v>98.248999999999995</v>
      </c>
    </row>
    <row r="138" spans="1:21">
      <c r="A138" s="113"/>
      <c r="B138" s="121" t="s">
        <v>13</v>
      </c>
      <c r="C138" s="851">
        <v>83.7</v>
      </c>
      <c r="D138" s="847">
        <v>1607.7</v>
      </c>
      <c r="E138" s="847">
        <v>145.80000000000001</v>
      </c>
      <c r="F138" s="847">
        <v>95.6</v>
      </c>
      <c r="G138" s="848">
        <v>55327</v>
      </c>
      <c r="H138" s="847">
        <v>96.655000000000001</v>
      </c>
      <c r="I138" s="848">
        <v>34722578</v>
      </c>
      <c r="J138" s="850">
        <v>2.5590000000000002</v>
      </c>
      <c r="K138" s="904">
        <v>97.566000000000003</v>
      </c>
      <c r="M138" s="851">
        <v>83.7</v>
      </c>
      <c r="N138" s="847">
        <v>1662.2</v>
      </c>
      <c r="O138" s="847">
        <v>145.80000000000001</v>
      </c>
      <c r="P138" s="847">
        <v>95.5</v>
      </c>
      <c r="Q138" s="848">
        <v>54095</v>
      </c>
      <c r="R138" s="847">
        <v>96.655000000000001</v>
      </c>
      <c r="S138" s="848">
        <v>10563</v>
      </c>
      <c r="T138" s="850">
        <v>2.5590000000000002</v>
      </c>
      <c r="U138" s="904">
        <v>97.566000000000003</v>
      </c>
    </row>
    <row r="139" spans="1:21">
      <c r="A139" s="114"/>
      <c r="B139" s="122" t="s">
        <v>14</v>
      </c>
      <c r="C139" s="856">
        <v>83.1</v>
      </c>
      <c r="D139" s="852">
        <v>1600.6</v>
      </c>
      <c r="E139" s="852">
        <v>147.4</v>
      </c>
      <c r="F139" s="852">
        <v>96.7</v>
      </c>
      <c r="G139" s="853">
        <v>50659</v>
      </c>
      <c r="H139" s="852">
        <v>90.524000000000001</v>
      </c>
      <c r="I139" s="853">
        <v>3043257</v>
      </c>
      <c r="J139" s="855">
        <v>2.528</v>
      </c>
      <c r="K139" s="905">
        <v>98.135000000000005</v>
      </c>
      <c r="M139" s="856">
        <v>83.1</v>
      </c>
      <c r="N139" s="852">
        <v>1677.8</v>
      </c>
      <c r="O139" s="852">
        <v>147.4</v>
      </c>
      <c r="P139" s="852">
        <v>96.6</v>
      </c>
      <c r="Q139" s="853">
        <v>51974</v>
      </c>
      <c r="R139" s="852">
        <v>90.524000000000001</v>
      </c>
      <c r="S139" s="853">
        <v>11349</v>
      </c>
      <c r="T139" s="855">
        <v>2.528</v>
      </c>
      <c r="U139" s="905">
        <v>98.135000000000005</v>
      </c>
    </row>
    <row r="140" spans="1:21">
      <c r="A140" s="113" t="s">
        <v>48</v>
      </c>
      <c r="B140" s="121" t="s">
        <v>3</v>
      </c>
      <c r="C140" s="851">
        <v>82.8</v>
      </c>
      <c r="D140" s="847">
        <v>1661.3</v>
      </c>
      <c r="E140" s="847">
        <v>138.4</v>
      </c>
      <c r="F140" s="847">
        <v>93.2</v>
      </c>
      <c r="G140" s="848">
        <v>49540</v>
      </c>
      <c r="H140" s="847">
        <v>88.587999999999994</v>
      </c>
      <c r="I140" s="848">
        <v>2852789</v>
      </c>
      <c r="J140" s="850">
        <v>2.5259999999999998</v>
      </c>
      <c r="K140" s="904">
        <v>97.64</v>
      </c>
      <c r="M140" s="851">
        <v>82.8</v>
      </c>
      <c r="N140" s="847">
        <v>1681.8</v>
      </c>
      <c r="O140" s="847">
        <v>138.4</v>
      </c>
      <c r="P140" s="847">
        <v>93.6</v>
      </c>
      <c r="Q140" s="848">
        <v>52330</v>
      </c>
      <c r="R140" s="847">
        <v>88.587999999999994</v>
      </c>
      <c r="S140" s="848">
        <v>10579</v>
      </c>
      <c r="T140" s="850">
        <v>2.5259999999999998</v>
      </c>
      <c r="U140" s="904">
        <v>97.64</v>
      </c>
    </row>
    <row r="141" spans="1:21">
      <c r="A141" s="113">
        <v>2000</v>
      </c>
      <c r="B141" s="121" t="s">
        <v>4</v>
      </c>
      <c r="C141" s="851">
        <v>81.7</v>
      </c>
      <c r="D141" s="847">
        <v>1728</v>
      </c>
      <c r="E141" s="847">
        <v>168</v>
      </c>
      <c r="F141" s="847">
        <v>93.8</v>
      </c>
      <c r="G141" s="848">
        <v>49673</v>
      </c>
      <c r="H141" s="847">
        <v>113.59399999999999</v>
      </c>
      <c r="I141" s="848">
        <v>9649050</v>
      </c>
      <c r="J141" s="850">
        <v>2.5249999999999999</v>
      </c>
      <c r="K141" s="904">
        <v>98.213999999999999</v>
      </c>
      <c r="M141" s="851">
        <v>81.7</v>
      </c>
      <c r="N141" s="847">
        <v>1732.5</v>
      </c>
      <c r="O141" s="847">
        <v>168</v>
      </c>
      <c r="P141" s="847">
        <v>94.1</v>
      </c>
      <c r="Q141" s="848">
        <v>51696</v>
      </c>
      <c r="R141" s="847">
        <v>113.59399999999999</v>
      </c>
      <c r="S141" s="848">
        <v>13831</v>
      </c>
      <c r="T141" s="850">
        <v>2.5249999999999999</v>
      </c>
      <c r="U141" s="904">
        <v>98.213999999999999</v>
      </c>
    </row>
    <row r="142" spans="1:21">
      <c r="A142" s="113"/>
      <c r="B142" s="121" t="s">
        <v>5</v>
      </c>
      <c r="C142" s="851">
        <v>81.7</v>
      </c>
      <c r="D142" s="847">
        <v>1678.1</v>
      </c>
      <c r="E142" s="847">
        <v>155.6</v>
      </c>
      <c r="F142" s="847">
        <v>94.2</v>
      </c>
      <c r="G142" s="848">
        <v>47654</v>
      </c>
      <c r="H142" s="847">
        <v>101.621</v>
      </c>
      <c r="I142" s="848">
        <v>2706886</v>
      </c>
      <c r="J142" s="850">
        <v>2.4990000000000001</v>
      </c>
      <c r="K142" s="904">
        <v>98.61</v>
      </c>
      <c r="M142" s="851">
        <v>81.7</v>
      </c>
      <c r="N142" s="847">
        <v>1680.1</v>
      </c>
      <c r="O142" s="847">
        <v>155.6</v>
      </c>
      <c r="P142" s="847">
        <v>95.1</v>
      </c>
      <c r="Q142" s="848">
        <v>51190</v>
      </c>
      <c r="R142" s="847">
        <v>101.621</v>
      </c>
      <c r="S142" s="848">
        <v>11016</v>
      </c>
      <c r="T142" s="850">
        <v>2.4990000000000001</v>
      </c>
      <c r="U142" s="904">
        <v>98.61</v>
      </c>
    </row>
    <row r="143" spans="1:21">
      <c r="A143" s="113"/>
      <c r="B143" s="121" t="s">
        <v>6</v>
      </c>
      <c r="C143" s="851">
        <v>82.2</v>
      </c>
      <c r="D143" s="847">
        <v>1676.4</v>
      </c>
      <c r="E143" s="847">
        <v>177.7</v>
      </c>
      <c r="F143" s="847">
        <v>93.8</v>
      </c>
      <c r="G143" s="848">
        <v>47087</v>
      </c>
      <c r="H143" s="847">
        <v>83.843000000000004</v>
      </c>
      <c r="I143" s="848">
        <v>4772059</v>
      </c>
      <c r="J143" s="850">
        <v>2.496</v>
      </c>
      <c r="K143" s="904">
        <v>98.311999999999998</v>
      </c>
      <c r="M143" s="851">
        <v>82.2</v>
      </c>
      <c r="N143" s="847">
        <v>1662.8</v>
      </c>
      <c r="O143" s="847">
        <v>177.7</v>
      </c>
      <c r="P143" s="847">
        <v>93.4</v>
      </c>
      <c r="Q143" s="848">
        <v>51675</v>
      </c>
      <c r="R143" s="847">
        <v>83.843000000000004</v>
      </c>
      <c r="S143" s="848">
        <v>9774</v>
      </c>
      <c r="T143" s="850">
        <v>2.496</v>
      </c>
      <c r="U143" s="904">
        <v>98.311999999999998</v>
      </c>
    </row>
    <row r="144" spans="1:21">
      <c r="A144" s="113"/>
      <c r="B144" s="121" t="s">
        <v>7</v>
      </c>
      <c r="C144" s="851">
        <v>82</v>
      </c>
      <c r="D144" s="847">
        <v>1735.5</v>
      </c>
      <c r="E144" s="847">
        <v>145.4</v>
      </c>
      <c r="F144" s="847">
        <v>93.6</v>
      </c>
      <c r="G144" s="848">
        <v>51366</v>
      </c>
      <c r="H144" s="847">
        <v>93.754000000000005</v>
      </c>
      <c r="I144" s="848">
        <v>41743810</v>
      </c>
      <c r="J144" s="850">
        <v>2.5049999999999999</v>
      </c>
      <c r="K144" s="904">
        <v>98.113</v>
      </c>
      <c r="M144" s="851">
        <v>82</v>
      </c>
      <c r="N144" s="847">
        <v>1686.1</v>
      </c>
      <c r="O144" s="847">
        <v>145.4</v>
      </c>
      <c r="P144" s="847">
        <v>93.4</v>
      </c>
      <c r="Q144" s="848">
        <v>50316</v>
      </c>
      <c r="R144" s="847">
        <v>93.754000000000005</v>
      </c>
      <c r="S144" s="848">
        <v>9779</v>
      </c>
      <c r="T144" s="850">
        <v>2.5049999999999999</v>
      </c>
      <c r="U144" s="904">
        <v>98.113</v>
      </c>
    </row>
    <row r="145" spans="1:21">
      <c r="A145" s="113"/>
      <c r="B145" s="121" t="s">
        <v>8</v>
      </c>
      <c r="C145" s="851">
        <v>81.5</v>
      </c>
      <c r="D145" s="847">
        <v>1718.2</v>
      </c>
      <c r="E145" s="847">
        <v>144.6</v>
      </c>
      <c r="F145" s="847">
        <v>93.6</v>
      </c>
      <c r="G145" s="848">
        <v>52600</v>
      </c>
      <c r="H145" s="847">
        <v>95.77</v>
      </c>
      <c r="I145" s="848">
        <v>8553473</v>
      </c>
      <c r="J145" s="850">
        <v>2.4969999999999999</v>
      </c>
      <c r="K145" s="904">
        <v>98.703999999999994</v>
      </c>
      <c r="M145" s="851">
        <v>81.5</v>
      </c>
      <c r="N145" s="847">
        <v>1667.9</v>
      </c>
      <c r="O145" s="847">
        <v>144.6</v>
      </c>
      <c r="P145" s="847">
        <v>93.2</v>
      </c>
      <c r="Q145" s="848">
        <v>50921</v>
      </c>
      <c r="R145" s="847">
        <v>95.77</v>
      </c>
      <c r="S145" s="848">
        <v>10496</v>
      </c>
      <c r="T145" s="850">
        <v>2.4969999999999999</v>
      </c>
      <c r="U145" s="904">
        <v>98.703999999999994</v>
      </c>
    </row>
    <row r="146" spans="1:21">
      <c r="A146" s="96"/>
      <c r="B146" s="121" t="s">
        <v>9</v>
      </c>
      <c r="C146" s="851">
        <v>80.5</v>
      </c>
      <c r="D146" s="847">
        <v>1690.2</v>
      </c>
      <c r="E146" s="847">
        <v>131.9</v>
      </c>
      <c r="F146" s="847">
        <v>93.9</v>
      </c>
      <c r="G146" s="848">
        <v>53469</v>
      </c>
      <c r="H146" s="847">
        <v>83.146000000000001</v>
      </c>
      <c r="I146" s="848">
        <v>3263128</v>
      </c>
      <c r="J146" s="850">
        <v>2.476</v>
      </c>
      <c r="K146" s="904">
        <v>98.602999999999994</v>
      </c>
      <c r="M146" s="851">
        <v>80.5</v>
      </c>
      <c r="N146" s="847">
        <v>1667.6</v>
      </c>
      <c r="O146" s="847">
        <v>131.9</v>
      </c>
      <c r="P146" s="847">
        <v>93.4</v>
      </c>
      <c r="Q146" s="848">
        <v>51016</v>
      </c>
      <c r="R146" s="847">
        <v>83.146000000000001</v>
      </c>
      <c r="S146" s="848">
        <v>10658</v>
      </c>
      <c r="T146" s="850">
        <v>2.476</v>
      </c>
      <c r="U146" s="904">
        <v>98.602999999999994</v>
      </c>
    </row>
    <row r="147" spans="1:21">
      <c r="A147" s="113"/>
      <c r="B147" s="121" t="s">
        <v>10</v>
      </c>
      <c r="C147" s="851">
        <v>82</v>
      </c>
      <c r="D147" s="847">
        <v>1692.8</v>
      </c>
      <c r="E147" s="847">
        <v>140.5</v>
      </c>
      <c r="F147" s="847">
        <v>93.4</v>
      </c>
      <c r="G147" s="848">
        <v>55214</v>
      </c>
      <c r="H147" s="847">
        <v>94.399000000000001</v>
      </c>
      <c r="I147" s="848">
        <v>7198384</v>
      </c>
      <c r="J147" s="850">
        <v>2.48</v>
      </c>
      <c r="K147" s="904">
        <v>98.509</v>
      </c>
      <c r="M147" s="851">
        <v>82</v>
      </c>
      <c r="N147" s="847">
        <v>1668.2</v>
      </c>
      <c r="O147" s="847">
        <v>140.5</v>
      </c>
      <c r="P147" s="847">
        <v>93.4</v>
      </c>
      <c r="Q147" s="848">
        <v>50441</v>
      </c>
      <c r="R147" s="847">
        <v>94.399000000000001</v>
      </c>
      <c r="S147" s="848">
        <v>10365</v>
      </c>
      <c r="T147" s="850">
        <v>2.48</v>
      </c>
      <c r="U147" s="904">
        <v>98.509</v>
      </c>
    </row>
    <row r="148" spans="1:21">
      <c r="A148" s="113"/>
      <c r="B148" s="121" t="s">
        <v>11</v>
      </c>
      <c r="C148" s="851">
        <v>82.5</v>
      </c>
      <c r="D148" s="847">
        <v>1682</v>
      </c>
      <c r="E148" s="847">
        <v>145.1</v>
      </c>
      <c r="F148" s="847">
        <v>92.7</v>
      </c>
      <c r="G148" s="848">
        <v>51872</v>
      </c>
      <c r="H148" s="847">
        <v>94.978999999999999</v>
      </c>
      <c r="I148" s="848">
        <v>2681327</v>
      </c>
      <c r="J148" s="850">
        <v>2.4969999999999999</v>
      </c>
      <c r="K148" s="904">
        <v>98.022000000000006</v>
      </c>
      <c r="M148" s="851">
        <v>82.5</v>
      </c>
      <c r="N148" s="847">
        <v>1670.2</v>
      </c>
      <c r="O148" s="847">
        <v>145.1</v>
      </c>
      <c r="P148" s="847">
        <v>92.7</v>
      </c>
      <c r="Q148" s="848">
        <v>50206</v>
      </c>
      <c r="R148" s="847">
        <v>94.978999999999999</v>
      </c>
      <c r="S148" s="848">
        <v>10455</v>
      </c>
      <c r="T148" s="850">
        <v>2.4969999999999999</v>
      </c>
      <c r="U148" s="904">
        <v>98.022000000000006</v>
      </c>
    </row>
    <row r="149" spans="1:21">
      <c r="A149" s="113"/>
      <c r="B149" s="121" t="s">
        <v>12</v>
      </c>
      <c r="C149" s="851">
        <v>82.9</v>
      </c>
      <c r="D149" s="847">
        <v>1668.2</v>
      </c>
      <c r="E149" s="847">
        <v>134.9</v>
      </c>
      <c r="F149" s="847">
        <v>92.9</v>
      </c>
      <c r="G149" s="848">
        <v>52936</v>
      </c>
      <c r="H149" s="847">
        <v>108.185</v>
      </c>
      <c r="I149" s="848">
        <v>4352165</v>
      </c>
      <c r="J149" s="850">
        <v>2.5169999999999999</v>
      </c>
      <c r="K149" s="904">
        <v>97.921000000000006</v>
      </c>
      <c r="M149" s="851">
        <v>82.9</v>
      </c>
      <c r="N149" s="847">
        <v>1684.6</v>
      </c>
      <c r="O149" s="847">
        <v>134.9</v>
      </c>
      <c r="P149" s="847">
        <v>93</v>
      </c>
      <c r="Q149" s="848">
        <v>50588</v>
      </c>
      <c r="R149" s="847">
        <v>108.185</v>
      </c>
      <c r="S149" s="848">
        <v>10233</v>
      </c>
      <c r="T149" s="850">
        <v>2.5169999999999999</v>
      </c>
      <c r="U149" s="904">
        <v>97.921000000000006</v>
      </c>
    </row>
    <row r="150" spans="1:21">
      <c r="A150" s="113"/>
      <c r="B150" s="121" t="s">
        <v>13</v>
      </c>
      <c r="C150" s="851">
        <v>83.8</v>
      </c>
      <c r="D150" s="847">
        <v>1659.5</v>
      </c>
      <c r="E150" s="847">
        <v>142.9</v>
      </c>
      <c r="F150" s="847">
        <v>93.1</v>
      </c>
      <c r="G150" s="848">
        <v>51639</v>
      </c>
      <c r="H150" s="847">
        <v>97.885000000000005</v>
      </c>
      <c r="I150" s="848">
        <v>32783932</v>
      </c>
      <c r="J150" s="850">
        <v>2.5139999999999998</v>
      </c>
      <c r="K150" s="904">
        <v>98.602999999999994</v>
      </c>
      <c r="M150" s="851">
        <v>83.8</v>
      </c>
      <c r="N150" s="847">
        <v>1707.2</v>
      </c>
      <c r="O150" s="847">
        <v>142.9</v>
      </c>
      <c r="P150" s="847">
        <v>93</v>
      </c>
      <c r="Q150" s="848">
        <v>50553</v>
      </c>
      <c r="R150" s="847">
        <v>97.885000000000005</v>
      </c>
      <c r="S150" s="848">
        <v>10085</v>
      </c>
      <c r="T150" s="850">
        <v>2.5139999999999998</v>
      </c>
      <c r="U150" s="904">
        <v>98.602999999999994</v>
      </c>
    </row>
    <row r="151" spans="1:21">
      <c r="A151" s="113"/>
      <c r="B151" s="121" t="s">
        <v>14</v>
      </c>
      <c r="C151" s="851">
        <v>84.2</v>
      </c>
      <c r="D151" s="847">
        <v>1639.6</v>
      </c>
      <c r="E151" s="847">
        <v>132.4</v>
      </c>
      <c r="F151" s="847">
        <v>92.9</v>
      </c>
      <c r="G151" s="848">
        <v>49434</v>
      </c>
      <c r="H151" s="847">
        <v>110.146</v>
      </c>
      <c r="I151" s="848">
        <v>2671367</v>
      </c>
      <c r="J151" s="850">
        <v>2.5179999999999998</v>
      </c>
      <c r="K151" s="904">
        <v>98.9</v>
      </c>
      <c r="M151" s="851">
        <v>84.2</v>
      </c>
      <c r="N151" s="847">
        <v>1714.6</v>
      </c>
      <c r="O151" s="847">
        <v>132.4</v>
      </c>
      <c r="P151" s="847">
        <v>92.8</v>
      </c>
      <c r="Q151" s="848">
        <v>52285</v>
      </c>
      <c r="R151" s="847">
        <v>110.146</v>
      </c>
      <c r="S151" s="848">
        <v>10100</v>
      </c>
      <c r="T151" s="850">
        <v>2.5179999999999998</v>
      </c>
      <c r="U151" s="904">
        <v>98.9</v>
      </c>
    </row>
    <row r="152" spans="1:21">
      <c r="A152" s="115" t="s">
        <v>49</v>
      </c>
      <c r="B152" s="120" t="s">
        <v>3</v>
      </c>
      <c r="C152" s="861">
        <v>84.5</v>
      </c>
      <c r="D152" s="857">
        <v>1701.1</v>
      </c>
      <c r="E152" s="857">
        <v>130</v>
      </c>
      <c r="F152" s="857">
        <v>92.4</v>
      </c>
      <c r="G152" s="858">
        <v>49202</v>
      </c>
      <c r="H152" s="857">
        <v>109.414</v>
      </c>
      <c r="I152" s="858">
        <v>2954318</v>
      </c>
      <c r="J152" s="860">
        <v>2.5129999999999999</v>
      </c>
      <c r="K152" s="906">
        <v>99.697999999999993</v>
      </c>
      <c r="M152" s="861">
        <v>84.5</v>
      </c>
      <c r="N152" s="857">
        <v>1721.2</v>
      </c>
      <c r="O152" s="857">
        <v>130</v>
      </c>
      <c r="P152" s="857">
        <v>92.7</v>
      </c>
      <c r="Q152" s="858">
        <v>50525</v>
      </c>
      <c r="R152" s="857">
        <v>109.414</v>
      </c>
      <c r="S152" s="858">
        <v>10927</v>
      </c>
      <c r="T152" s="860">
        <v>2.5129999999999999</v>
      </c>
      <c r="U152" s="906">
        <v>99.697999999999993</v>
      </c>
    </row>
    <row r="153" spans="1:21">
      <c r="A153" s="113">
        <v>2001</v>
      </c>
      <c r="B153" s="121" t="s">
        <v>4</v>
      </c>
      <c r="C153" s="851">
        <v>84.3</v>
      </c>
      <c r="D153" s="847">
        <v>1725.7</v>
      </c>
      <c r="E153" s="847">
        <v>134.69999999999999</v>
      </c>
      <c r="F153" s="847">
        <v>92</v>
      </c>
      <c r="G153" s="848">
        <v>48604</v>
      </c>
      <c r="H153" s="847">
        <v>97.894000000000005</v>
      </c>
      <c r="I153" s="848">
        <v>7064018</v>
      </c>
      <c r="J153" s="850">
        <v>2.5030000000000001</v>
      </c>
      <c r="K153" s="904">
        <v>99.596000000000004</v>
      </c>
      <c r="M153" s="851">
        <v>84.3</v>
      </c>
      <c r="N153" s="847">
        <v>1734.9</v>
      </c>
      <c r="O153" s="847">
        <v>134.69999999999999</v>
      </c>
      <c r="P153" s="847">
        <v>92.4</v>
      </c>
      <c r="Q153" s="848">
        <v>51502</v>
      </c>
      <c r="R153" s="847">
        <v>97.894000000000005</v>
      </c>
      <c r="S153" s="848">
        <v>10252</v>
      </c>
      <c r="T153" s="850">
        <v>2.5030000000000001</v>
      </c>
      <c r="U153" s="904">
        <v>99.596000000000004</v>
      </c>
    </row>
    <row r="154" spans="1:21">
      <c r="A154" s="113"/>
      <c r="B154" s="121" t="s">
        <v>5</v>
      </c>
      <c r="C154" s="851">
        <v>84.7</v>
      </c>
      <c r="D154" s="847">
        <v>1781.7</v>
      </c>
      <c r="E154" s="847">
        <v>137</v>
      </c>
      <c r="F154" s="847">
        <v>91.2</v>
      </c>
      <c r="G154" s="848">
        <v>47907</v>
      </c>
      <c r="H154" s="847">
        <v>81.122</v>
      </c>
      <c r="I154" s="848">
        <v>1928097</v>
      </c>
      <c r="J154" s="850">
        <v>2.4710000000000001</v>
      </c>
      <c r="K154" s="904">
        <v>99.093999999999994</v>
      </c>
      <c r="M154" s="851">
        <v>84.7</v>
      </c>
      <c r="N154" s="847">
        <v>1794.8</v>
      </c>
      <c r="O154" s="847">
        <v>137</v>
      </c>
      <c r="P154" s="847">
        <v>92.1</v>
      </c>
      <c r="Q154" s="848">
        <v>52246</v>
      </c>
      <c r="R154" s="847">
        <v>81.122</v>
      </c>
      <c r="S154" s="848">
        <v>8139</v>
      </c>
      <c r="T154" s="850">
        <v>2.4710000000000001</v>
      </c>
      <c r="U154" s="904">
        <v>99.093999999999994</v>
      </c>
    </row>
    <row r="155" spans="1:21">
      <c r="A155" s="113"/>
      <c r="B155" s="121" t="s">
        <v>6</v>
      </c>
      <c r="C155" s="851">
        <v>86.1</v>
      </c>
      <c r="D155" s="847">
        <v>1777.7</v>
      </c>
      <c r="E155" s="847">
        <v>124.6</v>
      </c>
      <c r="F155" s="847">
        <v>91.8</v>
      </c>
      <c r="G155" s="848">
        <v>48620</v>
      </c>
      <c r="H155" s="847">
        <v>97.674000000000007</v>
      </c>
      <c r="I155" s="848">
        <v>5478505</v>
      </c>
      <c r="J155" s="850">
        <v>2.4550000000000001</v>
      </c>
      <c r="K155" s="904">
        <v>98.585999999999999</v>
      </c>
      <c r="M155" s="851">
        <v>86.1</v>
      </c>
      <c r="N155" s="847">
        <v>1759.3</v>
      </c>
      <c r="O155" s="847">
        <v>124.6</v>
      </c>
      <c r="P155" s="847">
        <v>91.5</v>
      </c>
      <c r="Q155" s="848">
        <v>53073</v>
      </c>
      <c r="R155" s="847">
        <v>97.674000000000007</v>
      </c>
      <c r="S155" s="848">
        <v>10702</v>
      </c>
      <c r="T155" s="850">
        <v>2.4550000000000001</v>
      </c>
      <c r="U155" s="904">
        <v>98.585999999999999</v>
      </c>
    </row>
    <row r="156" spans="1:21">
      <c r="A156" s="113"/>
      <c r="B156" s="121" t="s">
        <v>7</v>
      </c>
      <c r="C156" s="851">
        <v>86.1</v>
      </c>
      <c r="D156" s="847">
        <v>1785.1</v>
      </c>
      <c r="E156" s="847">
        <v>131.1</v>
      </c>
      <c r="F156" s="847">
        <v>91.4</v>
      </c>
      <c r="G156" s="848">
        <v>54405</v>
      </c>
      <c r="H156" s="847">
        <v>92.653000000000006</v>
      </c>
      <c r="I156" s="848">
        <v>48569464</v>
      </c>
      <c r="J156" s="850">
        <v>2.4369999999999998</v>
      </c>
      <c r="K156" s="904">
        <v>98.784999999999997</v>
      </c>
      <c r="M156" s="851">
        <v>86.1</v>
      </c>
      <c r="N156" s="847">
        <v>1736.7</v>
      </c>
      <c r="O156" s="847">
        <v>131.1</v>
      </c>
      <c r="P156" s="847">
        <v>91.2</v>
      </c>
      <c r="Q156" s="848">
        <v>52914</v>
      </c>
      <c r="R156" s="847">
        <v>92.653000000000006</v>
      </c>
      <c r="S156" s="848">
        <v>11322</v>
      </c>
      <c r="T156" s="850">
        <v>2.4369999999999998</v>
      </c>
      <c r="U156" s="904">
        <v>98.784999999999997</v>
      </c>
    </row>
    <row r="157" spans="1:21">
      <c r="A157" s="113"/>
      <c r="B157" s="121" t="s">
        <v>8</v>
      </c>
      <c r="C157" s="851">
        <v>87.5</v>
      </c>
      <c r="D157" s="847">
        <v>1792.4</v>
      </c>
      <c r="E157" s="847">
        <v>128</v>
      </c>
      <c r="F157" s="847">
        <v>91.5</v>
      </c>
      <c r="G157" s="848">
        <v>52722</v>
      </c>
      <c r="H157" s="847">
        <v>98.277000000000001</v>
      </c>
      <c r="I157" s="848">
        <v>8400803</v>
      </c>
      <c r="J157" s="850">
        <v>2.3460000000000001</v>
      </c>
      <c r="K157" s="904">
        <v>98.182000000000002</v>
      </c>
      <c r="M157" s="851">
        <v>87.5</v>
      </c>
      <c r="N157" s="847">
        <v>1741.9</v>
      </c>
      <c r="O157" s="847">
        <v>128</v>
      </c>
      <c r="P157" s="847">
        <v>91.2</v>
      </c>
      <c r="Q157" s="848">
        <v>51790</v>
      </c>
      <c r="R157" s="847">
        <v>98.277000000000001</v>
      </c>
      <c r="S157" s="848">
        <v>10339</v>
      </c>
      <c r="T157" s="850">
        <v>2.3460000000000001</v>
      </c>
      <c r="U157" s="904">
        <v>98.182000000000002</v>
      </c>
    </row>
    <row r="158" spans="1:21">
      <c r="A158" s="113"/>
      <c r="B158" s="121" t="s">
        <v>9</v>
      </c>
      <c r="C158" s="851">
        <v>86.8</v>
      </c>
      <c r="D158" s="847">
        <v>1734.5</v>
      </c>
      <c r="E158" s="847">
        <v>135.9</v>
      </c>
      <c r="F158" s="847">
        <v>91.3</v>
      </c>
      <c r="G158" s="848">
        <v>55197</v>
      </c>
      <c r="H158" s="847">
        <v>121.578</v>
      </c>
      <c r="I158" s="848">
        <v>3125933</v>
      </c>
      <c r="J158" s="850">
        <v>2.3250000000000002</v>
      </c>
      <c r="K158" s="904">
        <v>98.177999999999997</v>
      </c>
      <c r="M158" s="851">
        <v>86.8</v>
      </c>
      <c r="N158" s="847">
        <v>1712.6</v>
      </c>
      <c r="O158" s="847">
        <v>135.9</v>
      </c>
      <c r="P158" s="847">
        <v>90.8</v>
      </c>
      <c r="Q158" s="848">
        <v>51669</v>
      </c>
      <c r="R158" s="847">
        <v>121.578</v>
      </c>
      <c r="S158" s="848">
        <v>10129</v>
      </c>
      <c r="T158" s="850">
        <v>2.3250000000000002</v>
      </c>
      <c r="U158" s="904">
        <v>98.177999999999997</v>
      </c>
    </row>
    <row r="159" spans="1:21">
      <c r="A159" s="113"/>
      <c r="B159" s="121" t="s">
        <v>10</v>
      </c>
      <c r="C159" s="851">
        <v>86.1</v>
      </c>
      <c r="D159" s="847">
        <v>1730</v>
      </c>
      <c r="E159" s="847">
        <v>113.2</v>
      </c>
      <c r="F159" s="847">
        <v>90.8</v>
      </c>
      <c r="G159" s="848">
        <v>55923</v>
      </c>
      <c r="H159" s="847">
        <v>93.674999999999997</v>
      </c>
      <c r="I159" s="848">
        <v>6168593</v>
      </c>
      <c r="J159" s="850">
        <v>2.3180000000000001</v>
      </c>
      <c r="K159" s="904">
        <v>98.082999999999998</v>
      </c>
      <c r="M159" s="851">
        <v>86.1</v>
      </c>
      <c r="N159" s="847">
        <v>1710.7</v>
      </c>
      <c r="O159" s="847">
        <v>113.2</v>
      </c>
      <c r="P159" s="847">
        <v>90.7</v>
      </c>
      <c r="Q159" s="848">
        <v>51398</v>
      </c>
      <c r="R159" s="847">
        <v>93.674999999999997</v>
      </c>
      <c r="S159" s="848">
        <v>8830</v>
      </c>
      <c r="T159" s="850">
        <v>2.3180000000000001</v>
      </c>
      <c r="U159" s="904">
        <v>98.082999999999998</v>
      </c>
    </row>
    <row r="160" spans="1:21">
      <c r="A160" s="113"/>
      <c r="B160" s="121" t="s">
        <v>11</v>
      </c>
      <c r="C160" s="851">
        <v>85.3</v>
      </c>
      <c r="D160" s="847">
        <v>1722.9</v>
      </c>
      <c r="E160" s="847">
        <v>110.4</v>
      </c>
      <c r="F160" s="847">
        <v>90.6</v>
      </c>
      <c r="G160" s="848">
        <v>53647</v>
      </c>
      <c r="H160" s="847">
        <v>113.345</v>
      </c>
      <c r="I160" s="848">
        <v>2478831</v>
      </c>
      <c r="J160" s="850">
        <v>2.3010000000000002</v>
      </c>
      <c r="K160" s="904">
        <v>97.78</v>
      </c>
      <c r="M160" s="851">
        <v>85.3</v>
      </c>
      <c r="N160" s="847">
        <v>1710.1</v>
      </c>
      <c r="O160" s="847">
        <v>110.4</v>
      </c>
      <c r="P160" s="847">
        <v>90.6</v>
      </c>
      <c r="Q160" s="848">
        <v>52030</v>
      </c>
      <c r="R160" s="847">
        <v>113.345</v>
      </c>
      <c r="S160" s="848">
        <v>9958</v>
      </c>
      <c r="T160" s="850">
        <v>2.3010000000000002</v>
      </c>
      <c r="U160" s="904">
        <v>97.78</v>
      </c>
    </row>
    <row r="161" spans="1:21">
      <c r="A161" s="113"/>
      <c r="B161" s="121" t="s">
        <v>12</v>
      </c>
      <c r="C161" s="851">
        <v>84.3</v>
      </c>
      <c r="D161" s="847">
        <v>1689.9</v>
      </c>
      <c r="E161" s="847">
        <v>111.9</v>
      </c>
      <c r="F161" s="847">
        <v>90.6</v>
      </c>
      <c r="G161" s="848">
        <v>55601</v>
      </c>
      <c r="H161" s="847">
        <v>95.397000000000006</v>
      </c>
      <c r="I161" s="848">
        <v>4528578</v>
      </c>
      <c r="J161" s="850">
        <v>2.2949999999999999</v>
      </c>
      <c r="K161" s="904">
        <v>97.876999999999995</v>
      </c>
      <c r="M161" s="851">
        <v>84.3</v>
      </c>
      <c r="N161" s="847">
        <v>1695.6</v>
      </c>
      <c r="O161" s="847">
        <v>111.9</v>
      </c>
      <c r="P161" s="847">
        <v>90.7</v>
      </c>
      <c r="Q161" s="848">
        <v>52163</v>
      </c>
      <c r="R161" s="847">
        <v>95.397000000000006</v>
      </c>
      <c r="S161" s="848">
        <v>10190</v>
      </c>
      <c r="T161" s="850">
        <v>2.2949999999999999</v>
      </c>
      <c r="U161" s="904">
        <v>97.876999999999995</v>
      </c>
    </row>
    <row r="162" spans="1:21">
      <c r="A162" s="113"/>
      <c r="B162" s="121" t="s">
        <v>13</v>
      </c>
      <c r="C162" s="851">
        <v>84.2</v>
      </c>
      <c r="D162" s="847">
        <v>1630.3</v>
      </c>
      <c r="E162" s="847">
        <v>109.2</v>
      </c>
      <c r="F162" s="847">
        <v>90.3</v>
      </c>
      <c r="G162" s="848">
        <v>53569</v>
      </c>
      <c r="H162" s="847">
        <v>98.866</v>
      </c>
      <c r="I162" s="848">
        <v>31085815</v>
      </c>
      <c r="J162" s="850">
        <v>2.294</v>
      </c>
      <c r="K162" s="904">
        <v>97.47</v>
      </c>
      <c r="M162" s="851">
        <v>84.2</v>
      </c>
      <c r="N162" s="847">
        <v>1663.5</v>
      </c>
      <c r="O162" s="847">
        <v>109.2</v>
      </c>
      <c r="P162" s="847">
        <v>90.2</v>
      </c>
      <c r="Q162" s="848">
        <v>52874</v>
      </c>
      <c r="R162" s="847">
        <v>98.866</v>
      </c>
      <c r="S162" s="848">
        <v>9669</v>
      </c>
      <c r="T162" s="850">
        <v>2.294</v>
      </c>
      <c r="U162" s="904">
        <v>97.47</v>
      </c>
    </row>
    <row r="163" spans="1:21">
      <c r="A163" s="101"/>
      <c r="B163" s="122" t="s">
        <v>14</v>
      </c>
      <c r="C163" s="856">
        <v>83.1</v>
      </c>
      <c r="D163" s="852">
        <v>1572.4</v>
      </c>
      <c r="E163" s="852">
        <v>113.5</v>
      </c>
      <c r="F163" s="852">
        <v>90.3</v>
      </c>
      <c r="G163" s="853">
        <v>51065</v>
      </c>
      <c r="H163" s="852">
        <v>86.531999999999996</v>
      </c>
      <c r="I163" s="853">
        <v>2388426</v>
      </c>
      <c r="J163" s="855">
        <v>2.2810000000000001</v>
      </c>
      <c r="K163" s="905">
        <v>97.168999999999997</v>
      </c>
      <c r="M163" s="856">
        <v>83.1</v>
      </c>
      <c r="N163" s="852">
        <v>1640.7</v>
      </c>
      <c r="O163" s="852">
        <v>113.5</v>
      </c>
      <c r="P163" s="852">
        <v>90.2</v>
      </c>
      <c r="Q163" s="853">
        <v>53862</v>
      </c>
      <c r="R163" s="852">
        <v>86.531999999999996</v>
      </c>
      <c r="S163" s="853">
        <v>9188</v>
      </c>
      <c r="T163" s="855">
        <v>2.2810000000000001</v>
      </c>
      <c r="U163" s="905">
        <v>97.168999999999997</v>
      </c>
    </row>
    <row r="164" spans="1:21">
      <c r="A164" s="116" t="s">
        <v>50</v>
      </c>
      <c r="B164" s="121" t="s">
        <v>3</v>
      </c>
      <c r="C164" s="851">
        <v>80.3</v>
      </c>
      <c r="D164" s="847">
        <v>1588.7</v>
      </c>
      <c r="E164" s="847">
        <v>113.2</v>
      </c>
      <c r="F164" s="847">
        <v>90.1</v>
      </c>
      <c r="G164" s="848">
        <v>51264</v>
      </c>
      <c r="H164" s="847">
        <v>91.840999999999994</v>
      </c>
      <c r="I164" s="848">
        <v>2525923</v>
      </c>
      <c r="J164" s="850">
        <v>2.286</v>
      </c>
      <c r="K164" s="904">
        <v>96.869</v>
      </c>
      <c r="M164" s="851">
        <v>80.3</v>
      </c>
      <c r="N164" s="847">
        <v>1609.2</v>
      </c>
      <c r="O164" s="847">
        <v>113.2</v>
      </c>
      <c r="P164" s="847">
        <v>90.4</v>
      </c>
      <c r="Q164" s="848">
        <v>52654</v>
      </c>
      <c r="R164" s="847">
        <v>91.840999999999994</v>
      </c>
      <c r="S164" s="848">
        <v>9446</v>
      </c>
      <c r="T164" s="850">
        <v>2.286</v>
      </c>
      <c r="U164" s="904">
        <v>96.869</v>
      </c>
    </row>
    <row r="165" spans="1:21">
      <c r="A165" s="113">
        <v>2002</v>
      </c>
      <c r="B165" s="121" t="s">
        <v>4</v>
      </c>
      <c r="C165" s="851">
        <v>82.4</v>
      </c>
      <c r="D165" s="847">
        <v>1622.5</v>
      </c>
      <c r="E165" s="847">
        <v>107.3</v>
      </c>
      <c r="F165" s="847">
        <v>90</v>
      </c>
      <c r="G165" s="848">
        <v>49083</v>
      </c>
      <c r="H165" s="847">
        <v>90.424999999999997</v>
      </c>
      <c r="I165" s="848">
        <v>6195875</v>
      </c>
      <c r="J165" s="850">
        <v>2.2879999999999998</v>
      </c>
      <c r="K165" s="904">
        <v>96.247</v>
      </c>
      <c r="M165" s="851">
        <v>82.4</v>
      </c>
      <c r="N165" s="847">
        <v>1638</v>
      </c>
      <c r="O165" s="847">
        <v>107.3</v>
      </c>
      <c r="P165" s="847">
        <v>90.3</v>
      </c>
      <c r="Q165" s="848">
        <v>52351</v>
      </c>
      <c r="R165" s="847">
        <v>90.424999999999997</v>
      </c>
      <c r="S165" s="848">
        <v>8789</v>
      </c>
      <c r="T165" s="850">
        <v>2.2879999999999998</v>
      </c>
      <c r="U165" s="904">
        <v>96.247</v>
      </c>
    </row>
    <row r="166" spans="1:21">
      <c r="A166" s="113"/>
      <c r="B166" s="121" t="s">
        <v>5</v>
      </c>
      <c r="C166" s="851">
        <v>82</v>
      </c>
      <c r="D166" s="847">
        <v>1692</v>
      </c>
      <c r="E166" s="847">
        <v>127.7</v>
      </c>
      <c r="F166" s="847">
        <v>89.2</v>
      </c>
      <c r="G166" s="848">
        <v>45410</v>
      </c>
      <c r="H166" s="847">
        <v>84.691999999999993</v>
      </c>
      <c r="I166" s="848">
        <v>1805014</v>
      </c>
      <c r="J166" s="850">
        <v>2.2570000000000001</v>
      </c>
      <c r="K166" s="904">
        <v>96.748000000000005</v>
      </c>
      <c r="M166" s="851">
        <v>82</v>
      </c>
      <c r="N166" s="847">
        <v>1717.1</v>
      </c>
      <c r="O166" s="847">
        <v>127.7</v>
      </c>
      <c r="P166" s="847">
        <v>90.1</v>
      </c>
      <c r="Q166" s="848">
        <v>50602</v>
      </c>
      <c r="R166" s="847">
        <v>84.691999999999993</v>
      </c>
      <c r="S166" s="848">
        <v>7888</v>
      </c>
      <c r="T166" s="850">
        <v>2.2570000000000001</v>
      </c>
      <c r="U166" s="904">
        <v>96.748000000000005</v>
      </c>
    </row>
    <row r="167" spans="1:21">
      <c r="A167" s="113"/>
      <c r="B167" s="121" t="s">
        <v>6</v>
      </c>
      <c r="C167" s="851">
        <v>76.900000000000006</v>
      </c>
      <c r="D167" s="847">
        <v>1649.8</v>
      </c>
      <c r="E167" s="847">
        <v>111.1</v>
      </c>
      <c r="F167" s="847">
        <v>90.4</v>
      </c>
      <c r="G167" s="848">
        <v>46571</v>
      </c>
      <c r="H167" s="847">
        <v>90.62</v>
      </c>
      <c r="I167" s="848">
        <v>4742373</v>
      </c>
      <c r="J167" s="850">
        <v>2.2639999999999998</v>
      </c>
      <c r="K167" s="904">
        <v>98.156000000000006</v>
      </c>
      <c r="M167" s="851">
        <v>76.900000000000006</v>
      </c>
      <c r="N167" s="847">
        <v>1631.8</v>
      </c>
      <c r="O167" s="847">
        <v>111.1</v>
      </c>
      <c r="P167" s="847">
        <v>90.1</v>
      </c>
      <c r="Q167" s="848">
        <v>50440</v>
      </c>
      <c r="R167" s="847">
        <v>90.62</v>
      </c>
      <c r="S167" s="848">
        <v>8890</v>
      </c>
      <c r="T167" s="850">
        <v>2.2639999999999998</v>
      </c>
      <c r="U167" s="904">
        <v>98.156000000000006</v>
      </c>
    </row>
    <row r="168" spans="1:21">
      <c r="A168" s="113"/>
      <c r="B168" s="121" t="s">
        <v>7</v>
      </c>
      <c r="C168" s="851">
        <v>75.8</v>
      </c>
      <c r="D168" s="847">
        <v>1646.7</v>
      </c>
      <c r="E168" s="847">
        <v>107.3</v>
      </c>
      <c r="F168" s="847">
        <v>90.3</v>
      </c>
      <c r="G168" s="848">
        <v>52372</v>
      </c>
      <c r="H168" s="847">
        <v>92.325999999999993</v>
      </c>
      <c r="I168" s="848">
        <v>33143282</v>
      </c>
      <c r="J168" s="850">
        <v>2.2690000000000001</v>
      </c>
      <c r="K168" s="904">
        <v>97.745999999999995</v>
      </c>
      <c r="M168" s="851">
        <v>75.8</v>
      </c>
      <c r="N168" s="847">
        <v>1606.9</v>
      </c>
      <c r="O168" s="847">
        <v>107.3</v>
      </c>
      <c r="P168" s="847">
        <v>90.1</v>
      </c>
      <c r="Q168" s="848">
        <v>51334</v>
      </c>
      <c r="R168" s="847">
        <v>92.325999999999993</v>
      </c>
      <c r="S168" s="848">
        <v>7743</v>
      </c>
      <c r="T168" s="850">
        <v>2.2690000000000001</v>
      </c>
      <c r="U168" s="904">
        <v>97.745999999999995</v>
      </c>
    </row>
    <row r="169" spans="1:21">
      <c r="A169" s="113"/>
      <c r="B169" s="121" t="s">
        <v>8</v>
      </c>
      <c r="C169" s="851">
        <v>76</v>
      </c>
      <c r="D169" s="847">
        <v>1661.2</v>
      </c>
      <c r="E169" s="847">
        <v>112.2</v>
      </c>
      <c r="F169" s="847">
        <v>90.3</v>
      </c>
      <c r="G169" s="848">
        <v>51584</v>
      </c>
      <c r="H169" s="847">
        <v>93.498000000000005</v>
      </c>
      <c r="I169" s="848">
        <v>7285298</v>
      </c>
      <c r="J169" s="850">
        <v>2.2730000000000001</v>
      </c>
      <c r="K169" s="904">
        <v>98.045000000000002</v>
      </c>
      <c r="M169" s="851">
        <v>76</v>
      </c>
      <c r="N169" s="847">
        <v>1615.2</v>
      </c>
      <c r="O169" s="847">
        <v>112.2</v>
      </c>
      <c r="P169" s="847">
        <v>90.1</v>
      </c>
      <c r="Q169" s="848">
        <v>50951</v>
      </c>
      <c r="R169" s="847">
        <v>93.498000000000005</v>
      </c>
      <c r="S169" s="848">
        <v>9210</v>
      </c>
      <c r="T169" s="850">
        <v>2.2730000000000001</v>
      </c>
      <c r="U169" s="904">
        <v>98.045000000000002</v>
      </c>
    </row>
    <row r="170" spans="1:21">
      <c r="A170" s="113"/>
      <c r="B170" s="121" t="s">
        <v>9</v>
      </c>
      <c r="C170" s="851">
        <v>76</v>
      </c>
      <c r="D170" s="847">
        <v>1621.9</v>
      </c>
      <c r="E170" s="847">
        <v>113.6</v>
      </c>
      <c r="F170" s="847">
        <v>90.5</v>
      </c>
      <c r="G170" s="848">
        <v>55320</v>
      </c>
      <c r="H170" s="847">
        <v>94.944999999999993</v>
      </c>
      <c r="I170" s="848">
        <v>2735453</v>
      </c>
      <c r="J170" s="850">
        <v>2.2690000000000001</v>
      </c>
      <c r="K170" s="904">
        <v>97.629000000000005</v>
      </c>
      <c r="M170" s="851">
        <v>76</v>
      </c>
      <c r="N170" s="847">
        <v>1600.3</v>
      </c>
      <c r="O170" s="847">
        <v>113.6</v>
      </c>
      <c r="P170" s="847">
        <v>90.1</v>
      </c>
      <c r="Q170" s="848">
        <v>50793</v>
      </c>
      <c r="R170" s="847">
        <v>94.944999999999993</v>
      </c>
      <c r="S170" s="848">
        <v>8923</v>
      </c>
      <c r="T170" s="850">
        <v>2.2690000000000001</v>
      </c>
      <c r="U170" s="904">
        <v>97.629000000000005</v>
      </c>
    </row>
    <row r="171" spans="1:21">
      <c r="A171" s="113"/>
      <c r="B171" s="121" t="s">
        <v>10</v>
      </c>
      <c r="C171" s="851">
        <v>75.8</v>
      </c>
      <c r="D171" s="847">
        <v>1571.5</v>
      </c>
      <c r="E171" s="847">
        <v>117.5</v>
      </c>
      <c r="F171" s="847">
        <v>89.9</v>
      </c>
      <c r="G171" s="848">
        <v>54514</v>
      </c>
      <c r="H171" s="847">
        <v>93.17</v>
      </c>
      <c r="I171" s="848">
        <v>6766896</v>
      </c>
      <c r="J171" s="850">
        <v>2.2629999999999999</v>
      </c>
      <c r="K171" s="904">
        <v>98.045000000000002</v>
      </c>
      <c r="M171" s="851">
        <v>75.8</v>
      </c>
      <c r="N171" s="847">
        <v>1554.4</v>
      </c>
      <c r="O171" s="847">
        <v>117.5</v>
      </c>
      <c r="P171" s="847">
        <v>89.8</v>
      </c>
      <c r="Q171" s="848">
        <v>50210</v>
      </c>
      <c r="R171" s="847">
        <v>93.17</v>
      </c>
      <c r="S171" s="848">
        <v>9293</v>
      </c>
      <c r="T171" s="850">
        <v>2.2629999999999999</v>
      </c>
      <c r="U171" s="904">
        <v>98.045000000000002</v>
      </c>
    </row>
    <row r="172" spans="1:21">
      <c r="A172" s="113"/>
      <c r="B172" s="121" t="s">
        <v>11</v>
      </c>
      <c r="C172" s="851">
        <v>76</v>
      </c>
      <c r="D172" s="847">
        <v>1606</v>
      </c>
      <c r="E172" s="847">
        <v>107.4</v>
      </c>
      <c r="F172" s="847">
        <v>89.9</v>
      </c>
      <c r="G172" s="848">
        <v>52583</v>
      </c>
      <c r="H172" s="847">
        <v>82.254000000000005</v>
      </c>
      <c r="I172" s="848">
        <v>2093558</v>
      </c>
      <c r="J172" s="850">
        <v>2.2370000000000001</v>
      </c>
      <c r="K172" s="904">
        <v>98.141999999999996</v>
      </c>
      <c r="M172" s="851">
        <v>76</v>
      </c>
      <c r="N172" s="847">
        <v>1593.5</v>
      </c>
      <c r="O172" s="847">
        <v>107.4</v>
      </c>
      <c r="P172" s="847">
        <v>89.9</v>
      </c>
      <c r="Q172" s="848">
        <v>49938</v>
      </c>
      <c r="R172" s="847">
        <v>82.254000000000005</v>
      </c>
      <c r="S172" s="848">
        <v>8578</v>
      </c>
      <c r="T172" s="850">
        <v>2.2370000000000001</v>
      </c>
      <c r="U172" s="904">
        <v>98.141999999999996</v>
      </c>
    </row>
    <row r="173" spans="1:21">
      <c r="A173" s="113"/>
      <c r="B173" s="121" t="s">
        <v>12</v>
      </c>
      <c r="C173" s="851">
        <v>75.2</v>
      </c>
      <c r="D173" s="847">
        <v>1570.4</v>
      </c>
      <c r="E173" s="847">
        <v>135</v>
      </c>
      <c r="F173" s="847">
        <v>89.4</v>
      </c>
      <c r="G173" s="848">
        <v>53262</v>
      </c>
      <c r="H173" s="847">
        <v>90.7</v>
      </c>
      <c r="I173" s="848">
        <v>3798320</v>
      </c>
      <c r="J173" s="850">
        <v>2.2349999999999999</v>
      </c>
      <c r="K173" s="904">
        <v>98.14</v>
      </c>
      <c r="M173" s="851">
        <v>75.2</v>
      </c>
      <c r="N173" s="847">
        <v>1564</v>
      </c>
      <c r="O173" s="847">
        <v>135</v>
      </c>
      <c r="P173" s="847">
        <v>89.4</v>
      </c>
      <c r="Q173" s="848">
        <v>49673</v>
      </c>
      <c r="R173" s="847">
        <v>90.7</v>
      </c>
      <c r="S173" s="848">
        <v>8343</v>
      </c>
      <c r="T173" s="850">
        <v>2.2349999999999999</v>
      </c>
      <c r="U173" s="904">
        <v>98.14</v>
      </c>
    </row>
    <row r="174" spans="1:21">
      <c r="A174" s="113"/>
      <c r="B174" s="121" t="s">
        <v>13</v>
      </c>
      <c r="C174" s="851">
        <v>74</v>
      </c>
      <c r="D174" s="847">
        <v>1552.2</v>
      </c>
      <c r="E174" s="847">
        <v>129</v>
      </c>
      <c r="F174" s="847">
        <v>89.7</v>
      </c>
      <c r="G174" s="848">
        <v>48055</v>
      </c>
      <c r="H174" s="847">
        <v>107.952</v>
      </c>
      <c r="I174" s="848">
        <v>27824263</v>
      </c>
      <c r="J174" s="850">
        <v>2.2029999999999998</v>
      </c>
      <c r="K174" s="904">
        <v>98.754000000000005</v>
      </c>
      <c r="M174" s="851">
        <v>74</v>
      </c>
      <c r="N174" s="847">
        <v>1573.6</v>
      </c>
      <c r="O174" s="847">
        <v>129</v>
      </c>
      <c r="P174" s="847">
        <v>89.6</v>
      </c>
      <c r="Q174" s="848">
        <v>48483</v>
      </c>
      <c r="R174" s="847">
        <v>107.952</v>
      </c>
      <c r="S174" s="848">
        <v>8780</v>
      </c>
      <c r="T174" s="850">
        <v>2.2029999999999998</v>
      </c>
      <c r="U174" s="904">
        <v>98.754000000000005</v>
      </c>
    </row>
    <row r="175" spans="1:21">
      <c r="A175" s="113"/>
      <c r="B175" s="121" t="s">
        <v>14</v>
      </c>
      <c r="C175" s="851">
        <v>74.900000000000006</v>
      </c>
      <c r="D175" s="847">
        <v>1518.9</v>
      </c>
      <c r="E175" s="847">
        <v>140.80000000000001</v>
      </c>
      <c r="F175" s="847">
        <v>88.5</v>
      </c>
      <c r="G175" s="848">
        <v>46282</v>
      </c>
      <c r="H175" s="847">
        <v>109.94199999999999</v>
      </c>
      <c r="I175" s="848">
        <v>2459888</v>
      </c>
      <c r="J175" s="850">
        <v>2.2160000000000002</v>
      </c>
      <c r="K175" s="904">
        <v>98.855000000000004</v>
      </c>
      <c r="M175" s="851">
        <v>74.900000000000006</v>
      </c>
      <c r="N175" s="847">
        <v>1581.4</v>
      </c>
      <c r="O175" s="847">
        <v>140.80000000000001</v>
      </c>
      <c r="P175" s="847">
        <v>88.5</v>
      </c>
      <c r="Q175" s="848">
        <v>48155</v>
      </c>
      <c r="R175" s="847">
        <v>109.94199999999999</v>
      </c>
      <c r="S175" s="848">
        <v>9858</v>
      </c>
      <c r="T175" s="850">
        <v>2.2160000000000002</v>
      </c>
      <c r="U175" s="904">
        <v>98.855000000000004</v>
      </c>
    </row>
    <row r="176" spans="1:21">
      <c r="A176" s="115" t="s">
        <v>51</v>
      </c>
      <c r="B176" s="120" t="s">
        <v>3</v>
      </c>
      <c r="C176" s="861">
        <v>78.599999999999994</v>
      </c>
      <c r="D176" s="857">
        <v>1562.021</v>
      </c>
      <c r="E176" s="857">
        <v>136.1</v>
      </c>
      <c r="F176" s="857">
        <v>89</v>
      </c>
      <c r="G176" s="858">
        <v>45706</v>
      </c>
      <c r="H176" s="857">
        <v>102.92100000000001</v>
      </c>
      <c r="I176" s="858">
        <v>1958312</v>
      </c>
      <c r="J176" s="860">
        <v>2.4300000000000002</v>
      </c>
      <c r="K176" s="906">
        <v>98.436000000000007</v>
      </c>
      <c r="M176" s="861">
        <v>78.599999999999994</v>
      </c>
      <c r="N176" s="857">
        <v>1586.4</v>
      </c>
      <c r="O176" s="857">
        <v>136.1</v>
      </c>
      <c r="P176" s="857">
        <v>89.2</v>
      </c>
      <c r="Q176" s="858">
        <v>47664</v>
      </c>
      <c r="R176" s="857">
        <v>102.92100000000001</v>
      </c>
      <c r="S176" s="858">
        <v>7725</v>
      </c>
      <c r="T176" s="860">
        <v>2.4300000000000002</v>
      </c>
      <c r="U176" s="906">
        <v>98.436000000000007</v>
      </c>
    </row>
    <row r="177" spans="1:21">
      <c r="A177" s="113">
        <v>2003</v>
      </c>
      <c r="B177" s="121" t="s">
        <v>4</v>
      </c>
      <c r="C177" s="851">
        <v>78.7</v>
      </c>
      <c r="D177" s="847">
        <v>1509.752</v>
      </c>
      <c r="E177" s="847">
        <v>130</v>
      </c>
      <c r="F177" s="847">
        <v>88.8</v>
      </c>
      <c r="G177" s="848">
        <v>43467</v>
      </c>
      <c r="H177" s="847">
        <v>97</v>
      </c>
      <c r="I177" s="848">
        <v>6052791</v>
      </c>
      <c r="J177" s="850">
        <v>2.4380000000000002</v>
      </c>
      <c r="K177" s="904">
        <v>99.367999999999995</v>
      </c>
      <c r="M177" s="851">
        <v>78.7</v>
      </c>
      <c r="N177" s="847">
        <v>1531.3</v>
      </c>
      <c r="O177" s="847">
        <v>130</v>
      </c>
      <c r="P177" s="847">
        <v>89.1</v>
      </c>
      <c r="Q177" s="848">
        <v>46818</v>
      </c>
      <c r="R177" s="847">
        <v>97</v>
      </c>
      <c r="S177" s="848">
        <v>8434</v>
      </c>
      <c r="T177" s="850">
        <v>2.4380000000000002</v>
      </c>
      <c r="U177" s="904">
        <v>99.367999999999995</v>
      </c>
    </row>
    <row r="178" spans="1:21">
      <c r="A178" s="113"/>
      <c r="B178" s="121" t="s">
        <v>5</v>
      </c>
      <c r="C178" s="851">
        <v>78.8</v>
      </c>
      <c r="D178" s="847">
        <v>1476.029</v>
      </c>
      <c r="E178" s="847">
        <v>133.4</v>
      </c>
      <c r="F178" s="847">
        <v>88</v>
      </c>
      <c r="G178" s="848">
        <v>42189</v>
      </c>
      <c r="H178" s="847">
        <v>111.81399999999999</v>
      </c>
      <c r="I178" s="848">
        <v>2175017</v>
      </c>
      <c r="J178" s="850">
        <v>2.427</v>
      </c>
      <c r="K178" s="904">
        <v>99.265000000000001</v>
      </c>
      <c r="M178" s="851">
        <v>78.8</v>
      </c>
      <c r="N178" s="847">
        <v>1510.9</v>
      </c>
      <c r="O178" s="847">
        <v>133.4</v>
      </c>
      <c r="P178" s="847">
        <v>88.8</v>
      </c>
      <c r="Q178" s="848">
        <v>46870</v>
      </c>
      <c r="R178" s="847">
        <v>111.81399999999999</v>
      </c>
      <c r="S178" s="848">
        <v>9698</v>
      </c>
      <c r="T178" s="850">
        <v>2.427</v>
      </c>
      <c r="U178" s="904">
        <v>99.265000000000001</v>
      </c>
    </row>
    <row r="179" spans="1:21">
      <c r="A179" s="113"/>
      <c r="B179" s="121" t="s">
        <v>6</v>
      </c>
      <c r="C179" s="851">
        <v>78</v>
      </c>
      <c r="D179" s="847">
        <v>1496.6469999999999</v>
      </c>
      <c r="E179" s="847">
        <v>125.6</v>
      </c>
      <c r="F179" s="847">
        <v>89.1</v>
      </c>
      <c r="G179" s="848">
        <v>41526</v>
      </c>
      <c r="H179" s="847">
        <v>110.10899999999999</v>
      </c>
      <c r="I179" s="848">
        <v>4922158</v>
      </c>
      <c r="J179" s="850">
        <v>2.4159999999999999</v>
      </c>
      <c r="K179" s="904">
        <v>99.165000000000006</v>
      </c>
      <c r="M179" s="851">
        <v>78</v>
      </c>
      <c r="N179" s="847">
        <v>1479.4</v>
      </c>
      <c r="O179" s="847">
        <v>125.6</v>
      </c>
      <c r="P179" s="847">
        <v>88.8</v>
      </c>
      <c r="Q179" s="848">
        <v>45339</v>
      </c>
      <c r="R179" s="847">
        <v>110.10899999999999</v>
      </c>
      <c r="S179" s="848">
        <v>9199</v>
      </c>
      <c r="T179" s="850">
        <v>2.4159999999999999</v>
      </c>
      <c r="U179" s="904">
        <v>99.165000000000006</v>
      </c>
    </row>
    <row r="180" spans="1:21">
      <c r="A180" s="113"/>
      <c r="B180" s="121" t="s">
        <v>7</v>
      </c>
      <c r="C180" s="851">
        <v>77.099999999999994</v>
      </c>
      <c r="D180" s="847">
        <v>1485.6030000000001</v>
      </c>
      <c r="E180" s="847">
        <v>132.5</v>
      </c>
      <c r="F180" s="847">
        <v>88.9</v>
      </c>
      <c r="G180" s="848">
        <v>44763</v>
      </c>
      <c r="H180" s="847">
        <v>116.89400000000001</v>
      </c>
      <c r="I180" s="848">
        <v>37725492</v>
      </c>
      <c r="J180" s="850">
        <v>2.41</v>
      </c>
      <c r="K180" s="904">
        <v>99.686000000000007</v>
      </c>
      <c r="M180" s="851">
        <v>77.099999999999994</v>
      </c>
      <c r="N180" s="847">
        <v>1451.3</v>
      </c>
      <c r="O180" s="847">
        <v>132.5</v>
      </c>
      <c r="P180" s="847">
        <v>88.6</v>
      </c>
      <c r="Q180" s="848">
        <v>44468</v>
      </c>
      <c r="R180" s="847">
        <v>116.89400000000001</v>
      </c>
      <c r="S180" s="848">
        <v>8527</v>
      </c>
      <c r="T180" s="850">
        <v>2.41</v>
      </c>
      <c r="U180" s="904">
        <v>99.686000000000007</v>
      </c>
    </row>
    <row r="181" spans="1:21">
      <c r="A181" s="113"/>
      <c r="B181" s="121" t="s">
        <v>8</v>
      </c>
      <c r="C181" s="851">
        <v>77.5</v>
      </c>
      <c r="D181" s="847">
        <v>1530.91</v>
      </c>
      <c r="E181" s="847">
        <v>142.6</v>
      </c>
      <c r="F181" s="847">
        <v>88</v>
      </c>
      <c r="G181" s="848">
        <v>44800</v>
      </c>
      <c r="H181" s="847">
        <v>113.05200000000001</v>
      </c>
      <c r="I181" s="848">
        <v>3428135</v>
      </c>
      <c r="J181" s="850">
        <v>2.3980000000000001</v>
      </c>
      <c r="K181" s="904">
        <v>99.58</v>
      </c>
      <c r="M181" s="851">
        <v>77.5</v>
      </c>
      <c r="N181" s="847">
        <v>1488.2</v>
      </c>
      <c r="O181" s="847">
        <v>142.6</v>
      </c>
      <c r="P181" s="847">
        <v>87.8</v>
      </c>
      <c r="Q181" s="848">
        <v>43488</v>
      </c>
      <c r="R181" s="847">
        <v>113.05200000000001</v>
      </c>
      <c r="S181" s="848">
        <v>4722</v>
      </c>
      <c r="T181" s="850">
        <v>2.3980000000000001</v>
      </c>
      <c r="U181" s="904">
        <v>99.58</v>
      </c>
    </row>
    <row r="182" spans="1:21">
      <c r="A182" s="113"/>
      <c r="B182" s="121" t="s">
        <v>9</v>
      </c>
      <c r="C182" s="851">
        <v>77.099999999999994</v>
      </c>
      <c r="D182" s="847">
        <v>1556.4</v>
      </c>
      <c r="E182" s="847">
        <v>120.4</v>
      </c>
      <c r="F182" s="847">
        <v>88.6</v>
      </c>
      <c r="G182" s="848">
        <v>46567</v>
      </c>
      <c r="H182" s="847">
        <v>88.156999999999996</v>
      </c>
      <c r="I182" s="848">
        <v>3259261</v>
      </c>
      <c r="J182" s="850">
        <v>2.3919999999999999</v>
      </c>
      <c r="K182" s="904">
        <v>100.10599999999999</v>
      </c>
      <c r="M182" s="851">
        <v>77.099999999999994</v>
      </c>
      <c r="N182" s="847">
        <v>1536.4</v>
      </c>
      <c r="O182" s="847">
        <v>120.4</v>
      </c>
      <c r="P182" s="847">
        <v>88.2</v>
      </c>
      <c r="Q182" s="848">
        <v>42371</v>
      </c>
      <c r="R182" s="847">
        <v>88.156999999999996</v>
      </c>
      <c r="S182" s="848">
        <v>11148</v>
      </c>
      <c r="T182" s="850">
        <v>2.3919999999999999</v>
      </c>
      <c r="U182" s="904">
        <v>100.10599999999999</v>
      </c>
    </row>
    <row r="183" spans="1:21">
      <c r="A183" s="113"/>
      <c r="B183" s="121" t="s">
        <v>10</v>
      </c>
      <c r="C183" s="851">
        <v>77.2</v>
      </c>
      <c r="D183" s="847">
        <v>1548.8</v>
      </c>
      <c r="E183" s="847">
        <v>108</v>
      </c>
      <c r="F183" s="847">
        <v>86.6</v>
      </c>
      <c r="G183" s="848">
        <v>44732</v>
      </c>
      <c r="H183" s="847">
        <v>109.824</v>
      </c>
      <c r="I183" s="848">
        <v>5123426</v>
      </c>
      <c r="J183" s="850">
        <v>2.403</v>
      </c>
      <c r="K183" s="904">
        <v>99.474999999999994</v>
      </c>
      <c r="M183" s="851">
        <v>77.2</v>
      </c>
      <c r="N183" s="847">
        <v>1528.7</v>
      </c>
      <c r="O183" s="847">
        <v>108</v>
      </c>
      <c r="P183" s="847">
        <v>86.5</v>
      </c>
      <c r="Q183" s="848">
        <v>41441</v>
      </c>
      <c r="R183" s="847">
        <v>109.824</v>
      </c>
      <c r="S183" s="848">
        <v>6972</v>
      </c>
      <c r="T183" s="850">
        <v>2.403</v>
      </c>
      <c r="U183" s="904">
        <v>99.474999999999994</v>
      </c>
    </row>
    <row r="184" spans="1:21">
      <c r="A184" s="113"/>
      <c r="B184" s="121" t="s">
        <v>11</v>
      </c>
      <c r="C184" s="851">
        <v>78</v>
      </c>
      <c r="D184" s="847">
        <v>1550.4</v>
      </c>
      <c r="E184" s="847">
        <v>107</v>
      </c>
      <c r="F184" s="847">
        <v>86.4</v>
      </c>
      <c r="G184" s="848">
        <v>43975</v>
      </c>
      <c r="H184" s="847">
        <v>94.405000000000001</v>
      </c>
      <c r="I184" s="848">
        <v>2073952</v>
      </c>
      <c r="J184" s="850">
        <v>2.3919999999999999</v>
      </c>
      <c r="K184" s="904">
        <v>100.21</v>
      </c>
      <c r="M184" s="851">
        <v>78</v>
      </c>
      <c r="N184" s="847">
        <v>1536.3</v>
      </c>
      <c r="O184" s="847">
        <v>107</v>
      </c>
      <c r="P184" s="847">
        <v>86.4</v>
      </c>
      <c r="Q184" s="848">
        <v>40679</v>
      </c>
      <c r="R184" s="847">
        <v>94.405000000000001</v>
      </c>
      <c r="S184" s="848">
        <v>8848</v>
      </c>
      <c r="T184" s="850">
        <v>2.3919999999999999</v>
      </c>
      <c r="U184" s="904">
        <v>100.21</v>
      </c>
    </row>
    <row r="185" spans="1:21">
      <c r="A185" s="113"/>
      <c r="B185" s="121" t="s">
        <v>12</v>
      </c>
      <c r="C185" s="851">
        <v>76.099999999999994</v>
      </c>
      <c r="D185" s="847">
        <v>1568.8</v>
      </c>
      <c r="E185" s="847">
        <v>121.9</v>
      </c>
      <c r="F185" s="847">
        <v>86.4</v>
      </c>
      <c r="G185" s="848">
        <v>41942</v>
      </c>
      <c r="H185" s="847">
        <v>96.825999999999993</v>
      </c>
      <c r="I185" s="848">
        <v>4241003</v>
      </c>
      <c r="J185" s="850">
        <v>2.4089999999999998</v>
      </c>
      <c r="K185" s="904">
        <v>100</v>
      </c>
      <c r="M185" s="851">
        <v>76.099999999999994</v>
      </c>
      <c r="N185" s="847">
        <v>1553.2</v>
      </c>
      <c r="O185" s="847">
        <v>121.9</v>
      </c>
      <c r="P185" s="847">
        <v>86.5</v>
      </c>
      <c r="Q185" s="848">
        <v>39515</v>
      </c>
      <c r="R185" s="847">
        <v>96.825999999999993</v>
      </c>
      <c r="S185" s="848">
        <v>9357</v>
      </c>
      <c r="T185" s="850">
        <v>2.4089999999999998</v>
      </c>
      <c r="U185" s="904">
        <v>100</v>
      </c>
    </row>
    <row r="186" spans="1:21">
      <c r="A186" s="113"/>
      <c r="B186" s="121" t="s">
        <v>13</v>
      </c>
      <c r="C186" s="851">
        <v>75.8</v>
      </c>
      <c r="D186" s="847">
        <v>1541.9</v>
      </c>
      <c r="E186" s="847">
        <v>113.9</v>
      </c>
      <c r="F186" s="847">
        <v>84.7</v>
      </c>
      <c r="G186" s="848">
        <v>37455</v>
      </c>
      <c r="H186" s="847">
        <v>88.373000000000005</v>
      </c>
      <c r="I186" s="848">
        <v>28299213</v>
      </c>
      <c r="J186" s="850">
        <v>2.403</v>
      </c>
      <c r="K186" s="904">
        <v>99.578999999999994</v>
      </c>
      <c r="M186" s="851">
        <v>75.8</v>
      </c>
      <c r="N186" s="847">
        <v>1555.7</v>
      </c>
      <c r="O186" s="847">
        <v>113.9</v>
      </c>
      <c r="P186" s="847">
        <v>84.6</v>
      </c>
      <c r="Q186" s="848">
        <v>38397</v>
      </c>
      <c r="R186" s="847">
        <v>88.373000000000005</v>
      </c>
      <c r="S186" s="848">
        <v>9051</v>
      </c>
      <c r="T186" s="850">
        <v>2.403</v>
      </c>
      <c r="U186" s="904">
        <v>99.578999999999994</v>
      </c>
    </row>
    <row r="187" spans="1:21">
      <c r="A187" s="114"/>
      <c r="B187" s="122" t="s">
        <v>14</v>
      </c>
      <c r="C187" s="856">
        <v>75.2</v>
      </c>
      <c r="D187" s="852">
        <v>1481.5</v>
      </c>
      <c r="E187" s="852">
        <v>114.1</v>
      </c>
      <c r="F187" s="852">
        <v>84</v>
      </c>
      <c r="G187" s="853">
        <v>36461</v>
      </c>
      <c r="H187" s="852">
        <v>86.447999999999993</v>
      </c>
      <c r="I187" s="853">
        <v>2194477</v>
      </c>
      <c r="J187" s="855">
        <v>2.3980000000000001</v>
      </c>
      <c r="K187" s="905">
        <v>100</v>
      </c>
      <c r="M187" s="856">
        <v>75.2</v>
      </c>
      <c r="N187" s="852">
        <v>1537.7</v>
      </c>
      <c r="O187" s="852">
        <v>114.1</v>
      </c>
      <c r="P187" s="852">
        <v>84.1</v>
      </c>
      <c r="Q187" s="853">
        <v>37482</v>
      </c>
      <c r="R187" s="852">
        <v>86.447999999999993</v>
      </c>
      <c r="S187" s="853">
        <v>9332</v>
      </c>
      <c r="T187" s="855">
        <v>2.3980000000000001</v>
      </c>
      <c r="U187" s="905">
        <v>100</v>
      </c>
    </row>
    <row r="188" spans="1:21">
      <c r="A188" s="116" t="s">
        <v>52</v>
      </c>
      <c r="B188" s="121" t="s">
        <v>3</v>
      </c>
      <c r="C188" s="851">
        <v>75.099999999999994</v>
      </c>
      <c r="D188" s="847">
        <v>1563.4</v>
      </c>
      <c r="E188" s="847">
        <v>119.8</v>
      </c>
      <c r="F188" s="847">
        <v>88.1</v>
      </c>
      <c r="G188" s="848">
        <v>34486</v>
      </c>
      <c r="H188" s="847">
        <v>106.65900000000001</v>
      </c>
      <c r="I188" s="848">
        <v>2497260</v>
      </c>
      <c r="J188" s="850">
        <v>2.395</v>
      </c>
      <c r="K188" s="904">
        <v>100.10599999999999</v>
      </c>
      <c r="M188" s="851">
        <v>75.099999999999994</v>
      </c>
      <c r="N188" s="847">
        <v>1596.4</v>
      </c>
      <c r="O188" s="847">
        <v>119.8</v>
      </c>
      <c r="P188" s="847">
        <v>88.3</v>
      </c>
      <c r="Q188" s="848">
        <v>36528</v>
      </c>
      <c r="R188" s="847">
        <v>106.65900000000001</v>
      </c>
      <c r="S188" s="848">
        <v>10231</v>
      </c>
      <c r="T188" s="850">
        <v>2.395</v>
      </c>
      <c r="U188" s="904">
        <v>100.10599999999999</v>
      </c>
    </row>
    <row r="189" spans="1:21">
      <c r="A189" s="113">
        <v>2004</v>
      </c>
      <c r="B189" s="121" t="s">
        <v>4</v>
      </c>
      <c r="C189" s="851">
        <v>75.599999999999994</v>
      </c>
      <c r="D189" s="847">
        <v>1540.1</v>
      </c>
      <c r="E189" s="847">
        <v>146.6</v>
      </c>
      <c r="F189" s="847">
        <v>88</v>
      </c>
      <c r="G189" s="848">
        <v>33037</v>
      </c>
      <c r="H189" s="847">
        <v>115.84399999999999</v>
      </c>
      <c r="I189" s="848">
        <v>7638959</v>
      </c>
      <c r="J189" s="850">
        <v>2.38</v>
      </c>
      <c r="K189" s="904">
        <v>100.318</v>
      </c>
      <c r="M189" s="851">
        <v>75.599999999999994</v>
      </c>
      <c r="N189" s="847">
        <v>1569.4</v>
      </c>
      <c r="O189" s="847">
        <v>146.6</v>
      </c>
      <c r="P189" s="847">
        <v>88.3</v>
      </c>
      <c r="Q189" s="848">
        <v>36013</v>
      </c>
      <c r="R189" s="847">
        <v>115.84399999999999</v>
      </c>
      <c r="S189" s="848">
        <v>10293</v>
      </c>
      <c r="T189" s="850">
        <v>2.38</v>
      </c>
      <c r="U189" s="904">
        <v>100.318</v>
      </c>
    </row>
    <row r="190" spans="1:21">
      <c r="A190" s="113"/>
      <c r="B190" s="121" t="s">
        <v>5</v>
      </c>
      <c r="C190" s="851">
        <v>75.5</v>
      </c>
      <c r="D190" s="847">
        <v>1515.1</v>
      </c>
      <c r="E190" s="847">
        <v>117.8</v>
      </c>
      <c r="F190" s="847">
        <v>88.5</v>
      </c>
      <c r="G190" s="848">
        <v>32665</v>
      </c>
      <c r="H190" s="847">
        <v>106.41800000000001</v>
      </c>
      <c r="I190" s="848">
        <v>1218907</v>
      </c>
      <c r="J190" s="850">
        <v>2.363</v>
      </c>
      <c r="K190" s="904">
        <v>100.212</v>
      </c>
      <c r="M190" s="851">
        <v>75.5</v>
      </c>
      <c r="N190" s="847">
        <v>1563.8</v>
      </c>
      <c r="O190" s="847">
        <v>117.8</v>
      </c>
      <c r="P190" s="847">
        <v>89.3</v>
      </c>
      <c r="Q190" s="848">
        <v>35322</v>
      </c>
      <c r="R190" s="847">
        <v>106.41800000000001</v>
      </c>
      <c r="S190" s="848">
        <v>5580</v>
      </c>
      <c r="T190" s="850">
        <v>2.363</v>
      </c>
      <c r="U190" s="904">
        <v>100.212</v>
      </c>
    </row>
    <row r="191" spans="1:21">
      <c r="A191" s="113"/>
      <c r="B191" s="121" t="s">
        <v>6</v>
      </c>
      <c r="C191" s="851">
        <v>75.099999999999994</v>
      </c>
      <c r="D191" s="847">
        <v>1657</v>
      </c>
      <c r="E191" s="847">
        <v>125.9</v>
      </c>
      <c r="F191" s="847">
        <v>87.9</v>
      </c>
      <c r="G191" s="848">
        <v>32302</v>
      </c>
      <c r="H191" s="847">
        <v>98.933999999999997</v>
      </c>
      <c r="I191" s="848">
        <v>5252015</v>
      </c>
      <c r="J191" s="850">
        <v>2.37</v>
      </c>
      <c r="K191" s="904">
        <v>99.683999999999997</v>
      </c>
      <c r="M191" s="851">
        <v>75.099999999999994</v>
      </c>
      <c r="N191" s="847">
        <v>1640.7</v>
      </c>
      <c r="O191" s="847">
        <v>125.9</v>
      </c>
      <c r="P191" s="847">
        <v>87.6</v>
      </c>
      <c r="Q191" s="848">
        <v>35664</v>
      </c>
      <c r="R191" s="847">
        <v>98.933999999999997</v>
      </c>
      <c r="S191" s="848">
        <v>10156</v>
      </c>
      <c r="T191" s="850">
        <v>2.37</v>
      </c>
      <c r="U191" s="904">
        <v>99.683999999999997</v>
      </c>
    </row>
    <row r="192" spans="1:21">
      <c r="A192" s="113"/>
      <c r="B192" s="121" t="s">
        <v>7</v>
      </c>
      <c r="C192" s="851">
        <v>75.7</v>
      </c>
      <c r="D192" s="847">
        <v>1688</v>
      </c>
      <c r="E192" s="847">
        <v>121.3</v>
      </c>
      <c r="F192" s="847">
        <v>88</v>
      </c>
      <c r="G192" s="848">
        <v>32323</v>
      </c>
      <c r="H192" s="847">
        <v>79.822000000000003</v>
      </c>
      <c r="I192" s="848">
        <v>48136135</v>
      </c>
      <c r="J192" s="850">
        <v>2.38</v>
      </c>
      <c r="K192" s="904">
        <v>99.79</v>
      </c>
      <c r="M192" s="851">
        <v>75.7</v>
      </c>
      <c r="N192" s="847">
        <v>1646.8</v>
      </c>
      <c r="O192" s="847">
        <v>121.3</v>
      </c>
      <c r="P192" s="847">
        <v>87.7</v>
      </c>
      <c r="Q192" s="848">
        <v>32665</v>
      </c>
      <c r="R192" s="847">
        <v>79.822000000000003</v>
      </c>
      <c r="S192" s="848">
        <v>10519</v>
      </c>
      <c r="T192" s="850">
        <v>2.38</v>
      </c>
      <c r="U192" s="904">
        <v>99.79</v>
      </c>
    </row>
    <row r="193" spans="1:21">
      <c r="A193" s="113"/>
      <c r="B193" s="121" t="s">
        <v>8</v>
      </c>
      <c r="C193" s="851">
        <v>74.7</v>
      </c>
      <c r="D193" s="847">
        <v>1701</v>
      </c>
      <c r="E193" s="847">
        <v>120.7</v>
      </c>
      <c r="F193" s="847">
        <v>87.4</v>
      </c>
      <c r="G193" s="848">
        <v>36100</v>
      </c>
      <c r="H193" s="847">
        <v>74.338999999999999</v>
      </c>
      <c r="I193" s="848">
        <v>4138694</v>
      </c>
      <c r="J193" s="850">
        <v>2.375</v>
      </c>
      <c r="K193" s="904">
        <v>100.316</v>
      </c>
      <c r="M193" s="851">
        <v>74.7</v>
      </c>
      <c r="N193" s="847">
        <v>1650.7</v>
      </c>
      <c r="O193" s="847">
        <v>120.7</v>
      </c>
      <c r="P193" s="847">
        <v>87.2</v>
      </c>
      <c r="Q193" s="848">
        <v>34171</v>
      </c>
      <c r="R193" s="847">
        <v>74.338999999999999</v>
      </c>
      <c r="S193" s="848">
        <v>6391</v>
      </c>
      <c r="T193" s="850">
        <v>2.375</v>
      </c>
      <c r="U193" s="904">
        <v>100.316</v>
      </c>
    </row>
    <row r="194" spans="1:21">
      <c r="A194" s="113"/>
      <c r="B194" s="121" t="s">
        <v>9</v>
      </c>
      <c r="C194" s="851">
        <v>74.7</v>
      </c>
      <c r="D194" s="847">
        <v>1659</v>
      </c>
      <c r="E194" s="847">
        <v>139.9</v>
      </c>
      <c r="F194" s="847">
        <v>87.8</v>
      </c>
      <c r="G194" s="848">
        <v>36484</v>
      </c>
      <c r="H194" s="847">
        <v>92.867000000000004</v>
      </c>
      <c r="I194" s="848">
        <v>2903960</v>
      </c>
      <c r="J194" s="850">
        <v>2.379</v>
      </c>
      <c r="K194" s="904">
        <v>100.105</v>
      </c>
      <c r="M194" s="851">
        <v>74.7</v>
      </c>
      <c r="N194" s="847">
        <v>1635.9</v>
      </c>
      <c r="O194" s="847">
        <v>139.9</v>
      </c>
      <c r="P194" s="847">
        <v>87.5</v>
      </c>
      <c r="Q194" s="848">
        <v>33757</v>
      </c>
      <c r="R194" s="847">
        <v>92.867000000000004</v>
      </c>
      <c r="S194" s="848">
        <v>10544</v>
      </c>
      <c r="T194" s="850">
        <v>2.379</v>
      </c>
      <c r="U194" s="904">
        <v>100.105</v>
      </c>
    </row>
    <row r="195" spans="1:21">
      <c r="A195" s="113"/>
      <c r="B195" s="121" t="s">
        <v>10</v>
      </c>
      <c r="C195" s="851">
        <v>75</v>
      </c>
      <c r="D195" s="847">
        <v>1599</v>
      </c>
      <c r="E195" s="847">
        <v>127.5</v>
      </c>
      <c r="F195" s="847">
        <v>87.4</v>
      </c>
      <c r="G195" s="848">
        <v>37270</v>
      </c>
      <c r="H195" s="847">
        <v>80.134</v>
      </c>
      <c r="I195" s="848">
        <v>7972673</v>
      </c>
      <c r="J195" s="850">
        <v>2.3769999999999998</v>
      </c>
      <c r="K195" s="904">
        <v>100.316</v>
      </c>
      <c r="M195" s="851">
        <v>75</v>
      </c>
      <c r="N195" s="847">
        <v>1568.2</v>
      </c>
      <c r="O195" s="847">
        <v>127.5</v>
      </c>
      <c r="P195" s="847">
        <v>87.2</v>
      </c>
      <c r="Q195" s="848">
        <v>33423</v>
      </c>
      <c r="R195" s="847">
        <v>80.134</v>
      </c>
      <c r="S195" s="848">
        <v>10797</v>
      </c>
      <c r="T195" s="850">
        <v>2.3769999999999998</v>
      </c>
      <c r="U195" s="904">
        <v>100.316</v>
      </c>
    </row>
    <row r="196" spans="1:21">
      <c r="A196" s="113"/>
      <c r="B196" s="121" t="s">
        <v>11</v>
      </c>
      <c r="C196" s="851">
        <v>74.3</v>
      </c>
      <c r="D196" s="847">
        <v>1671</v>
      </c>
      <c r="E196" s="847">
        <v>132.4</v>
      </c>
      <c r="F196" s="847">
        <v>86.4</v>
      </c>
      <c r="G196" s="848">
        <v>35781</v>
      </c>
      <c r="H196" s="847">
        <v>99.534999999999997</v>
      </c>
      <c r="I196" s="848">
        <v>2553960</v>
      </c>
      <c r="J196" s="850">
        <v>2.3519999999999999</v>
      </c>
      <c r="K196" s="904">
        <v>100.52500000000001</v>
      </c>
      <c r="M196" s="851">
        <v>74.3</v>
      </c>
      <c r="N196" s="847">
        <v>1654.7</v>
      </c>
      <c r="O196" s="847">
        <v>132.4</v>
      </c>
      <c r="P196" s="847">
        <v>86.4</v>
      </c>
      <c r="Q196" s="848">
        <v>33041</v>
      </c>
      <c r="R196" s="847">
        <v>99.534999999999997</v>
      </c>
      <c r="S196" s="848">
        <v>11387</v>
      </c>
      <c r="T196" s="850">
        <v>2.3519999999999999</v>
      </c>
      <c r="U196" s="904">
        <v>100.52500000000001</v>
      </c>
    </row>
    <row r="197" spans="1:21">
      <c r="A197" s="113"/>
      <c r="B197" s="121" t="s">
        <v>12</v>
      </c>
      <c r="C197" s="851">
        <v>74.5</v>
      </c>
      <c r="D197" s="847">
        <v>1727</v>
      </c>
      <c r="E197" s="847">
        <v>131.19999999999999</v>
      </c>
      <c r="F197" s="847">
        <v>86.8</v>
      </c>
      <c r="G197" s="848">
        <v>32982</v>
      </c>
      <c r="H197" s="847">
        <v>86.899000000000001</v>
      </c>
      <c r="I197" s="848">
        <v>5246238</v>
      </c>
      <c r="J197" s="850">
        <v>2.3460000000000001</v>
      </c>
      <c r="K197" s="904">
        <v>101.684</v>
      </c>
      <c r="M197" s="851">
        <v>74.5</v>
      </c>
      <c r="N197" s="847">
        <v>1704</v>
      </c>
      <c r="O197" s="847">
        <v>131.19999999999999</v>
      </c>
      <c r="P197" s="847">
        <v>86.8</v>
      </c>
      <c r="Q197" s="848">
        <v>32112</v>
      </c>
      <c r="R197" s="847">
        <v>86.899000000000001</v>
      </c>
      <c r="S197" s="848">
        <v>11866</v>
      </c>
      <c r="T197" s="850">
        <v>2.3460000000000001</v>
      </c>
      <c r="U197" s="904">
        <v>101.684</v>
      </c>
    </row>
    <row r="198" spans="1:21">
      <c r="A198" s="113"/>
      <c r="B198" s="121" t="s">
        <v>13</v>
      </c>
      <c r="C198" s="851">
        <v>75.3</v>
      </c>
      <c r="D198" s="847">
        <v>1731</v>
      </c>
      <c r="E198" s="847">
        <v>140.1</v>
      </c>
      <c r="F198" s="847">
        <v>87.2</v>
      </c>
      <c r="G198" s="848">
        <v>31771</v>
      </c>
      <c r="H198" s="847">
        <v>88.694999999999993</v>
      </c>
      <c r="I198" s="848">
        <v>34978533</v>
      </c>
      <c r="J198" s="850">
        <v>2.3380000000000001</v>
      </c>
      <c r="K198" s="904">
        <v>101.795</v>
      </c>
      <c r="M198" s="851">
        <v>75.3</v>
      </c>
      <c r="N198" s="847">
        <v>1746.2</v>
      </c>
      <c r="O198" s="847">
        <v>140.1</v>
      </c>
      <c r="P198" s="847">
        <v>87.1</v>
      </c>
      <c r="Q198" s="848">
        <v>31698</v>
      </c>
      <c r="R198" s="847">
        <v>88.694999999999993</v>
      </c>
      <c r="S198" s="848">
        <v>11161</v>
      </c>
      <c r="T198" s="850">
        <v>2.3380000000000001</v>
      </c>
      <c r="U198" s="904">
        <v>101.795</v>
      </c>
    </row>
    <row r="199" spans="1:21">
      <c r="A199" s="113"/>
      <c r="B199" s="121" t="s">
        <v>14</v>
      </c>
      <c r="C199" s="851">
        <v>76</v>
      </c>
      <c r="D199" s="847">
        <v>1665</v>
      </c>
      <c r="E199" s="847">
        <v>137</v>
      </c>
      <c r="F199" s="847">
        <v>87.4</v>
      </c>
      <c r="G199" s="848">
        <v>30074</v>
      </c>
      <c r="H199" s="847">
        <v>86.295000000000002</v>
      </c>
      <c r="I199" s="848">
        <v>2651551</v>
      </c>
      <c r="J199" s="850">
        <v>2.3180000000000001</v>
      </c>
      <c r="K199" s="904">
        <v>100.73699999999999</v>
      </c>
      <c r="M199" s="851">
        <v>76</v>
      </c>
      <c r="N199" s="847">
        <v>1724.2</v>
      </c>
      <c r="O199" s="847">
        <v>137</v>
      </c>
      <c r="P199" s="847">
        <v>87.6</v>
      </c>
      <c r="Q199" s="848">
        <v>31091</v>
      </c>
      <c r="R199" s="847">
        <v>86.295000000000002</v>
      </c>
      <c r="S199" s="848">
        <v>12058</v>
      </c>
      <c r="T199" s="850">
        <v>2.3180000000000001</v>
      </c>
      <c r="U199" s="904">
        <v>100.73699999999999</v>
      </c>
    </row>
    <row r="200" spans="1:21">
      <c r="A200" s="115" t="s">
        <v>53</v>
      </c>
      <c r="B200" s="120" t="s">
        <v>3</v>
      </c>
      <c r="C200" s="861">
        <v>77.099999999999994</v>
      </c>
      <c r="D200" s="857">
        <v>1677</v>
      </c>
      <c r="E200" s="857">
        <v>127.1</v>
      </c>
      <c r="F200" s="857">
        <v>86.5</v>
      </c>
      <c r="G200" s="858">
        <v>28408</v>
      </c>
      <c r="H200" s="857">
        <v>77.281999999999996</v>
      </c>
      <c r="I200" s="858">
        <v>2641751</v>
      </c>
      <c r="J200" s="860">
        <v>2.3199999999999998</v>
      </c>
      <c r="K200" s="906">
        <v>100.63500000000001</v>
      </c>
      <c r="M200" s="861">
        <v>77.099999999999994</v>
      </c>
      <c r="N200" s="857">
        <v>1724.5</v>
      </c>
      <c r="O200" s="857">
        <v>127.1</v>
      </c>
      <c r="P200" s="857">
        <v>86.7</v>
      </c>
      <c r="Q200" s="858">
        <v>30648</v>
      </c>
      <c r="R200" s="857">
        <v>77.281999999999996</v>
      </c>
      <c r="S200" s="858">
        <v>11377</v>
      </c>
      <c r="T200" s="860">
        <v>2.3199999999999998</v>
      </c>
      <c r="U200" s="906">
        <v>100.63500000000001</v>
      </c>
    </row>
    <row r="201" spans="1:21">
      <c r="A201" s="113">
        <v>2005</v>
      </c>
      <c r="B201" s="121" t="s">
        <v>4</v>
      </c>
      <c r="C201" s="851">
        <v>77.099999999999994</v>
      </c>
      <c r="D201" s="847">
        <v>1725</v>
      </c>
      <c r="E201" s="847">
        <v>137.6</v>
      </c>
      <c r="F201" s="847">
        <v>86.9</v>
      </c>
      <c r="G201" s="848">
        <v>27725</v>
      </c>
      <c r="H201" s="847">
        <v>77.622</v>
      </c>
      <c r="I201" s="848">
        <v>8864267</v>
      </c>
      <c r="J201" s="850">
        <v>2.3079999999999998</v>
      </c>
      <c r="K201" s="904">
        <v>100.211</v>
      </c>
      <c r="M201" s="851">
        <v>77.099999999999994</v>
      </c>
      <c r="N201" s="847">
        <v>1767.1</v>
      </c>
      <c r="O201" s="847">
        <v>137.6</v>
      </c>
      <c r="P201" s="847">
        <v>87.3</v>
      </c>
      <c r="Q201" s="848">
        <v>30159</v>
      </c>
      <c r="R201" s="847">
        <v>77.622</v>
      </c>
      <c r="S201" s="848">
        <v>11839</v>
      </c>
      <c r="T201" s="850">
        <v>2.3079999999999998</v>
      </c>
      <c r="U201" s="904">
        <v>100.211</v>
      </c>
    </row>
    <row r="202" spans="1:21">
      <c r="A202" s="113"/>
      <c r="B202" s="121" t="s">
        <v>5</v>
      </c>
      <c r="C202" s="851">
        <v>77.900000000000006</v>
      </c>
      <c r="D202" s="847">
        <v>1745</v>
      </c>
      <c r="E202" s="847">
        <v>134.30000000000001</v>
      </c>
      <c r="F202" s="847">
        <v>87</v>
      </c>
      <c r="G202" s="848">
        <v>28090</v>
      </c>
      <c r="H202" s="847">
        <v>77.599000000000004</v>
      </c>
      <c r="I202" s="848">
        <v>2157507</v>
      </c>
      <c r="J202" s="850">
        <v>2.2730000000000001</v>
      </c>
      <c r="K202" s="904">
        <v>100.739</v>
      </c>
      <c r="M202" s="851">
        <v>77.900000000000006</v>
      </c>
      <c r="N202" s="847">
        <v>1813.8</v>
      </c>
      <c r="O202" s="847">
        <v>134.30000000000001</v>
      </c>
      <c r="P202" s="847">
        <v>87.8</v>
      </c>
      <c r="Q202" s="848">
        <v>30295</v>
      </c>
      <c r="R202" s="847">
        <v>77.599000000000004</v>
      </c>
      <c r="S202" s="848">
        <v>10135</v>
      </c>
      <c r="T202" s="850">
        <v>2.2730000000000001</v>
      </c>
      <c r="U202" s="904">
        <v>100.739</v>
      </c>
    </row>
    <row r="203" spans="1:21">
      <c r="A203" s="113"/>
      <c r="B203" s="121" t="s">
        <v>6</v>
      </c>
      <c r="C203" s="851">
        <v>79</v>
      </c>
      <c r="D203" s="847">
        <v>1793</v>
      </c>
      <c r="E203" s="847">
        <v>160.4</v>
      </c>
      <c r="F203" s="847">
        <v>87.9</v>
      </c>
      <c r="G203" s="848">
        <v>26725</v>
      </c>
      <c r="H203" s="847">
        <v>85.3</v>
      </c>
      <c r="I203" s="848">
        <v>5640298</v>
      </c>
      <c r="J203" s="850">
        <v>2.2719999999999998</v>
      </c>
      <c r="K203" s="904">
        <v>100.52800000000001</v>
      </c>
      <c r="M203" s="851">
        <v>79</v>
      </c>
      <c r="N203" s="847">
        <v>1774.9</v>
      </c>
      <c r="O203" s="847">
        <v>160.4</v>
      </c>
      <c r="P203" s="847">
        <v>87.6</v>
      </c>
      <c r="Q203" s="848">
        <v>30031</v>
      </c>
      <c r="R203" s="847">
        <v>85.3</v>
      </c>
      <c r="S203" s="848">
        <v>11488</v>
      </c>
      <c r="T203" s="850">
        <v>2.2719999999999998</v>
      </c>
      <c r="U203" s="904">
        <v>100.52800000000001</v>
      </c>
    </row>
    <row r="204" spans="1:21">
      <c r="A204" s="113"/>
      <c r="B204" s="121" t="s">
        <v>7</v>
      </c>
      <c r="C204" s="851">
        <v>79.400000000000006</v>
      </c>
      <c r="D204" s="847">
        <v>1787</v>
      </c>
      <c r="E204" s="847">
        <v>141.80000000000001</v>
      </c>
      <c r="F204" s="847">
        <v>90.5</v>
      </c>
      <c r="G204" s="848">
        <v>29787</v>
      </c>
      <c r="H204" s="847">
        <v>97.025000000000006</v>
      </c>
      <c r="I204" s="848">
        <v>59858833</v>
      </c>
      <c r="J204" s="850">
        <v>2.2730000000000001</v>
      </c>
      <c r="K204" s="904">
        <v>100.63200000000001</v>
      </c>
      <c r="M204" s="851">
        <v>79.400000000000006</v>
      </c>
      <c r="N204" s="847">
        <v>1737.6</v>
      </c>
      <c r="O204" s="847">
        <v>141.80000000000001</v>
      </c>
      <c r="P204" s="847">
        <v>90.1</v>
      </c>
      <c r="Q204" s="848">
        <v>29609</v>
      </c>
      <c r="R204" s="847">
        <v>97.025000000000006</v>
      </c>
      <c r="S204" s="848">
        <v>12657</v>
      </c>
      <c r="T204" s="850">
        <v>2.2730000000000001</v>
      </c>
      <c r="U204" s="904">
        <v>100.63200000000001</v>
      </c>
    </row>
    <row r="205" spans="1:21">
      <c r="A205" s="113"/>
      <c r="B205" s="121" t="s">
        <v>8</v>
      </c>
      <c r="C205" s="851">
        <v>78.599999999999994</v>
      </c>
      <c r="D205" s="847">
        <v>1830</v>
      </c>
      <c r="E205" s="847">
        <v>149.5</v>
      </c>
      <c r="F205" s="847">
        <v>87.6</v>
      </c>
      <c r="G205" s="848">
        <v>31601</v>
      </c>
      <c r="H205" s="847">
        <v>111.911</v>
      </c>
      <c r="I205" s="848">
        <v>6942509</v>
      </c>
      <c r="J205" s="850">
        <v>2.2629999999999999</v>
      </c>
      <c r="K205" s="904">
        <v>99.474999999999994</v>
      </c>
      <c r="M205" s="851">
        <v>78.599999999999994</v>
      </c>
      <c r="N205" s="847">
        <v>1767.8</v>
      </c>
      <c r="O205" s="847">
        <v>149.5</v>
      </c>
      <c r="P205" s="847">
        <v>87.3</v>
      </c>
      <c r="Q205" s="848">
        <v>29887</v>
      </c>
      <c r="R205" s="847">
        <v>111.911</v>
      </c>
      <c r="S205" s="848">
        <v>12318</v>
      </c>
      <c r="T205" s="850">
        <v>2.2629999999999999</v>
      </c>
      <c r="U205" s="904">
        <v>99.474999999999994</v>
      </c>
    </row>
    <row r="206" spans="1:21">
      <c r="A206" s="113"/>
      <c r="B206" s="121" t="s">
        <v>9</v>
      </c>
      <c r="C206" s="851">
        <v>78.599999999999994</v>
      </c>
      <c r="D206" s="847">
        <v>1818</v>
      </c>
      <c r="E206" s="847">
        <v>137.80000000000001</v>
      </c>
      <c r="F206" s="847">
        <v>87.5</v>
      </c>
      <c r="G206" s="848">
        <v>31595</v>
      </c>
      <c r="H206" s="847">
        <v>88.728999999999999</v>
      </c>
      <c r="I206" s="848">
        <v>3142423</v>
      </c>
      <c r="J206" s="850">
        <v>2.25</v>
      </c>
      <c r="K206" s="904">
        <v>99.789000000000001</v>
      </c>
      <c r="M206" s="851">
        <v>78.599999999999994</v>
      </c>
      <c r="N206" s="847">
        <v>1792.6</v>
      </c>
      <c r="O206" s="847">
        <v>137.80000000000001</v>
      </c>
      <c r="P206" s="847">
        <v>87.2</v>
      </c>
      <c r="Q206" s="848">
        <v>29706</v>
      </c>
      <c r="R206" s="847">
        <v>88.728999999999999</v>
      </c>
      <c r="S206" s="848">
        <v>11975</v>
      </c>
      <c r="T206" s="850">
        <v>2.25</v>
      </c>
      <c r="U206" s="904">
        <v>99.789000000000001</v>
      </c>
    </row>
    <row r="207" spans="1:21">
      <c r="A207" s="113"/>
      <c r="B207" s="121" t="s">
        <v>10</v>
      </c>
      <c r="C207" s="851">
        <v>79.2</v>
      </c>
      <c r="D207" s="847">
        <v>1814</v>
      </c>
      <c r="E207" s="847">
        <v>178.9</v>
      </c>
      <c r="F207" s="847">
        <v>87.7</v>
      </c>
      <c r="G207" s="848">
        <v>33584</v>
      </c>
      <c r="H207" s="847">
        <v>114.917</v>
      </c>
      <c r="I207" s="848">
        <v>9153338</v>
      </c>
      <c r="J207" s="850">
        <v>2.2490000000000001</v>
      </c>
      <c r="K207" s="904">
        <v>99.685000000000002</v>
      </c>
      <c r="M207" s="851">
        <v>79.2</v>
      </c>
      <c r="N207" s="847">
        <v>1765.7</v>
      </c>
      <c r="O207" s="847">
        <v>178.9</v>
      </c>
      <c r="P207" s="847">
        <v>87.4</v>
      </c>
      <c r="Q207" s="848">
        <v>29444</v>
      </c>
      <c r="R207" s="847">
        <v>114.917</v>
      </c>
      <c r="S207" s="848">
        <v>12703</v>
      </c>
      <c r="T207" s="850">
        <v>2.2490000000000001</v>
      </c>
      <c r="U207" s="904">
        <v>99.685000000000002</v>
      </c>
    </row>
    <row r="208" spans="1:21">
      <c r="A208" s="113"/>
      <c r="B208" s="121" t="s">
        <v>11</v>
      </c>
      <c r="C208" s="851">
        <v>79.2</v>
      </c>
      <c r="D208" s="847">
        <v>1765</v>
      </c>
      <c r="E208" s="847">
        <v>153</v>
      </c>
      <c r="F208" s="847">
        <v>88.1</v>
      </c>
      <c r="G208" s="848">
        <v>31115</v>
      </c>
      <c r="H208" s="847">
        <v>92.759</v>
      </c>
      <c r="I208" s="848">
        <v>2163294</v>
      </c>
      <c r="J208" s="850">
        <v>2.2360000000000002</v>
      </c>
      <c r="K208" s="904">
        <v>99.373999999999995</v>
      </c>
      <c r="M208" s="851">
        <v>79.2</v>
      </c>
      <c r="N208" s="847">
        <v>1748</v>
      </c>
      <c r="O208" s="847">
        <v>153</v>
      </c>
      <c r="P208" s="847">
        <v>88.1</v>
      </c>
      <c r="Q208" s="848">
        <v>28949</v>
      </c>
      <c r="R208" s="847">
        <v>92.759</v>
      </c>
      <c r="S208" s="848">
        <v>10036</v>
      </c>
      <c r="T208" s="850">
        <v>2.2360000000000002</v>
      </c>
      <c r="U208" s="904">
        <v>99.373999999999995</v>
      </c>
    </row>
    <row r="209" spans="1:21">
      <c r="A209" s="113"/>
      <c r="B209" s="121" t="s">
        <v>12</v>
      </c>
      <c r="C209" s="851">
        <v>80.5</v>
      </c>
      <c r="D209" s="847">
        <v>1758</v>
      </c>
      <c r="E209" s="847">
        <v>148.80000000000001</v>
      </c>
      <c r="F209" s="847">
        <v>87.6</v>
      </c>
      <c r="G209" s="848">
        <v>29731</v>
      </c>
      <c r="H209" s="847">
        <v>119.40900000000001</v>
      </c>
      <c r="I209" s="848">
        <v>5031134</v>
      </c>
      <c r="J209" s="850">
        <v>2.2360000000000002</v>
      </c>
      <c r="K209" s="904">
        <v>98.447000000000003</v>
      </c>
      <c r="M209" s="851">
        <v>80.5</v>
      </c>
      <c r="N209" s="847">
        <v>1733.4</v>
      </c>
      <c r="O209" s="847">
        <v>148.80000000000001</v>
      </c>
      <c r="P209" s="847">
        <v>87.6</v>
      </c>
      <c r="Q209" s="848">
        <v>28940</v>
      </c>
      <c r="R209" s="847">
        <v>119.40900000000001</v>
      </c>
      <c r="S209" s="848">
        <v>11871</v>
      </c>
      <c r="T209" s="850">
        <v>2.2360000000000002</v>
      </c>
      <c r="U209" s="904">
        <v>98.447000000000003</v>
      </c>
    </row>
    <row r="210" spans="1:21">
      <c r="A210" s="113"/>
      <c r="B210" s="121" t="s">
        <v>13</v>
      </c>
      <c r="C210" s="851">
        <v>80.400000000000006</v>
      </c>
      <c r="D210" s="847">
        <v>1701</v>
      </c>
      <c r="E210" s="847">
        <v>155.6</v>
      </c>
      <c r="F210" s="847">
        <v>87.6</v>
      </c>
      <c r="G210" s="848">
        <v>28568</v>
      </c>
      <c r="H210" s="847">
        <v>104.17700000000001</v>
      </c>
      <c r="I210" s="848">
        <v>42665041</v>
      </c>
      <c r="J210" s="850">
        <v>2.2410000000000001</v>
      </c>
      <c r="K210" s="904">
        <v>98.34</v>
      </c>
      <c r="M210" s="851">
        <v>80.400000000000006</v>
      </c>
      <c r="N210" s="847">
        <v>1719.3</v>
      </c>
      <c r="O210" s="847">
        <v>155.6</v>
      </c>
      <c r="P210" s="847">
        <v>87.6</v>
      </c>
      <c r="Q210" s="848">
        <v>28494</v>
      </c>
      <c r="R210" s="847">
        <v>104.17700000000001</v>
      </c>
      <c r="S210" s="848">
        <v>13245</v>
      </c>
      <c r="T210" s="850">
        <v>2.2410000000000001</v>
      </c>
      <c r="U210" s="904">
        <v>98.34</v>
      </c>
    </row>
    <row r="211" spans="1:21">
      <c r="A211" s="114"/>
      <c r="B211" s="122" t="s">
        <v>14</v>
      </c>
      <c r="C211" s="856">
        <v>79.400000000000006</v>
      </c>
      <c r="D211" s="852">
        <v>1663</v>
      </c>
      <c r="E211" s="852">
        <v>157</v>
      </c>
      <c r="F211" s="852">
        <v>87.4</v>
      </c>
      <c r="G211" s="853">
        <v>27305</v>
      </c>
      <c r="H211" s="852">
        <v>108.012</v>
      </c>
      <c r="I211" s="853">
        <v>2597652</v>
      </c>
      <c r="J211" s="855">
        <v>2.2280000000000002</v>
      </c>
      <c r="K211" s="905">
        <v>99.06</v>
      </c>
      <c r="M211" s="856">
        <v>79.400000000000006</v>
      </c>
      <c r="N211" s="852">
        <v>1715.9</v>
      </c>
      <c r="O211" s="852">
        <v>157</v>
      </c>
      <c r="P211" s="852">
        <v>87.6</v>
      </c>
      <c r="Q211" s="853">
        <v>28556</v>
      </c>
      <c r="R211" s="852">
        <v>108.012</v>
      </c>
      <c r="S211" s="853">
        <v>12789</v>
      </c>
      <c r="T211" s="855">
        <v>2.2280000000000002</v>
      </c>
      <c r="U211" s="905">
        <v>99.06</v>
      </c>
    </row>
    <row r="212" spans="1:21">
      <c r="A212" s="116" t="s">
        <v>54</v>
      </c>
      <c r="B212" s="121" t="s">
        <v>3</v>
      </c>
      <c r="C212" s="851">
        <v>78.8</v>
      </c>
      <c r="D212" s="847">
        <v>1465</v>
      </c>
      <c r="E212" s="847">
        <v>156.30000000000001</v>
      </c>
      <c r="F212" s="847">
        <v>87.3</v>
      </c>
      <c r="G212" s="848">
        <v>27057</v>
      </c>
      <c r="H212" s="847">
        <v>113.137</v>
      </c>
      <c r="I212" s="848">
        <v>2641912</v>
      </c>
      <c r="J212" s="850">
        <v>2.2210000000000001</v>
      </c>
      <c r="K212" s="904">
        <v>99.685000000000002</v>
      </c>
      <c r="M212" s="851">
        <v>78.8</v>
      </c>
      <c r="N212" s="847">
        <v>1520.9</v>
      </c>
      <c r="O212" s="847">
        <v>156.30000000000001</v>
      </c>
      <c r="P212" s="847">
        <v>87.6</v>
      </c>
      <c r="Q212" s="848">
        <v>28744</v>
      </c>
      <c r="R212" s="847">
        <v>113.137</v>
      </c>
      <c r="S212" s="848">
        <v>11566</v>
      </c>
      <c r="T212" s="850">
        <v>2.2210000000000001</v>
      </c>
      <c r="U212" s="904">
        <v>99.685000000000002</v>
      </c>
    </row>
    <row r="213" spans="1:21">
      <c r="A213" s="113">
        <v>2006</v>
      </c>
      <c r="B213" s="121" t="s">
        <v>4</v>
      </c>
      <c r="C213" s="851">
        <v>78</v>
      </c>
      <c r="D213" s="847">
        <v>1557</v>
      </c>
      <c r="E213" s="847">
        <v>164</v>
      </c>
      <c r="F213" s="847">
        <v>86.8</v>
      </c>
      <c r="G213" s="848">
        <v>26197</v>
      </c>
      <c r="H213" s="847">
        <v>87.703000000000003</v>
      </c>
      <c r="I213" s="848">
        <v>10998472</v>
      </c>
      <c r="J213" s="850">
        <v>2.2200000000000002</v>
      </c>
      <c r="K213" s="904">
        <v>99.578000000000003</v>
      </c>
      <c r="M213" s="851">
        <v>78</v>
      </c>
      <c r="N213" s="847">
        <v>1604.9</v>
      </c>
      <c r="O213" s="847">
        <v>164</v>
      </c>
      <c r="P213" s="847">
        <v>87.3</v>
      </c>
      <c r="Q213" s="848">
        <v>28451</v>
      </c>
      <c r="R213" s="847">
        <v>87.703000000000003</v>
      </c>
      <c r="S213" s="848">
        <v>14698</v>
      </c>
      <c r="T213" s="850">
        <v>2.2200000000000002</v>
      </c>
      <c r="U213" s="904">
        <v>99.578000000000003</v>
      </c>
    </row>
    <row r="214" spans="1:21">
      <c r="A214" s="113"/>
      <c r="B214" s="121" t="s">
        <v>5</v>
      </c>
      <c r="C214" s="851">
        <v>78.3</v>
      </c>
      <c r="D214" s="847">
        <v>1464</v>
      </c>
      <c r="E214" s="847">
        <v>157.9</v>
      </c>
      <c r="F214" s="847">
        <v>86.9</v>
      </c>
      <c r="G214" s="848">
        <v>25436</v>
      </c>
      <c r="H214" s="847">
        <v>96.66</v>
      </c>
      <c r="I214" s="848">
        <v>3251336</v>
      </c>
      <c r="J214" s="850">
        <v>2.2029999999999998</v>
      </c>
      <c r="K214" s="904">
        <v>99.161000000000001</v>
      </c>
      <c r="M214" s="851">
        <v>78.3</v>
      </c>
      <c r="N214" s="847">
        <v>1528</v>
      </c>
      <c r="O214" s="847">
        <v>157.9</v>
      </c>
      <c r="P214" s="847">
        <v>87.7</v>
      </c>
      <c r="Q214" s="848">
        <v>27782</v>
      </c>
      <c r="R214" s="847">
        <v>96.66</v>
      </c>
      <c r="S214" s="848">
        <v>15537</v>
      </c>
      <c r="T214" s="850">
        <v>2.2029999999999998</v>
      </c>
      <c r="U214" s="904">
        <v>99.161000000000001</v>
      </c>
    </row>
    <row r="215" spans="1:21">
      <c r="A215" s="113"/>
      <c r="B215" s="121" t="s">
        <v>6</v>
      </c>
      <c r="C215" s="851">
        <v>78.8</v>
      </c>
      <c r="D215" s="847">
        <v>1583</v>
      </c>
      <c r="E215" s="847">
        <v>177.8</v>
      </c>
      <c r="F215" s="847">
        <v>87.9</v>
      </c>
      <c r="G215" s="848">
        <v>23826</v>
      </c>
      <c r="H215" s="847">
        <v>113.416</v>
      </c>
      <c r="I215" s="848">
        <v>7323942</v>
      </c>
      <c r="J215" s="850">
        <v>2.2229999999999999</v>
      </c>
      <c r="K215" s="904">
        <v>99.474999999999994</v>
      </c>
      <c r="M215" s="851">
        <v>78.8</v>
      </c>
      <c r="N215" s="847">
        <v>1566.8</v>
      </c>
      <c r="O215" s="847">
        <v>177.8</v>
      </c>
      <c r="P215" s="847">
        <v>87.6</v>
      </c>
      <c r="Q215" s="848">
        <v>27096</v>
      </c>
      <c r="R215" s="847">
        <v>113.416</v>
      </c>
      <c r="S215" s="848">
        <v>15445</v>
      </c>
      <c r="T215" s="850">
        <v>2.2229999999999999</v>
      </c>
      <c r="U215" s="904">
        <v>99.474999999999994</v>
      </c>
    </row>
    <row r="216" spans="1:21">
      <c r="A216" s="113"/>
      <c r="B216" s="121" t="s">
        <v>7</v>
      </c>
      <c r="C216" s="851">
        <v>78.8</v>
      </c>
      <c r="D216" s="847">
        <v>1641</v>
      </c>
      <c r="E216" s="847">
        <v>178.7</v>
      </c>
      <c r="F216" s="847">
        <v>88</v>
      </c>
      <c r="G216" s="848">
        <v>28185</v>
      </c>
      <c r="H216" s="847">
        <v>99.85</v>
      </c>
      <c r="I216" s="848">
        <v>72090488</v>
      </c>
      <c r="J216" s="850">
        <v>2.25</v>
      </c>
      <c r="K216" s="904">
        <v>99.686000000000007</v>
      </c>
      <c r="M216" s="851">
        <v>78.8</v>
      </c>
      <c r="N216" s="847">
        <v>1590.7</v>
      </c>
      <c r="O216" s="847">
        <v>178.7</v>
      </c>
      <c r="P216" s="847">
        <v>87.5</v>
      </c>
      <c r="Q216" s="848">
        <v>27466</v>
      </c>
      <c r="R216" s="847">
        <v>99.85</v>
      </c>
      <c r="S216" s="848">
        <v>15146</v>
      </c>
      <c r="T216" s="850">
        <v>2.25</v>
      </c>
      <c r="U216" s="904">
        <v>99.686000000000007</v>
      </c>
    </row>
    <row r="217" spans="1:21">
      <c r="A217" s="113"/>
      <c r="B217" s="121" t="s">
        <v>8</v>
      </c>
      <c r="C217" s="851">
        <v>79.8</v>
      </c>
      <c r="D217" s="847">
        <v>1575</v>
      </c>
      <c r="E217" s="847">
        <v>218.9</v>
      </c>
      <c r="F217" s="847">
        <v>88.2</v>
      </c>
      <c r="G217" s="848">
        <v>28539</v>
      </c>
      <c r="H217" s="847">
        <v>97.174999999999997</v>
      </c>
      <c r="I217" s="848">
        <v>8040384</v>
      </c>
      <c r="J217" s="850">
        <v>2.2400000000000002</v>
      </c>
      <c r="K217" s="904">
        <v>100.634</v>
      </c>
      <c r="M217" s="851">
        <v>79.8</v>
      </c>
      <c r="N217" s="847">
        <v>1512.1</v>
      </c>
      <c r="O217" s="847">
        <v>218.9</v>
      </c>
      <c r="P217" s="847">
        <v>87.8</v>
      </c>
      <c r="Q217" s="848">
        <v>27126</v>
      </c>
      <c r="R217" s="847">
        <v>97.174999999999997</v>
      </c>
      <c r="S217" s="848">
        <v>16397</v>
      </c>
      <c r="T217" s="850">
        <v>2.2400000000000002</v>
      </c>
      <c r="U217" s="904">
        <v>100.634</v>
      </c>
    </row>
    <row r="218" spans="1:21">
      <c r="A218" s="113"/>
      <c r="B218" s="121" t="s">
        <v>9</v>
      </c>
      <c r="C218" s="851">
        <v>80.3</v>
      </c>
      <c r="D218" s="847">
        <v>1579</v>
      </c>
      <c r="E218" s="847">
        <v>182.7</v>
      </c>
      <c r="F218" s="847">
        <v>87.7</v>
      </c>
      <c r="G218" s="848">
        <v>28806</v>
      </c>
      <c r="H218" s="847">
        <v>105.75700000000001</v>
      </c>
      <c r="I218" s="848">
        <v>3821075</v>
      </c>
      <c r="J218" s="850">
        <v>2.2480000000000002</v>
      </c>
      <c r="K218" s="904">
        <v>100.10599999999999</v>
      </c>
      <c r="M218" s="851">
        <v>80.3</v>
      </c>
      <c r="N218" s="847">
        <v>1551.4</v>
      </c>
      <c r="O218" s="847">
        <v>182.7</v>
      </c>
      <c r="P218" s="847">
        <v>87.4</v>
      </c>
      <c r="Q218" s="848">
        <v>26923</v>
      </c>
      <c r="R218" s="847">
        <v>105.75700000000001</v>
      </c>
      <c r="S218" s="848">
        <v>14891</v>
      </c>
      <c r="T218" s="850">
        <v>2.2480000000000002</v>
      </c>
      <c r="U218" s="904">
        <v>100.10599999999999</v>
      </c>
    </row>
    <row r="219" spans="1:21">
      <c r="A219" s="113"/>
      <c r="B219" s="121" t="s">
        <v>10</v>
      </c>
      <c r="C219" s="851">
        <v>79.400000000000006</v>
      </c>
      <c r="D219" s="847">
        <v>1671</v>
      </c>
      <c r="E219" s="847">
        <v>191.6</v>
      </c>
      <c r="F219" s="847">
        <v>88.3</v>
      </c>
      <c r="G219" s="848">
        <v>31298</v>
      </c>
      <c r="H219" s="847">
        <v>92.381</v>
      </c>
      <c r="I219" s="848">
        <v>11243814</v>
      </c>
      <c r="J219" s="850">
        <v>2.262</v>
      </c>
      <c r="K219" s="904">
        <v>100.84399999999999</v>
      </c>
      <c r="M219" s="851">
        <v>79.400000000000006</v>
      </c>
      <c r="N219" s="847">
        <v>1615.8</v>
      </c>
      <c r="O219" s="847">
        <v>191.6</v>
      </c>
      <c r="P219" s="847">
        <v>88</v>
      </c>
      <c r="Q219" s="848">
        <v>27250</v>
      </c>
      <c r="R219" s="847">
        <v>92.381</v>
      </c>
      <c r="S219" s="848">
        <v>16017</v>
      </c>
      <c r="T219" s="850">
        <v>2.262</v>
      </c>
      <c r="U219" s="904">
        <v>100.84399999999999</v>
      </c>
    </row>
    <row r="220" spans="1:21">
      <c r="A220" s="113"/>
      <c r="B220" s="121" t="s">
        <v>11</v>
      </c>
      <c r="C220" s="851">
        <v>82.4</v>
      </c>
      <c r="D220" s="847">
        <v>1679</v>
      </c>
      <c r="E220" s="847">
        <v>178.3</v>
      </c>
      <c r="F220" s="847">
        <v>87.8</v>
      </c>
      <c r="G220" s="848">
        <v>28474</v>
      </c>
      <c r="H220" s="847">
        <v>120.602</v>
      </c>
      <c r="I220" s="848">
        <v>2983584</v>
      </c>
      <c r="J220" s="850">
        <v>2.2839999999999998</v>
      </c>
      <c r="K220" s="904">
        <v>100.315</v>
      </c>
      <c r="M220" s="851">
        <v>82.4</v>
      </c>
      <c r="N220" s="847">
        <v>1664.6</v>
      </c>
      <c r="O220" s="847">
        <v>178.3</v>
      </c>
      <c r="P220" s="847">
        <v>87.8</v>
      </c>
      <c r="Q220" s="848">
        <v>26947</v>
      </c>
      <c r="R220" s="847">
        <v>120.602</v>
      </c>
      <c r="S220" s="848">
        <v>14071</v>
      </c>
      <c r="T220" s="850">
        <v>2.2839999999999998</v>
      </c>
      <c r="U220" s="904">
        <v>100.315</v>
      </c>
    </row>
    <row r="221" spans="1:21">
      <c r="A221" s="113"/>
      <c r="B221" s="121" t="s">
        <v>12</v>
      </c>
      <c r="C221" s="851">
        <v>81.099999999999994</v>
      </c>
      <c r="D221" s="847">
        <v>1689</v>
      </c>
      <c r="E221" s="847">
        <v>176.5</v>
      </c>
      <c r="F221" s="847">
        <v>87.9</v>
      </c>
      <c r="G221" s="848">
        <v>28125</v>
      </c>
      <c r="H221" s="847">
        <v>110.75</v>
      </c>
      <c r="I221" s="848">
        <v>6480625</v>
      </c>
      <c r="J221" s="850">
        <v>2.29</v>
      </c>
      <c r="K221" s="904">
        <v>100.21</v>
      </c>
      <c r="M221" s="851">
        <v>81.099999999999994</v>
      </c>
      <c r="N221" s="847">
        <v>1667.9</v>
      </c>
      <c r="O221" s="847">
        <v>176.5</v>
      </c>
      <c r="P221" s="847">
        <v>87.9</v>
      </c>
      <c r="Q221" s="848">
        <v>27067</v>
      </c>
      <c r="R221" s="847">
        <v>110.75</v>
      </c>
      <c r="S221" s="848">
        <v>15576</v>
      </c>
      <c r="T221" s="850">
        <v>2.29</v>
      </c>
      <c r="U221" s="904">
        <v>100.21</v>
      </c>
    </row>
    <row r="222" spans="1:21">
      <c r="A222" s="113"/>
      <c r="B222" s="121" t="s">
        <v>13</v>
      </c>
      <c r="C222" s="851">
        <v>81.400000000000006</v>
      </c>
      <c r="D222" s="847">
        <v>1656</v>
      </c>
      <c r="E222" s="847">
        <v>169.3</v>
      </c>
      <c r="F222" s="847">
        <v>87.9</v>
      </c>
      <c r="G222" s="848">
        <v>27243</v>
      </c>
      <c r="H222" s="847">
        <v>93.647999999999996</v>
      </c>
      <c r="I222" s="848">
        <v>51451293</v>
      </c>
      <c r="J222" s="850">
        <v>2.2869999999999999</v>
      </c>
      <c r="K222" s="904">
        <v>100.211</v>
      </c>
      <c r="M222" s="851">
        <v>81.400000000000006</v>
      </c>
      <c r="N222" s="847">
        <v>1682.6</v>
      </c>
      <c r="O222" s="847">
        <v>169.3</v>
      </c>
      <c r="P222" s="847">
        <v>87.9</v>
      </c>
      <c r="Q222" s="848">
        <v>27222</v>
      </c>
      <c r="R222" s="847">
        <v>93.647999999999996</v>
      </c>
      <c r="S222" s="848">
        <v>15269</v>
      </c>
      <c r="T222" s="850">
        <v>2.2869999999999999</v>
      </c>
      <c r="U222" s="904">
        <v>100.211</v>
      </c>
    </row>
    <row r="223" spans="1:21">
      <c r="A223" s="113"/>
      <c r="B223" s="121" t="s">
        <v>14</v>
      </c>
      <c r="C223" s="851">
        <v>83</v>
      </c>
      <c r="D223" s="847">
        <v>1633</v>
      </c>
      <c r="E223" s="847">
        <v>173.7</v>
      </c>
      <c r="F223" s="847">
        <v>87.8</v>
      </c>
      <c r="G223" s="848">
        <v>25335</v>
      </c>
      <c r="H223" s="847">
        <v>95.266000000000005</v>
      </c>
      <c r="I223" s="848">
        <v>3036583</v>
      </c>
      <c r="J223" s="850">
        <v>2.298</v>
      </c>
      <c r="K223" s="904">
        <v>100.105</v>
      </c>
      <c r="M223" s="851">
        <v>83</v>
      </c>
      <c r="N223" s="847">
        <v>1680.8</v>
      </c>
      <c r="O223" s="847">
        <v>173.7</v>
      </c>
      <c r="P223" s="847">
        <v>88</v>
      </c>
      <c r="Q223" s="848">
        <v>27032</v>
      </c>
      <c r="R223" s="847">
        <v>95.266000000000005</v>
      </c>
      <c r="S223" s="848">
        <v>15611</v>
      </c>
      <c r="T223" s="850">
        <v>2.298</v>
      </c>
      <c r="U223" s="904">
        <v>100.105</v>
      </c>
    </row>
    <row r="224" spans="1:21">
      <c r="A224" s="115" t="s">
        <v>55</v>
      </c>
      <c r="B224" s="120" t="s">
        <v>3</v>
      </c>
      <c r="C224" s="861">
        <v>82.1</v>
      </c>
      <c r="D224" s="857">
        <v>1575</v>
      </c>
      <c r="E224" s="857">
        <v>175.6</v>
      </c>
      <c r="F224" s="857">
        <v>88.5</v>
      </c>
      <c r="G224" s="858">
        <v>25180</v>
      </c>
      <c r="H224" s="857">
        <v>88.427000000000007</v>
      </c>
      <c r="I224" s="858">
        <v>3257527</v>
      </c>
      <c r="J224" s="860">
        <v>2.3250000000000002</v>
      </c>
      <c r="K224" s="906">
        <v>99.789000000000001</v>
      </c>
      <c r="M224" s="861">
        <v>82.1</v>
      </c>
      <c r="N224" s="857">
        <v>1644.1</v>
      </c>
      <c r="O224" s="857">
        <v>175.6</v>
      </c>
      <c r="P224" s="857">
        <v>88.8</v>
      </c>
      <c r="Q224" s="858">
        <v>26443</v>
      </c>
      <c r="R224" s="857">
        <v>88.427000000000007</v>
      </c>
      <c r="S224" s="858">
        <v>14183</v>
      </c>
      <c r="T224" s="860">
        <v>2.3250000000000002</v>
      </c>
      <c r="U224" s="906">
        <v>99.789000000000001</v>
      </c>
    </row>
    <row r="225" spans="1:21">
      <c r="A225" s="113">
        <v>2007</v>
      </c>
      <c r="B225" s="121" t="s">
        <v>4</v>
      </c>
      <c r="C225" s="851">
        <v>82</v>
      </c>
      <c r="D225" s="847">
        <v>1637</v>
      </c>
      <c r="E225" s="847">
        <v>184.9</v>
      </c>
      <c r="F225" s="847">
        <v>88.5</v>
      </c>
      <c r="G225" s="848">
        <v>24430</v>
      </c>
      <c r="H225" s="847">
        <v>107.985</v>
      </c>
      <c r="I225" s="848">
        <v>11000948</v>
      </c>
      <c r="J225" s="850">
        <v>2.3079999999999998</v>
      </c>
      <c r="K225" s="904">
        <v>99.682000000000002</v>
      </c>
      <c r="M225" s="851">
        <v>82</v>
      </c>
      <c r="N225" s="847">
        <v>1696.7</v>
      </c>
      <c r="O225" s="847">
        <v>184.9</v>
      </c>
      <c r="P225" s="847">
        <v>89</v>
      </c>
      <c r="Q225" s="848">
        <v>26462</v>
      </c>
      <c r="R225" s="847">
        <v>107.985</v>
      </c>
      <c r="S225" s="848">
        <v>14846</v>
      </c>
      <c r="T225" s="850">
        <v>2.3079999999999998</v>
      </c>
      <c r="U225" s="904">
        <v>99.682000000000002</v>
      </c>
    </row>
    <row r="226" spans="1:21">
      <c r="A226" s="113"/>
      <c r="B226" s="121" t="s">
        <v>5</v>
      </c>
      <c r="C226" s="851">
        <v>82.9</v>
      </c>
      <c r="D226" s="847">
        <v>1597</v>
      </c>
      <c r="E226" s="847">
        <v>149.19999999999999</v>
      </c>
      <c r="F226" s="847">
        <v>88.3</v>
      </c>
      <c r="G226" s="848">
        <v>23970</v>
      </c>
      <c r="H226" s="847">
        <v>102.319</v>
      </c>
      <c r="I226" s="848">
        <v>3046100</v>
      </c>
      <c r="J226" s="850">
        <v>2.3119999999999998</v>
      </c>
      <c r="K226" s="904">
        <v>100</v>
      </c>
      <c r="M226" s="851">
        <v>82.9</v>
      </c>
      <c r="N226" s="847">
        <v>1670.1</v>
      </c>
      <c r="O226" s="847">
        <v>149.19999999999999</v>
      </c>
      <c r="P226" s="847">
        <v>89.1</v>
      </c>
      <c r="Q226" s="848">
        <v>26490</v>
      </c>
      <c r="R226" s="847">
        <v>102.319</v>
      </c>
      <c r="S226" s="848">
        <v>14753</v>
      </c>
      <c r="T226" s="850">
        <v>2.3119999999999998</v>
      </c>
      <c r="U226" s="904">
        <v>100</v>
      </c>
    </row>
    <row r="227" spans="1:21">
      <c r="A227" s="113"/>
      <c r="B227" s="121" t="s">
        <v>6</v>
      </c>
      <c r="C227" s="851">
        <v>83.3</v>
      </c>
      <c r="D227" s="847">
        <v>1711</v>
      </c>
      <c r="E227" s="847">
        <v>184</v>
      </c>
      <c r="F227" s="847">
        <v>90</v>
      </c>
      <c r="G227" s="848">
        <v>22853</v>
      </c>
      <c r="H227" s="847">
        <v>85.94</v>
      </c>
      <c r="I227" s="848">
        <v>6713556</v>
      </c>
      <c r="J227" s="850">
        <v>2.339</v>
      </c>
      <c r="K227" s="904">
        <v>100.10599999999999</v>
      </c>
      <c r="M227" s="851">
        <v>83.3</v>
      </c>
      <c r="N227" s="847">
        <v>1693.4</v>
      </c>
      <c r="O227" s="847">
        <v>184</v>
      </c>
      <c r="P227" s="847">
        <v>89.7</v>
      </c>
      <c r="Q227" s="848">
        <v>25682</v>
      </c>
      <c r="R227" s="847">
        <v>85.94</v>
      </c>
      <c r="S227" s="848">
        <v>14585</v>
      </c>
      <c r="T227" s="850">
        <v>2.339</v>
      </c>
      <c r="U227" s="904">
        <v>100.10599999999999</v>
      </c>
    </row>
    <row r="228" spans="1:21">
      <c r="A228" s="113"/>
      <c r="B228" s="121" t="s">
        <v>7</v>
      </c>
      <c r="C228" s="851">
        <v>83.2</v>
      </c>
      <c r="D228" s="847">
        <v>1809</v>
      </c>
      <c r="E228" s="847">
        <v>181.4</v>
      </c>
      <c r="F228" s="847">
        <v>90.6</v>
      </c>
      <c r="G228" s="848">
        <v>27735</v>
      </c>
      <c r="H228" s="847">
        <v>110.334</v>
      </c>
      <c r="I228" s="848">
        <v>73368461</v>
      </c>
      <c r="J228" s="850">
        <v>2.3679999999999999</v>
      </c>
      <c r="K228" s="904">
        <v>99.894999999999996</v>
      </c>
      <c r="M228" s="851">
        <v>83.2</v>
      </c>
      <c r="N228" s="847">
        <v>1750.9</v>
      </c>
      <c r="O228" s="847">
        <v>181.4</v>
      </c>
      <c r="P228" s="847">
        <v>90.1</v>
      </c>
      <c r="Q228" s="848">
        <v>26718</v>
      </c>
      <c r="R228" s="847">
        <v>110.334</v>
      </c>
      <c r="S228" s="848">
        <v>15571</v>
      </c>
      <c r="T228" s="850">
        <v>2.3679999999999999</v>
      </c>
      <c r="U228" s="904">
        <v>99.894999999999996</v>
      </c>
    </row>
    <row r="229" spans="1:21">
      <c r="A229" s="113"/>
      <c r="B229" s="121" t="s">
        <v>8</v>
      </c>
      <c r="C229" s="851">
        <v>83.3</v>
      </c>
      <c r="D229" s="847">
        <v>1799</v>
      </c>
      <c r="E229" s="847">
        <v>162.19999999999999</v>
      </c>
      <c r="F229" s="847">
        <v>91</v>
      </c>
      <c r="G229" s="848">
        <v>26765</v>
      </c>
      <c r="H229" s="847">
        <v>87.396000000000001</v>
      </c>
      <c r="I229" s="848">
        <v>3621069</v>
      </c>
      <c r="J229" s="850">
        <v>2.383</v>
      </c>
      <c r="K229" s="904">
        <v>99.474999999999994</v>
      </c>
      <c r="M229" s="851">
        <v>83.3</v>
      </c>
      <c r="N229" s="847">
        <v>1717.9</v>
      </c>
      <c r="O229" s="847">
        <v>162.19999999999999</v>
      </c>
      <c r="P229" s="847">
        <v>90.6</v>
      </c>
      <c r="Q229" s="848">
        <v>25756</v>
      </c>
      <c r="R229" s="847">
        <v>87.396000000000001</v>
      </c>
      <c r="S229" s="848">
        <v>8627</v>
      </c>
      <c r="T229" s="850">
        <v>2.383</v>
      </c>
      <c r="U229" s="904">
        <v>99.474999999999994</v>
      </c>
    </row>
    <row r="230" spans="1:21">
      <c r="A230" s="96"/>
      <c r="B230" s="121" t="s">
        <v>9</v>
      </c>
      <c r="C230" s="851">
        <v>83</v>
      </c>
      <c r="D230" s="847">
        <v>1731</v>
      </c>
      <c r="E230" s="847">
        <v>186.7</v>
      </c>
      <c r="F230" s="847">
        <v>91.2</v>
      </c>
      <c r="G230" s="848">
        <v>28202</v>
      </c>
      <c r="H230" s="847">
        <v>96.698999999999998</v>
      </c>
      <c r="I230" s="848">
        <v>4367675</v>
      </c>
      <c r="J230" s="850">
        <v>2.41</v>
      </c>
      <c r="K230" s="904">
        <v>99.789000000000001</v>
      </c>
      <c r="M230" s="851">
        <v>83</v>
      </c>
      <c r="N230" s="847">
        <v>1696.3</v>
      </c>
      <c r="O230" s="847">
        <v>186.7</v>
      </c>
      <c r="P230" s="847">
        <v>90.9</v>
      </c>
      <c r="Q230" s="848">
        <v>25846</v>
      </c>
      <c r="R230" s="847">
        <v>96.698999999999998</v>
      </c>
      <c r="S230" s="848">
        <v>16742</v>
      </c>
      <c r="T230" s="850">
        <v>2.41</v>
      </c>
      <c r="U230" s="904">
        <v>99.789000000000001</v>
      </c>
    </row>
    <row r="231" spans="1:21">
      <c r="A231" s="113"/>
      <c r="B231" s="121" t="s">
        <v>10</v>
      </c>
      <c r="C231" s="851">
        <v>83.1</v>
      </c>
      <c r="D231" s="847">
        <v>1755</v>
      </c>
      <c r="E231" s="847">
        <v>171.9</v>
      </c>
      <c r="F231" s="847">
        <v>91.4</v>
      </c>
      <c r="G231" s="848">
        <v>29459</v>
      </c>
      <c r="H231" s="847">
        <v>92.97</v>
      </c>
      <c r="I231" s="848">
        <v>10489263</v>
      </c>
      <c r="J231" s="850">
        <v>2.4220000000000002</v>
      </c>
      <c r="K231" s="904">
        <v>99.686000000000007</v>
      </c>
      <c r="M231" s="851">
        <v>83.1</v>
      </c>
      <c r="N231" s="847">
        <v>1687.4</v>
      </c>
      <c r="O231" s="847">
        <v>171.9</v>
      </c>
      <c r="P231" s="847">
        <v>91</v>
      </c>
      <c r="Q231" s="848">
        <v>25969</v>
      </c>
      <c r="R231" s="847">
        <v>92.97</v>
      </c>
      <c r="S231" s="848">
        <v>14998</v>
      </c>
      <c r="T231" s="850">
        <v>2.4220000000000002</v>
      </c>
      <c r="U231" s="904">
        <v>99.686000000000007</v>
      </c>
    </row>
    <row r="232" spans="1:21">
      <c r="A232" s="113"/>
      <c r="B232" s="121" t="s">
        <v>11</v>
      </c>
      <c r="C232" s="851">
        <v>83.5</v>
      </c>
      <c r="D232" s="847">
        <v>1663</v>
      </c>
      <c r="E232" s="847">
        <v>164.1</v>
      </c>
      <c r="F232" s="847">
        <v>91.3</v>
      </c>
      <c r="G232" s="848">
        <v>27253</v>
      </c>
      <c r="H232" s="847">
        <v>79.102000000000004</v>
      </c>
      <c r="I232" s="848">
        <v>3654477</v>
      </c>
      <c r="J232" s="850">
        <v>2.4169999999999998</v>
      </c>
      <c r="K232" s="904">
        <v>99.686000000000007</v>
      </c>
      <c r="M232" s="851">
        <v>83.5</v>
      </c>
      <c r="N232" s="847">
        <v>1649.6</v>
      </c>
      <c r="O232" s="847">
        <v>164.1</v>
      </c>
      <c r="P232" s="847">
        <v>91.3</v>
      </c>
      <c r="Q232" s="848">
        <v>26081</v>
      </c>
      <c r="R232" s="847">
        <v>79.102000000000004</v>
      </c>
      <c r="S232" s="848">
        <v>17088</v>
      </c>
      <c r="T232" s="850">
        <v>2.4169999999999998</v>
      </c>
      <c r="U232" s="904">
        <v>99.686000000000007</v>
      </c>
    </row>
    <row r="233" spans="1:21">
      <c r="A233" s="113"/>
      <c r="B233" s="121" t="s">
        <v>12</v>
      </c>
      <c r="C233" s="851">
        <v>84.3</v>
      </c>
      <c r="D233" s="847">
        <v>1654</v>
      </c>
      <c r="E233" s="847">
        <v>161.80000000000001</v>
      </c>
      <c r="F233" s="847">
        <v>91.7</v>
      </c>
      <c r="G233" s="848">
        <v>27547</v>
      </c>
      <c r="H233" s="847">
        <v>91.033000000000001</v>
      </c>
      <c r="I233" s="848">
        <v>6602180</v>
      </c>
      <c r="J233" s="850">
        <v>2.411</v>
      </c>
      <c r="K233" s="904">
        <v>100.315</v>
      </c>
      <c r="M233" s="851">
        <v>84.3</v>
      </c>
      <c r="N233" s="847">
        <v>1633.9</v>
      </c>
      <c r="O233" s="847">
        <v>161.80000000000001</v>
      </c>
      <c r="P233" s="847">
        <v>91.7</v>
      </c>
      <c r="Q233" s="848">
        <v>26281</v>
      </c>
      <c r="R233" s="847">
        <v>91.033000000000001</v>
      </c>
      <c r="S233" s="848">
        <v>15798</v>
      </c>
      <c r="T233" s="850">
        <v>2.411</v>
      </c>
      <c r="U233" s="904">
        <v>100.315</v>
      </c>
    </row>
    <row r="234" spans="1:21">
      <c r="A234" s="113"/>
      <c r="B234" s="121" t="s">
        <v>13</v>
      </c>
      <c r="C234" s="851">
        <v>83.4</v>
      </c>
      <c r="D234" s="847">
        <v>1582</v>
      </c>
      <c r="E234" s="847">
        <v>162.80000000000001</v>
      </c>
      <c r="F234" s="847">
        <v>90.8</v>
      </c>
      <c r="G234" s="848">
        <v>26345</v>
      </c>
      <c r="H234" s="847">
        <v>113.803</v>
      </c>
      <c r="I234" s="848">
        <v>55549431</v>
      </c>
      <c r="J234" s="850">
        <v>2.41</v>
      </c>
      <c r="K234" s="904">
        <v>100.42100000000001</v>
      </c>
      <c r="M234" s="851">
        <v>83.4</v>
      </c>
      <c r="N234" s="847">
        <v>1615.2</v>
      </c>
      <c r="O234" s="847">
        <v>162.80000000000001</v>
      </c>
      <c r="P234" s="847">
        <v>90.9</v>
      </c>
      <c r="Q234" s="848">
        <v>26530</v>
      </c>
      <c r="R234" s="847">
        <v>113.803</v>
      </c>
      <c r="S234" s="848">
        <v>15854</v>
      </c>
      <c r="T234" s="850">
        <v>2.41</v>
      </c>
      <c r="U234" s="904">
        <v>100.42100000000001</v>
      </c>
    </row>
    <row r="235" spans="1:21">
      <c r="A235" s="114"/>
      <c r="B235" s="122" t="s">
        <v>14</v>
      </c>
      <c r="C235" s="856">
        <v>83.4</v>
      </c>
      <c r="D235" s="852">
        <v>1592</v>
      </c>
      <c r="E235" s="852">
        <v>158.19999999999999</v>
      </c>
      <c r="F235" s="852">
        <v>91.9</v>
      </c>
      <c r="G235" s="853">
        <v>25135</v>
      </c>
      <c r="H235" s="852">
        <v>104.039</v>
      </c>
      <c r="I235" s="853">
        <v>2679443</v>
      </c>
      <c r="J235" s="855">
        <v>2.399</v>
      </c>
      <c r="K235" s="905">
        <v>100.527</v>
      </c>
      <c r="M235" s="856">
        <v>83.4</v>
      </c>
      <c r="N235" s="852">
        <v>1637.5</v>
      </c>
      <c r="O235" s="852">
        <v>158.19999999999999</v>
      </c>
      <c r="P235" s="852">
        <v>92.1</v>
      </c>
      <c r="Q235" s="853">
        <v>26856</v>
      </c>
      <c r="R235" s="852">
        <v>104.039</v>
      </c>
      <c r="S235" s="853">
        <v>14370</v>
      </c>
      <c r="T235" s="855">
        <v>2.399</v>
      </c>
      <c r="U235" s="905">
        <v>100.527</v>
      </c>
    </row>
    <row r="236" spans="1:21">
      <c r="A236" s="116" t="s">
        <v>56</v>
      </c>
      <c r="B236" s="121" t="s">
        <v>3</v>
      </c>
      <c r="C236" s="851">
        <v>84</v>
      </c>
      <c r="D236" s="847">
        <v>1554</v>
      </c>
      <c r="E236" s="847">
        <v>153.9</v>
      </c>
      <c r="F236" s="847">
        <v>91.9</v>
      </c>
      <c r="G236" s="848">
        <v>25195</v>
      </c>
      <c r="H236" s="847">
        <v>116.182</v>
      </c>
      <c r="I236" s="848">
        <v>3594462</v>
      </c>
      <c r="J236" s="850">
        <v>2.399</v>
      </c>
      <c r="K236" s="904">
        <v>100.423</v>
      </c>
      <c r="M236" s="851">
        <v>84</v>
      </c>
      <c r="N236" s="847">
        <v>1621.9</v>
      </c>
      <c r="O236" s="847">
        <v>153.9</v>
      </c>
      <c r="P236" s="847">
        <v>92.2</v>
      </c>
      <c r="Q236" s="848">
        <v>26335</v>
      </c>
      <c r="R236" s="847">
        <v>116.182</v>
      </c>
      <c r="S236" s="848">
        <v>15014</v>
      </c>
      <c r="T236" s="850">
        <v>2.399</v>
      </c>
      <c r="U236" s="904">
        <v>100.423</v>
      </c>
    </row>
    <row r="237" spans="1:21">
      <c r="A237" s="113">
        <v>2008</v>
      </c>
      <c r="B237" s="121" t="s">
        <v>4</v>
      </c>
      <c r="C237" s="851">
        <v>81.2</v>
      </c>
      <c r="D237" s="847">
        <v>1593</v>
      </c>
      <c r="E237" s="847">
        <v>140</v>
      </c>
      <c r="F237" s="847">
        <v>91.7</v>
      </c>
      <c r="G237" s="848">
        <v>23873</v>
      </c>
      <c r="H237" s="847">
        <v>116.82</v>
      </c>
      <c r="I237" s="848">
        <v>10819360</v>
      </c>
      <c r="J237" s="850">
        <v>2.383</v>
      </c>
      <c r="K237" s="904">
        <v>100.53100000000001</v>
      </c>
      <c r="M237" s="851">
        <v>81.2</v>
      </c>
      <c r="N237" s="847">
        <v>1659.3</v>
      </c>
      <c r="O237" s="847">
        <v>140</v>
      </c>
      <c r="P237" s="847">
        <v>92.1</v>
      </c>
      <c r="Q237" s="848">
        <v>25674</v>
      </c>
      <c r="R237" s="847">
        <v>116.82</v>
      </c>
      <c r="S237" s="848">
        <v>14282</v>
      </c>
      <c r="T237" s="850">
        <v>2.383</v>
      </c>
      <c r="U237" s="904">
        <v>100.53100000000001</v>
      </c>
    </row>
    <row r="238" spans="1:21">
      <c r="A238" s="113"/>
      <c r="B238" s="121" t="s">
        <v>5</v>
      </c>
      <c r="C238" s="851">
        <v>85</v>
      </c>
      <c r="D238" s="847">
        <v>1626</v>
      </c>
      <c r="E238" s="847">
        <v>134.69999999999999</v>
      </c>
      <c r="F238" s="847">
        <v>91.9</v>
      </c>
      <c r="G238" s="848">
        <v>22594</v>
      </c>
      <c r="H238" s="847">
        <v>143.65100000000001</v>
      </c>
      <c r="I238" s="848">
        <v>4258058</v>
      </c>
      <c r="J238" s="850">
        <v>2.3559999999999999</v>
      </c>
      <c r="K238" s="904">
        <v>100.634</v>
      </c>
      <c r="M238" s="851">
        <v>85</v>
      </c>
      <c r="N238" s="847">
        <v>1704.7</v>
      </c>
      <c r="O238" s="847">
        <v>134.69999999999999</v>
      </c>
      <c r="P238" s="847">
        <v>92.8</v>
      </c>
      <c r="Q238" s="848">
        <v>25316</v>
      </c>
      <c r="R238" s="847">
        <v>143.65100000000001</v>
      </c>
      <c r="S238" s="848">
        <v>20944</v>
      </c>
      <c r="T238" s="850">
        <v>2.3559999999999999</v>
      </c>
      <c r="U238" s="904">
        <v>100.634</v>
      </c>
    </row>
    <row r="239" spans="1:21">
      <c r="A239" s="113"/>
      <c r="B239" s="121" t="s">
        <v>6</v>
      </c>
      <c r="C239" s="851">
        <v>85.3</v>
      </c>
      <c r="D239" s="847">
        <v>1735</v>
      </c>
      <c r="E239" s="847">
        <v>135.30000000000001</v>
      </c>
      <c r="F239" s="847">
        <v>93.7</v>
      </c>
      <c r="G239" s="848">
        <v>22397</v>
      </c>
      <c r="H239" s="847">
        <v>118.633</v>
      </c>
      <c r="I239" s="848">
        <v>7068209</v>
      </c>
      <c r="J239" s="850">
        <v>2.3519999999999999</v>
      </c>
      <c r="K239" s="904">
        <v>100.633</v>
      </c>
      <c r="M239" s="851">
        <v>85.3</v>
      </c>
      <c r="N239" s="847">
        <v>1722.8</v>
      </c>
      <c r="O239" s="847">
        <v>135.30000000000001</v>
      </c>
      <c r="P239" s="847">
        <v>93.4</v>
      </c>
      <c r="Q239" s="848">
        <v>24583</v>
      </c>
      <c r="R239" s="847">
        <v>118.633</v>
      </c>
      <c r="S239" s="848">
        <v>15539</v>
      </c>
      <c r="T239" s="850">
        <v>2.3519999999999999</v>
      </c>
      <c r="U239" s="904">
        <v>100.633</v>
      </c>
    </row>
    <row r="240" spans="1:21">
      <c r="A240" s="113"/>
      <c r="B240" s="121" t="s">
        <v>7</v>
      </c>
      <c r="C240" s="851">
        <v>84.4</v>
      </c>
      <c r="D240" s="847">
        <v>1733</v>
      </c>
      <c r="E240" s="847">
        <v>132.30000000000001</v>
      </c>
      <c r="F240" s="847">
        <v>94.1</v>
      </c>
      <c r="G240" s="848">
        <v>25685</v>
      </c>
      <c r="H240" s="847">
        <v>102.91200000000001</v>
      </c>
      <c r="I240" s="848">
        <v>72286946</v>
      </c>
      <c r="J240" s="850">
        <v>2.3580000000000001</v>
      </c>
      <c r="K240" s="904">
        <v>100.946</v>
      </c>
      <c r="M240" s="851">
        <v>84.4</v>
      </c>
      <c r="N240" s="847">
        <v>1676.1</v>
      </c>
      <c r="O240" s="847">
        <v>132.30000000000001</v>
      </c>
      <c r="P240" s="847">
        <v>93.5</v>
      </c>
      <c r="Q240" s="848">
        <v>25135</v>
      </c>
      <c r="R240" s="847">
        <v>102.91200000000001</v>
      </c>
      <c r="S240" s="848">
        <v>15667</v>
      </c>
      <c r="T240" s="850">
        <v>2.3580000000000001</v>
      </c>
      <c r="U240" s="904">
        <v>100.946</v>
      </c>
    </row>
    <row r="241" spans="1:21">
      <c r="A241" s="113"/>
      <c r="B241" s="121" t="s">
        <v>8</v>
      </c>
      <c r="C241" s="851">
        <v>82.8</v>
      </c>
      <c r="D241" s="847">
        <v>1819</v>
      </c>
      <c r="E241" s="847">
        <v>129.1</v>
      </c>
      <c r="F241" s="847">
        <v>94</v>
      </c>
      <c r="G241" s="848">
        <v>26307</v>
      </c>
      <c r="H241" s="847">
        <v>129.89599999999999</v>
      </c>
      <c r="I241" s="848">
        <v>4043462</v>
      </c>
      <c r="J241" s="850">
        <v>2.3559999999999999</v>
      </c>
      <c r="K241" s="904">
        <v>101.477</v>
      </c>
      <c r="M241" s="851">
        <v>82.8</v>
      </c>
      <c r="N241" s="847">
        <v>1734.9</v>
      </c>
      <c r="O241" s="847">
        <v>129.1</v>
      </c>
      <c r="P241" s="847">
        <v>93.5</v>
      </c>
      <c r="Q241" s="848">
        <v>25181</v>
      </c>
      <c r="R241" s="847">
        <v>129.89599999999999</v>
      </c>
      <c r="S241" s="848">
        <v>11134</v>
      </c>
      <c r="T241" s="850">
        <v>2.3559999999999999</v>
      </c>
      <c r="U241" s="904">
        <v>101.477</v>
      </c>
    </row>
    <row r="242" spans="1:21">
      <c r="A242" s="113"/>
      <c r="B242" s="121" t="s">
        <v>9</v>
      </c>
      <c r="C242" s="851">
        <v>83.2</v>
      </c>
      <c r="D242" s="847">
        <v>1769</v>
      </c>
      <c r="E242" s="847">
        <v>137.69999999999999</v>
      </c>
      <c r="F242" s="847">
        <v>94.2</v>
      </c>
      <c r="G242" s="848">
        <v>28634</v>
      </c>
      <c r="H242" s="847">
        <v>108.792</v>
      </c>
      <c r="I242" s="848">
        <v>3791435</v>
      </c>
      <c r="J242" s="850">
        <v>2.3580000000000001</v>
      </c>
      <c r="K242" s="904">
        <v>101.691</v>
      </c>
      <c r="M242" s="851">
        <v>83.2</v>
      </c>
      <c r="N242" s="847">
        <v>1723.8</v>
      </c>
      <c r="O242" s="847">
        <v>137.69999999999999</v>
      </c>
      <c r="P242" s="847">
        <v>93.9</v>
      </c>
      <c r="Q242" s="848">
        <v>25675</v>
      </c>
      <c r="R242" s="847">
        <v>108.792</v>
      </c>
      <c r="S242" s="848">
        <v>14237</v>
      </c>
      <c r="T242" s="850">
        <v>2.3580000000000001</v>
      </c>
      <c r="U242" s="904">
        <v>101.691</v>
      </c>
    </row>
    <row r="243" spans="1:21">
      <c r="A243" s="113"/>
      <c r="B243" s="121" t="s">
        <v>10</v>
      </c>
      <c r="C243" s="851">
        <v>83.6</v>
      </c>
      <c r="D243" s="847">
        <v>1825</v>
      </c>
      <c r="E243" s="847">
        <v>133.80000000000001</v>
      </c>
      <c r="F243" s="847">
        <v>94.6</v>
      </c>
      <c r="G243" s="848">
        <v>28030</v>
      </c>
      <c r="H243" s="847">
        <v>110.521</v>
      </c>
      <c r="I243" s="848">
        <v>9948689</v>
      </c>
      <c r="J243" s="850">
        <v>2.35</v>
      </c>
      <c r="K243" s="904">
        <v>101.259</v>
      </c>
      <c r="M243" s="851">
        <v>83.6</v>
      </c>
      <c r="N243" s="847">
        <v>1745.7</v>
      </c>
      <c r="O243" s="847">
        <v>133.80000000000001</v>
      </c>
      <c r="P243" s="847">
        <v>94.3</v>
      </c>
      <c r="Q243" s="848">
        <v>25569</v>
      </c>
      <c r="R243" s="847">
        <v>110.521</v>
      </c>
      <c r="S243" s="848">
        <v>13694</v>
      </c>
      <c r="T243" s="850">
        <v>2.35</v>
      </c>
      <c r="U243" s="904">
        <v>101.259</v>
      </c>
    </row>
    <row r="244" spans="1:21">
      <c r="A244" s="113"/>
      <c r="B244" s="121" t="s">
        <v>11</v>
      </c>
      <c r="C244" s="851">
        <v>84.4</v>
      </c>
      <c r="D244" s="847">
        <v>1752</v>
      </c>
      <c r="E244" s="847">
        <v>127.6</v>
      </c>
      <c r="F244" s="847">
        <v>94.6</v>
      </c>
      <c r="G244" s="848">
        <v>28204</v>
      </c>
      <c r="H244" s="847">
        <v>124.227</v>
      </c>
      <c r="I244" s="848">
        <v>3551178</v>
      </c>
      <c r="J244" s="850">
        <v>2.34</v>
      </c>
      <c r="K244" s="904">
        <v>101.57599999999999</v>
      </c>
      <c r="M244" s="851">
        <v>84.4</v>
      </c>
      <c r="N244" s="847">
        <v>1739</v>
      </c>
      <c r="O244" s="847">
        <v>127.6</v>
      </c>
      <c r="P244" s="847">
        <v>94.6</v>
      </c>
      <c r="Q244" s="848">
        <v>26192</v>
      </c>
      <c r="R244" s="847">
        <v>124.227</v>
      </c>
      <c r="S244" s="848">
        <v>16493</v>
      </c>
      <c r="T244" s="850">
        <v>2.34</v>
      </c>
      <c r="U244" s="904">
        <v>101.57599999999999</v>
      </c>
    </row>
    <row r="245" spans="1:21">
      <c r="A245" s="113"/>
      <c r="B245" s="121" t="s">
        <v>12</v>
      </c>
      <c r="C245" s="851">
        <v>84.5</v>
      </c>
      <c r="D245" s="847">
        <v>1743</v>
      </c>
      <c r="E245" s="847">
        <v>142.4</v>
      </c>
      <c r="F245" s="847">
        <v>93.9</v>
      </c>
      <c r="G245" s="848">
        <v>27227</v>
      </c>
      <c r="H245" s="847">
        <v>99.575000000000003</v>
      </c>
      <c r="I245" s="848">
        <v>6367037</v>
      </c>
      <c r="J245" s="850">
        <v>2.3420000000000001</v>
      </c>
      <c r="K245" s="904">
        <v>101.151</v>
      </c>
      <c r="M245" s="851">
        <v>84.5</v>
      </c>
      <c r="N245" s="847">
        <v>1721.4</v>
      </c>
      <c r="O245" s="847">
        <v>142.4</v>
      </c>
      <c r="P245" s="847">
        <v>93.9</v>
      </c>
      <c r="Q245" s="848">
        <v>26232</v>
      </c>
      <c r="R245" s="847">
        <v>99.575000000000003</v>
      </c>
      <c r="S245" s="848">
        <v>14869</v>
      </c>
      <c r="T245" s="850">
        <v>2.3420000000000001</v>
      </c>
      <c r="U245" s="904">
        <v>101.151</v>
      </c>
    </row>
    <row r="246" spans="1:21">
      <c r="A246" s="113"/>
      <c r="B246" s="121" t="s">
        <v>13</v>
      </c>
      <c r="C246" s="851">
        <v>87.3</v>
      </c>
      <c r="D246" s="847">
        <v>1692</v>
      </c>
      <c r="E246" s="847">
        <v>116.6</v>
      </c>
      <c r="F246" s="847">
        <v>93.9</v>
      </c>
      <c r="G246" s="848">
        <v>25390</v>
      </c>
      <c r="H246" s="847">
        <v>99.914000000000001</v>
      </c>
      <c r="I246" s="848">
        <v>56484967</v>
      </c>
      <c r="J246" s="850">
        <v>2.3370000000000002</v>
      </c>
      <c r="K246" s="904">
        <v>100.943</v>
      </c>
      <c r="M246" s="851">
        <v>87.3</v>
      </c>
      <c r="N246" s="847">
        <v>1733.9</v>
      </c>
      <c r="O246" s="847">
        <v>116.6</v>
      </c>
      <c r="P246" s="847">
        <v>93.9</v>
      </c>
      <c r="Q246" s="848">
        <v>26313</v>
      </c>
      <c r="R246" s="847">
        <v>99.914000000000001</v>
      </c>
      <c r="S246" s="848">
        <v>15844</v>
      </c>
      <c r="T246" s="850">
        <v>2.3370000000000002</v>
      </c>
      <c r="U246" s="904">
        <v>100.943</v>
      </c>
    </row>
    <row r="247" spans="1:21">
      <c r="A247" s="113"/>
      <c r="B247" s="121" t="s">
        <v>14</v>
      </c>
      <c r="C247" s="851">
        <v>88</v>
      </c>
      <c r="D247" s="847">
        <v>1703</v>
      </c>
      <c r="E247" s="847">
        <v>113.3</v>
      </c>
      <c r="F247" s="847">
        <v>94.4</v>
      </c>
      <c r="G247" s="848">
        <v>25988</v>
      </c>
      <c r="H247" s="847">
        <v>106.242</v>
      </c>
      <c r="I247" s="848">
        <v>2232431</v>
      </c>
      <c r="J247" s="850">
        <v>2.3050000000000002</v>
      </c>
      <c r="K247" s="904">
        <v>100.629</v>
      </c>
      <c r="M247" s="851">
        <v>88</v>
      </c>
      <c r="N247" s="847">
        <v>1756.7</v>
      </c>
      <c r="O247" s="847">
        <v>113.3</v>
      </c>
      <c r="P247" s="847">
        <v>94.6</v>
      </c>
      <c r="Q247" s="848">
        <v>27111</v>
      </c>
      <c r="R247" s="847">
        <v>106.242</v>
      </c>
      <c r="S247" s="848">
        <v>11771</v>
      </c>
      <c r="T247" s="850">
        <v>2.3050000000000002</v>
      </c>
      <c r="U247" s="904">
        <v>100.629</v>
      </c>
    </row>
    <row r="248" spans="1:21">
      <c r="A248" s="115" t="s">
        <v>57</v>
      </c>
      <c r="B248" s="120" t="s">
        <v>3</v>
      </c>
      <c r="C248" s="861">
        <v>85</v>
      </c>
      <c r="D248" s="857">
        <v>1603</v>
      </c>
      <c r="E248" s="857">
        <v>102.6</v>
      </c>
      <c r="F248" s="857">
        <v>94.6</v>
      </c>
      <c r="G248" s="858">
        <v>26428</v>
      </c>
      <c r="H248" s="857">
        <v>109.797</v>
      </c>
      <c r="I248" s="858">
        <v>3091571</v>
      </c>
      <c r="J248" s="860">
        <v>2.2829999999999999</v>
      </c>
      <c r="K248" s="906">
        <v>100.211</v>
      </c>
      <c r="M248" s="861">
        <v>85</v>
      </c>
      <c r="N248" s="857">
        <v>1661</v>
      </c>
      <c r="O248" s="857">
        <v>102.6</v>
      </c>
      <c r="P248" s="857">
        <v>94.9</v>
      </c>
      <c r="Q248" s="858">
        <v>28162</v>
      </c>
      <c r="R248" s="857">
        <v>109.797</v>
      </c>
      <c r="S248" s="858">
        <v>12357</v>
      </c>
      <c r="T248" s="860">
        <v>2.2829999999999999</v>
      </c>
      <c r="U248" s="906">
        <v>100.211</v>
      </c>
    </row>
    <row r="249" spans="1:21">
      <c r="A249" s="113">
        <v>2009</v>
      </c>
      <c r="B249" s="121" t="s">
        <v>4</v>
      </c>
      <c r="C249" s="851">
        <v>85.2</v>
      </c>
      <c r="D249" s="847">
        <v>1610</v>
      </c>
      <c r="E249" s="847">
        <v>104.3</v>
      </c>
      <c r="F249" s="847">
        <v>94.7</v>
      </c>
      <c r="G249" s="848">
        <v>28041</v>
      </c>
      <c r="H249" s="847">
        <v>123.048</v>
      </c>
      <c r="I249" s="848">
        <v>8778809</v>
      </c>
      <c r="J249" s="850">
        <v>2.2440000000000002</v>
      </c>
      <c r="K249" s="904">
        <v>100.10599999999999</v>
      </c>
      <c r="M249" s="851">
        <v>85.2</v>
      </c>
      <c r="N249" s="847">
        <v>1680.9</v>
      </c>
      <c r="O249" s="847">
        <v>104.3</v>
      </c>
      <c r="P249" s="847">
        <v>95.2</v>
      </c>
      <c r="Q249" s="848">
        <v>30265</v>
      </c>
      <c r="R249" s="847">
        <v>123.048</v>
      </c>
      <c r="S249" s="848">
        <v>11032</v>
      </c>
      <c r="T249" s="850">
        <v>2.2440000000000002</v>
      </c>
      <c r="U249" s="904">
        <v>100.10599999999999</v>
      </c>
    </row>
    <row r="250" spans="1:21">
      <c r="A250" s="96"/>
      <c r="B250" s="121" t="s">
        <v>5</v>
      </c>
      <c r="C250" s="851">
        <v>81</v>
      </c>
      <c r="D250" s="847">
        <v>1623</v>
      </c>
      <c r="E250" s="847">
        <v>108.3</v>
      </c>
      <c r="F250" s="847">
        <v>94.2</v>
      </c>
      <c r="G250" s="848">
        <v>30878</v>
      </c>
      <c r="H250" s="847">
        <v>77.516000000000005</v>
      </c>
      <c r="I250" s="848">
        <v>2287224</v>
      </c>
      <c r="J250" s="850">
        <v>2.2069999999999999</v>
      </c>
      <c r="K250" s="904">
        <v>99.894999999999996</v>
      </c>
      <c r="M250" s="851">
        <v>81</v>
      </c>
      <c r="N250" s="847">
        <v>1704</v>
      </c>
      <c r="O250" s="847">
        <v>108.3</v>
      </c>
      <c r="P250" s="847">
        <v>95.2</v>
      </c>
      <c r="Q250" s="848">
        <v>33923</v>
      </c>
      <c r="R250" s="847">
        <v>77.516000000000005</v>
      </c>
      <c r="S250" s="848">
        <v>11457</v>
      </c>
      <c r="T250" s="850">
        <v>2.2069999999999999</v>
      </c>
      <c r="U250" s="904">
        <v>99.894999999999996</v>
      </c>
    </row>
    <row r="251" spans="1:21">
      <c r="A251" s="113"/>
      <c r="B251" s="121" t="s">
        <v>6</v>
      </c>
      <c r="C251" s="851">
        <v>79.599999999999994</v>
      </c>
      <c r="D251" s="847">
        <v>1724</v>
      </c>
      <c r="E251" s="847">
        <v>107.3</v>
      </c>
      <c r="F251" s="847">
        <v>95.5</v>
      </c>
      <c r="G251" s="848">
        <v>33398</v>
      </c>
      <c r="H251" s="847">
        <v>91.936000000000007</v>
      </c>
      <c r="I251" s="848">
        <v>4885048</v>
      </c>
      <c r="J251" s="850">
        <v>2.19</v>
      </c>
      <c r="K251" s="904">
        <v>100.21</v>
      </c>
      <c r="M251" s="851">
        <v>79.599999999999994</v>
      </c>
      <c r="N251" s="847">
        <v>1719.4</v>
      </c>
      <c r="O251" s="847">
        <v>107.3</v>
      </c>
      <c r="P251" s="847">
        <v>95.3</v>
      </c>
      <c r="Q251" s="848">
        <v>36506</v>
      </c>
      <c r="R251" s="847">
        <v>91.936000000000007</v>
      </c>
      <c r="S251" s="848">
        <v>10972</v>
      </c>
      <c r="T251" s="850">
        <v>2.19</v>
      </c>
      <c r="U251" s="904">
        <v>100.21</v>
      </c>
    </row>
    <row r="252" spans="1:21">
      <c r="A252" s="113"/>
      <c r="B252" s="121" t="s">
        <v>7</v>
      </c>
      <c r="C252" s="851">
        <v>77.3</v>
      </c>
      <c r="D252" s="847">
        <v>1784</v>
      </c>
      <c r="E252" s="847">
        <v>104</v>
      </c>
      <c r="F252" s="847">
        <v>96.1</v>
      </c>
      <c r="G252" s="848">
        <v>36856</v>
      </c>
      <c r="H252" s="847">
        <v>103.652</v>
      </c>
      <c r="I252" s="848">
        <v>43963193</v>
      </c>
      <c r="J252" s="850">
        <v>2.1739999999999999</v>
      </c>
      <c r="K252" s="904">
        <v>99.375</v>
      </c>
      <c r="M252" s="851">
        <v>77.3</v>
      </c>
      <c r="N252" s="847">
        <v>1728.2</v>
      </c>
      <c r="O252" s="847">
        <v>104</v>
      </c>
      <c r="P252" s="847">
        <v>95.6</v>
      </c>
      <c r="Q252" s="848">
        <v>36715</v>
      </c>
      <c r="R252" s="847">
        <v>103.652</v>
      </c>
      <c r="S252" s="848">
        <v>9717</v>
      </c>
      <c r="T252" s="850">
        <v>2.1739999999999999</v>
      </c>
      <c r="U252" s="904">
        <v>99.375</v>
      </c>
    </row>
    <row r="253" spans="1:21">
      <c r="A253" s="113"/>
      <c r="B253" s="121" t="s">
        <v>8</v>
      </c>
      <c r="C253" s="851">
        <v>77.3</v>
      </c>
      <c r="D253" s="847">
        <v>1805</v>
      </c>
      <c r="E253" s="847">
        <v>108.4</v>
      </c>
      <c r="F253" s="847">
        <v>96</v>
      </c>
      <c r="G253" s="848">
        <v>39749</v>
      </c>
      <c r="H253" s="847">
        <v>99.266000000000005</v>
      </c>
      <c r="I253" s="848">
        <v>3383378</v>
      </c>
      <c r="J253" s="850">
        <v>2.1339999999999999</v>
      </c>
      <c r="K253" s="904">
        <v>98.649000000000001</v>
      </c>
      <c r="M253" s="851">
        <v>77.3</v>
      </c>
      <c r="N253" s="847">
        <v>1728.2</v>
      </c>
      <c r="O253" s="847">
        <v>108.4</v>
      </c>
      <c r="P253" s="847">
        <v>95.6</v>
      </c>
      <c r="Q253" s="848">
        <v>37127</v>
      </c>
      <c r="R253" s="847">
        <v>99.266000000000005</v>
      </c>
      <c r="S253" s="848">
        <v>10550</v>
      </c>
      <c r="T253" s="850">
        <v>2.1339999999999999</v>
      </c>
      <c r="U253" s="904">
        <v>98.649000000000001</v>
      </c>
    </row>
    <row r="254" spans="1:21">
      <c r="A254" s="113"/>
      <c r="B254" s="121" t="s">
        <v>9</v>
      </c>
      <c r="C254" s="851">
        <v>76.2</v>
      </c>
      <c r="D254" s="847">
        <v>1576</v>
      </c>
      <c r="E254" s="847">
        <v>85.5</v>
      </c>
      <c r="F254" s="847">
        <v>95.7</v>
      </c>
      <c r="G254" s="848">
        <v>40319</v>
      </c>
      <c r="H254" s="847">
        <v>97.509</v>
      </c>
      <c r="I254" s="848">
        <v>4329446</v>
      </c>
      <c r="J254" s="850">
        <v>2.0979999999999999</v>
      </c>
      <c r="K254" s="904">
        <v>98.337000000000003</v>
      </c>
      <c r="M254" s="851">
        <v>76.2</v>
      </c>
      <c r="N254" s="847">
        <v>1531.5</v>
      </c>
      <c r="O254" s="847">
        <v>85.5</v>
      </c>
      <c r="P254" s="847">
        <v>95.3</v>
      </c>
      <c r="Q254" s="848">
        <v>36518</v>
      </c>
      <c r="R254" s="847">
        <v>97.509</v>
      </c>
      <c r="S254" s="848">
        <v>15712</v>
      </c>
      <c r="T254" s="850">
        <v>2.0979999999999999</v>
      </c>
      <c r="U254" s="904">
        <v>98.337000000000003</v>
      </c>
    </row>
    <row r="255" spans="1:21">
      <c r="A255" s="113"/>
      <c r="B255" s="121" t="s">
        <v>10</v>
      </c>
      <c r="C255" s="851">
        <v>75.3</v>
      </c>
      <c r="D255" s="847">
        <v>1539</v>
      </c>
      <c r="E255" s="847">
        <v>96.2</v>
      </c>
      <c r="F255" s="847">
        <v>95.6</v>
      </c>
      <c r="G255" s="848">
        <v>39419</v>
      </c>
      <c r="H255" s="847">
        <v>97.382999999999996</v>
      </c>
      <c r="I255" s="848">
        <v>9181826</v>
      </c>
      <c r="J255" s="850">
        <v>2.101</v>
      </c>
      <c r="K255" s="904">
        <v>98.135000000000005</v>
      </c>
      <c r="M255" s="851">
        <v>75.3</v>
      </c>
      <c r="N255" s="847">
        <v>1466.7</v>
      </c>
      <c r="O255" s="847">
        <v>96.2</v>
      </c>
      <c r="P255" s="847">
        <v>95.3</v>
      </c>
      <c r="Q255" s="848">
        <v>35913</v>
      </c>
      <c r="R255" s="847">
        <v>97.382999999999996</v>
      </c>
      <c r="S255" s="848">
        <v>11752</v>
      </c>
      <c r="T255" s="850">
        <v>2.101</v>
      </c>
      <c r="U255" s="904">
        <v>98.135000000000005</v>
      </c>
    </row>
    <row r="256" spans="1:21">
      <c r="A256" s="113"/>
      <c r="B256" s="121" t="s">
        <v>11</v>
      </c>
      <c r="C256" s="851">
        <v>74</v>
      </c>
      <c r="D256" s="847">
        <v>1494</v>
      </c>
      <c r="E256" s="847">
        <v>98.2</v>
      </c>
      <c r="F256" s="847">
        <v>95.7</v>
      </c>
      <c r="G256" s="848">
        <v>37919</v>
      </c>
      <c r="H256" s="847">
        <v>90.778999999999996</v>
      </c>
      <c r="I256" s="848">
        <v>2173138</v>
      </c>
      <c r="J256" s="850">
        <v>2.0840000000000001</v>
      </c>
      <c r="K256" s="904">
        <v>98.242000000000004</v>
      </c>
      <c r="M256" s="851">
        <v>74</v>
      </c>
      <c r="N256" s="847">
        <v>1483.5</v>
      </c>
      <c r="O256" s="847">
        <v>98.2</v>
      </c>
      <c r="P256" s="847">
        <v>95.6</v>
      </c>
      <c r="Q256" s="848">
        <v>35290</v>
      </c>
      <c r="R256" s="847">
        <v>90.778999999999996</v>
      </c>
      <c r="S256" s="848">
        <v>10148</v>
      </c>
      <c r="T256" s="850">
        <v>2.0840000000000001</v>
      </c>
      <c r="U256" s="904">
        <v>98.242000000000004</v>
      </c>
    </row>
    <row r="257" spans="1:21">
      <c r="A257" s="113"/>
      <c r="B257" s="121" t="s">
        <v>12</v>
      </c>
      <c r="C257" s="851">
        <v>73.900000000000006</v>
      </c>
      <c r="D257" s="847">
        <v>1696</v>
      </c>
      <c r="E257" s="847">
        <v>94.1</v>
      </c>
      <c r="F257" s="847">
        <v>95.4</v>
      </c>
      <c r="G257" s="848">
        <v>35403</v>
      </c>
      <c r="H257" s="847">
        <v>97.73</v>
      </c>
      <c r="I257" s="848">
        <v>5000837</v>
      </c>
      <c r="J257" s="850">
        <v>2.077</v>
      </c>
      <c r="K257" s="904">
        <v>97.828000000000003</v>
      </c>
      <c r="M257" s="851">
        <v>73.900000000000006</v>
      </c>
      <c r="N257" s="847">
        <v>1667.9</v>
      </c>
      <c r="O257" s="847">
        <v>94.1</v>
      </c>
      <c r="P257" s="847">
        <v>95.4</v>
      </c>
      <c r="Q257" s="848">
        <v>34618</v>
      </c>
      <c r="R257" s="847">
        <v>97.73</v>
      </c>
      <c r="S257" s="848">
        <v>11432</v>
      </c>
      <c r="T257" s="850">
        <v>2.077</v>
      </c>
      <c r="U257" s="904">
        <v>97.828000000000003</v>
      </c>
    </row>
    <row r="258" spans="1:21">
      <c r="A258" s="113"/>
      <c r="B258" s="121" t="s">
        <v>13</v>
      </c>
      <c r="C258" s="851">
        <v>72.8</v>
      </c>
      <c r="D258" s="847">
        <v>1599</v>
      </c>
      <c r="E258" s="847">
        <v>98.8</v>
      </c>
      <c r="F258" s="847">
        <v>95.4</v>
      </c>
      <c r="G258" s="848">
        <v>33598</v>
      </c>
      <c r="H258" s="847">
        <v>99.234999999999999</v>
      </c>
      <c r="I258" s="848">
        <v>38652341</v>
      </c>
      <c r="J258" s="850">
        <v>2.0870000000000002</v>
      </c>
      <c r="K258" s="904">
        <v>97.819000000000003</v>
      </c>
      <c r="M258" s="851">
        <v>72.8</v>
      </c>
      <c r="N258" s="847">
        <v>1638</v>
      </c>
      <c r="O258" s="847">
        <v>98.8</v>
      </c>
      <c r="P258" s="847">
        <v>95.4</v>
      </c>
      <c r="Q258" s="848">
        <v>34420</v>
      </c>
      <c r="R258" s="847">
        <v>99.234999999999999</v>
      </c>
      <c r="S258" s="848">
        <v>10901</v>
      </c>
      <c r="T258" s="850">
        <v>2.0870000000000002</v>
      </c>
      <c r="U258" s="904">
        <v>97.819000000000003</v>
      </c>
    </row>
    <row r="259" spans="1:21">
      <c r="A259" s="114"/>
      <c r="B259" s="122" t="s">
        <v>14</v>
      </c>
      <c r="C259" s="856">
        <v>73</v>
      </c>
      <c r="D259" s="852">
        <v>1579</v>
      </c>
      <c r="E259" s="852">
        <v>107.1</v>
      </c>
      <c r="F259" s="852">
        <v>95.6</v>
      </c>
      <c r="G259" s="853">
        <v>32378</v>
      </c>
      <c r="H259" s="852">
        <v>94.197000000000003</v>
      </c>
      <c r="I259" s="853">
        <v>1844414</v>
      </c>
      <c r="J259" s="855">
        <v>2.0640000000000001</v>
      </c>
      <c r="K259" s="905">
        <v>98.021000000000001</v>
      </c>
      <c r="M259" s="856">
        <v>73</v>
      </c>
      <c r="N259" s="852">
        <v>1634.4</v>
      </c>
      <c r="O259" s="852">
        <v>107.1</v>
      </c>
      <c r="P259" s="852">
        <v>95.7</v>
      </c>
      <c r="Q259" s="853">
        <v>33733</v>
      </c>
      <c r="R259" s="852">
        <v>94.197000000000003</v>
      </c>
      <c r="S259" s="853">
        <v>9476</v>
      </c>
      <c r="T259" s="855">
        <v>2.0640000000000001</v>
      </c>
      <c r="U259" s="905">
        <v>98.021000000000001</v>
      </c>
    </row>
    <row r="260" spans="1:21">
      <c r="A260" s="116" t="s">
        <v>58</v>
      </c>
      <c r="B260" s="121" t="s">
        <v>3</v>
      </c>
      <c r="C260" s="851">
        <v>73.2</v>
      </c>
      <c r="D260" s="847">
        <v>1593</v>
      </c>
      <c r="E260" s="847">
        <v>108.3</v>
      </c>
      <c r="F260" s="847">
        <v>95.2</v>
      </c>
      <c r="G260" s="848">
        <v>30817</v>
      </c>
      <c r="H260" s="847">
        <v>88.191999999999993</v>
      </c>
      <c r="I260" s="848">
        <v>2724877</v>
      </c>
      <c r="J260" s="850">
        <v>2.044</v>
      </c>
      <c r="K260" s="904">
        <v>98.844999999999999</v>
      </c>
      <c r="M260" s="851">
        <v>73.2</v>
      </c>
      <c r="N260" s="847">
        <v>1637.2</v>
      </c>
      <c r="O260" s="847">
        <v>108.3</v>
      </c>
      <c r="P260" s="847">
        <v>95.5</v>
      </c>
      <c r="Q260" s="848">
        <v>33233</v>
      </c>
      <c r="R260" s="847">
        <v>88.191999999999993</v>
      </c>
      <c r="S260" s="848">
        <v>10795</v>
      </c>
      <c r="T260" s="850">
        <v>2.044</v>
      </c>
      <c r="U260" s="904">
        <v>98.844999999999999</v>
      </c>
    </row>
    <row r="261" spans="1:21">
      <c r="A261" s="113">
        <v>2010</v>
      </c>
      <c r="B261" s="121" t="s">
        <v>4</v>
      </c>
      <c r="C261" s="851">
        <v>74.8</v>
      </c>
      <c r="D261" s="847">
        <v>1552</v>
      </c>
      <c r="E261" s="847">
        <v>104.6</v>
      </c>
      <c r="F261" s="847">
        <v>95.1</v>
      </c>
      <c r="G261" s="848">
        <v>29864</v>
      </c>
      <c r="H261" s="847">
        <v>70.864000000000004</v>
      </c>
      <c r="I261" s="848">
        <v>9773218</v>
      </c>
      <c r="J261" s="850">
        <v>2.0299999999999998</v>
      </c>
      <c r="K261" s="904">
        <v>99.366</v>
      </c>
      <c r="M261" s="851">
        <v>74.8</v>
      </c>
      <c r="N261" s="847">
        <v>1619.6</v>
      </c>
      <c r="O261" s="847">
        <v>104.6</v>
      </c>
      <c r="P261" s="847">
        <v>95.6</v>
      </c>
      <c r="Q261" s="848">
        <v>32278</v>
      </c>
      <c r="R261" s="847">
        <v>70.864000000000004</v>
      </c>
      <c r="S261" s="848">
        <v>11576</v>
      </c>
      <c r="T261" s="850">
        <v>2.0299999999999998</v>
      </c>
      <c r="U261" s="904">
        <v>99.366</v>
      </c>
    </row>
    <row r="262" spans="1:21">
      <c r="A262" s="113"/>
      <c r="B262" s="121" t="s">
        <v>5</v>
      </c>
      <c r="C262" s="851">
        <v>74.5</v>
      </c>
      <c r="D262" s="847">
        <v>1551</v>
      </c>
      <c r="E262" s="847">
        <v>97.9</v>
      </c>
      <c r="F262" s="847">
        <v>94.5</v>
      </c>
      <c r="G262" s="848">
        <v>29593</v>
      </c>
      <c r="H262" s="847">
        <v>102.53100000000001</v>
      </c>
      <c r="I262" s="848">
        <v>2015453</v>
      </c>
      <c r="J262" s="850">
        <v>2.024</v>
      </c>
      <c r="K262" s="904">
        <v>99.263999999999996</v>
      </c>
      <c r="M262" s="851">
        <v>74.5</v>
      </c>
      <c r="N262" s="847">
        <v>1630.4</v>
      </c>
      <c r="O262" s="847">
        <v>97.9</v>
      </c>
      <c r="P262" s="847">
        <v>95.5</v>
      </c>
      <c r="Q262" s="848">
        <v>31923</v>
      </c>
      <c r="R262" s="847">
        <v>102.53100000000001</v>
      </c>
      <c r="S262" s="848">
        <v>10103</v>
      </c>
      <c r="T262" s="850">
        <v>2.024</v>
      </c>
      <c r="U262" s="904">
        <v>99.263999999999996</v>
      </c>
    </row>
    <row r="263" spans="1:21">
      <c r="A263" s="113"/>
      <c r="B263" s="121" t="s">
        <v>6</v>
      </c>
      <c r="C263" s="851">
        <v>73</v>
      </c>
      <c r="D263" s="847">
        <v>1530</v>
      </c>
      <c r="E263" s="847">
        <v>97.3</v>
      </c>
      <c r="F263" s="847">
        <v>95.4</v>
      </c>
      <c r="G263" s="848">
        <v>28667</v>
      </c>
      <c r="H263" s="847">
        <v>99.9</v>
      </c>
      <c r="I263" s="848">
        <v>4827464</v>
      </c>
      <c r="J263" s="850">
        <v>2.0099999999999998</v>
      </c>
      <c r="K263" s="904">
        <v>99.162999999999997</v>
      </c>
      <c r="M263" s="851">
        <v>73</v>
      </c>
      <c r="N263" s="847">
        <v>1533.7</v>
      </c>
      <c r="O263" s="847">
        <v>97.3</v>
      </c>
      <c r="P263" s="847">
        <v>95.2</v>
      </c>
      <c r="Q263" s="848">
        <v>31406</v>
      </c>
      <c r="R263" s="847">
        <v>99.9</v>
      </c>
      <c r="S263" s="848">
        <v>10979</v>
      </c>
      <c r="T263" s="850">
        <v>2.0099999999999998</v>
      </c>
      <c r="U263" s="904">
        <v>99.162999999999997</v>
      </c>
    </row>
    <row r="264" spans="1:21">
      <c r="A264" s="113"/>
      <c r="B264" s="121" t="s">
        <v>7</v>
      </c>
      <c r="C264" s="851">
        <v>73.3</v>
      </c>
      <c r="D264" s="847">
        <v>1620</v>
      </c>
      <c r="E264" s="847">
        <v>97.6</v>
      </c>
      <c r="F264" s="847">
        <v>95.7</v>
      </c>
      <c r="G264" s="848">
        <v>29936</v>
      </c>
      <c r="H264" s="847">
        <v>100.729</v>
      </c>
      <c r="I264" s="848">
        <v>47594155</v>
      </c>
      <c r="J264" s="850">
        <v>1.998</v>
      </c>
      <c r="K264" s="904">
        <v>99.161000000000001</v>
      </c>
      <c r="M264" s="851">
        <v>73.3</v>
      </c>
      <c r="N264" s="847">
        <v>1571.9</v>
      </c>
      <c r="O264" s="847">
        <v>97.6</v>
      </c>
      <c r="P264" s="847">
        <v>95.2</v>
      </c>
      <c r="Q264" s="848">
        <v>29840</v>
      </c>
      <c r="R264" s="847">
        <v>100.729</v>
      </c>
      <c r="S264" s="848">
        <v>10584</v>
      </c>
      <c r="T264" s="850">
        <v>1.998</v>
      </c>
      <c r="U264" s="904">
        <v>99.161000000000001</v>
      </c>
    </row>
    <row r="265" spans="1:21">
      <c r="A265" s="113"/>
      <c r="B265" s="121" t="s">
        <v>8</v>
      </c>
      <c r="C265" s="851">
        <v>73.2</v>
      </c>
      <c r="D265" s="847">
        <v>1636</v>
      </c>
      <c r="E265" s="847">
        <v>105.6</v>
      </c>
      <c r="F265" s="847">
        <v>95.6</v>
      </c>
      <c r="G265" s="848">
        <v>31379</v>
      </c>
      <c r="H265" s="847">
        <v>93.183999999999997</v>
      </c>
      <c r="I265" s="848">
        <v>2973709</v>
      </c>
      <c r="J265" s="850">
        <v>2.0219999999999998</v>
      </c>
      <c r="K265" s="904">
        <v>99.578999999999994</v>
      </c>
      <c r="M265" s="851">
        <v>73.2</v>
      </c>
      <c r="N265" s="847">
        <v>1579.4</v>
      </c>
      <c r="O265" s="847">
        <v>105.6</v>
      </c>
      <c r="P265" s="847">
        <v>95.2</v>
      </c>
      <c r="Q265" s="848">
        <v>29296</v>
      </c>
      <c r="R265" s="847">
        <v>93.183999999999997</v>
      </c>
      <c r="S265" s="848">
        <v>10022</v>
      </c>
      <c r="T265" s="850">
        <v>2.0219999999999998</v>
      </c>
      <c r="U265" s="904">
        <v>99.578999999999994</v>
      </c>
    </row>
    <row r="266" spans="1:21">
      <c r="A266" s="113"/>
      <c r="B266" s="121" t="s">
        <v>9</v>
      </c>
      <c r="C266" s="851">
        <v>73.900000000000006</v>
      </c>
      <c r="D266" s="847">
        <v>1592</v>
      </c>
      <c r="E266" s="847">
        <v>93.4</v>
      </c>
      <c r="F266" s="847">
        <v>95.8</v>
      </c>
      <c r="G266" s="848">
        <v>31463</v>
      </c>
      <c r="H266" s="847">
        <v>100.119</v>
      </c>
      <c r="I266" s="848">
        <v>3197776</v>
      </c>
      <c r="J266" s="850">
        <v>2.0150000000000001</v>
      </c>
      <c r="K266" s="904">
        <v>99.366</v>
      </c>
      <c r="M266" s="851">
        <v>73.900000000000006</v>
      </c>
      <c r="N266" s="847">
        <v>1544.8</v>
      </c>
      <c r="O266" s="847">
        <v>93.4</v>
      </c>
      <c r="P266" s="847">
        <v>95.4</v>
      </c>
      <c r="Q266" s="848">
        <v>28902</v>
      </c>
      <c r="R266" s="847">
        <v>100.119</v>
      </c>
      <c r="S266" s="848">
        <v>11319</v>
      </c>
      <c r="T266" s="850">
        <v>2.0150000000000001</v>
      </c>
      <c r="U266" s="904">
        <v>99.366</v>
      </c>
    </row>
    <row r="267" spans="1:21">
      <c r="A267" s="113"/>
      <c r="B267" s="121" t="s">
        <v>10</v>
      </c>
      <c r="C267" s="851">
        <v>73</v>
      </c>
      <c r="D267" s="847">
        <v>1657</v>
      </c>
      <c r="E267" s="847">
        <v>126.4</v>
      </c>
      <c r="F267" s="847">
        <v>95.7</v>
      </c>
      <c r="G267" s="848">
        <v>32269</v>
      </c>
      <c r="H267" s="847">
        <v>97.347999999999999</v>
      </c>
      <c r="I267" s="848">
        <v>9428640</v>
      </c>
      <c r="J267" s="850">
        <v>2.0169999999999999</v>
      </c>
      <c r="K267" s="904">
        <v>99.683000000000007</v>
      </c>
      <c r="M267" s="851">
        <v>73</v>
      </c>
      <c r="N267" s="847">
        <v>1580.3</v>
      </c>
      <c r="O267" s="847">
        <v>126.4</v>
      </c>
      <c r="P267" s="847">
        <v>95.4</v>
      </c>
      <c r="Q267" s="848">
        <v>28933</v>
      </c>
      <c r="R267" s="847">
        <v>97.347999999999999</v>
      </c>
      <c r="S267" s="848">
        <v>11570</v>
      </c>
      <c r="T267" s="850">
        <v>2.0169999999999999</v>
      </c>
      <c r="U267" s="904">
        <v>99.683000000000007</v>
      </c>
    </row>
    <row r="268" spans="1:21">
      <c r="A268" s="113"/>
      <c r="B268" s="121" t="s">
        <v>11</v>
      </c>
      <c r="C268" s="851">
        <v>74</v>
      </c>
      <c r="D268" s="847">
        <v>1538</v>
      </c>
      <c r="E268" s="847">
        <v>112.9</v>
      </c>
      <c r="F268" s="847">
        <v>95.7</v>
      </c>
      <c r="G268" s="848">
        <v>30668</v>
      </c>
      <c r="H268" s="847">
        <v>114.38800000000001</v>
      </c>
      <c r="I268" s="848">
        <v>2465036</v>
      </c>
      <c r="J268" s="850">
        <v>1.996</v>
      </c>
      <c r="K268" s="904">
        <v>99.578999999999994</v>
      </c>
      <c r="M268" s="851">
        <v>74</v>
      </c>
      <c r="N268" s="847">
        <v>1525.4</v>
      </c>
      <c r="O268" s="847">
        <v>112.9</v>
      </c>
      <c r="P268" s="847">
        <v>95.6</v>
      </c>
      <c r="Q268" s="848">
        <v>28645</v>
      </c>
      <c r="R268" s="847">
        <v>114.38800000000001</v>
      </c>
      <c r="S268" s="848">
        <v>11564</v>
      </c>
      <c r="T268" s="850">
        <v>1.996</v>
      </c>
      <c r="U268" s="904">
        <v>99.578999999999994</v>
      </c>
    </row>
    <row r="269" spans="1:21">
      <c r="A269" s="113"/>
      <c r="B269" s="121" t="s">
        <v>12</v>
      </c>
      <c r="C269" s="851">
        <v>74.7</v>
      </c>
      <c r="D269" s="847">
        <v>1570</v>
      </c>
      <c r="E269" s="847">
        <v>130.6</v>
      </c>
      <c r="F269" s="847">
        <v>95.9</v>
      </c>
      <c r="G269" s="848">
        <v>28739</v>
      </c>
      <c r="H269" s="847">
        <v>108.85</v>
      </c>
      <c r="I269" s="848">
        <v>9375099</v>
      </c>
      <c r="J269" s="850">
        <v>1.9830000000000001</v>
      </c>
      <c r="K269" s="904">
        <v>100.423</v>
      </c>
      <c r="M269" s="851">
        <v>74.7</v>
      </c>
      <c r="N269" s="847">
        <v>1536</v>
      </c>
      <c r="O269" s="847">
        <v>130.6</v>
      </c>
      <c r="P269" s="847">
        <v>95.9</v>
      </c>
      <c r="Q269" s="848">
        <v>28563</v>
      </c>
      <c r="R269" s="847">
        <v>108.85</v>
      </c>
      <c r="S269" s="848">
        <v>21401</v>
      </c>
      <c r="T269" s="850">
        <v>1.9830000000000001</v>
      </c>
      <c r="U269" s="904">
        <v>100.423</v>
      </c>
    </row>
    <row r="270" spans="1:21">
      <c r="A270" s="113"/>
      <c r="B270" s="121" t="s">
        <v>13</v>
      </c>
      <c r="C270" s="851">
        <v>75.5</v>
      </c>
      <c r="D270" s="847">
        <v>1447</v>
      </c>
      <c r="E270" s="847">
        <v>119.5</v>
      </c>
      <c r="F270" s="847">
        <v>96.1</v>
      </c>
      <c r="G270" s="848">
        <v>28271</v>
      </c>
      <c r="H270" s="847">
        <v>98.85</v>
      </c>
      <c r="I270" s="848">
        <v>37038962</v>
      </c>
      <c r="J270" s="850">
        <v>1.9870000000000001</v>
      </c>
      <c r="K270" s="904">
        <v>100.425</v>
      </c>
      <c r="M270" s="851">
        <v>75.5</v>
      </c>
      <c r="N270" s="847">
        <v>1476.2</v>
      </c>
      <c r="O270" s="847">
        <v>119.5</v>
      </c>
      <c r="P270" s="847">
        <v>96</v>
      </c>
      <c r="Q270" s="848">
        <v>28338</v>
      </c>
      <c r="R270" s="847">
        <v>98.85</v>
      </c>
      <c r="S270" s="848">
        <v>10610</v>
      </c>
      <c r="T270" s="850">
        <v>1.9870000000000001</v>
      </c>
      <c r="U270" s="904">
        <v>100.425</v>
      </c>
    </row>
    <row r="271" spans="1:21">
      <c r="A271" s="114"/>
      <c r="B271" s="121" t="s">
        <v>14</v>
      </c>
      <c r="C271" s="851">
        <v>75.3</v>
      </c>
      <c r="D271" s="847">
        <v>1393</v>
      </c>
      <c r="E271" s="847">
        <v>109.6</v>
      </c>
      <c r="F271" s="847">
        <v>95.9</v>
      </c>
      <c r="G271" s="848">
        <v>26575</v>
      </c>
      <c r="H271" s="847">
        <v>96.614999999999995</v>
      </c>
      <c r="I271" s="848">
        <v>2452836</v>
      </c>
      <c r="J271" s="850">
        <v>1.968</v>
      </c>
      <c r="K271" s="904">
        <v>100.21299999999999</v>
      </c>
      <c r="M271" s="851">
        <v>75.3</v>
      </c>
      <c r="N271" s="847">
        <v>1447</v>
      </c>
      <c r="O271" s="847">
        <v>109.6</v>
      </c>
      <c r="P271" s="847">
        <v>95.9</v>
      </c>
      <c r="Q271" s="848">
        <v>27915</v>
      </c>
      <c r="R271" s="847">
        <v>96.614999999999995</v>
      </c>
      <c r="S271" s="848">
        <v>11875</v>
      </c>
      <c r="T271" s="850">
        <v>1.968</v>
      </c>
      <c r="U271" s="904">
        <v>100.21299999999999</v>
      </c>
    </row>
    <row r="272" spans="1:21">
      <c r="A272" s="113" t="s">
        <v>59</v>
      </c>
      <c r="B272" s="120" t="s">
        <v>3</v>
      </c>
      <c r="C272" s="861">
        <v>75</v>
      </c>
      <c r="D272" s="857">
        <v>1476</v>
      </c>
      <c r="E272" s="857">
        <v>110.6</v>
      </c>
      <c r="F272" s="857">
        <v>95.8</v>
      </c>
      <c r="G272" s="858">
        <v>25954</v>
      </c>
      <c r="H272" s="857">
        <v>101.429</v>
      </c>
      <c r="I272" s="858">
        <v>2817109</v>
      </c>
      <c r="J272" s="860">
        <v>1.958</v>
      </c>
      <c r="K272" s="906">
        <v>99.787000000000006</v>
      </c>
      <c r="M272" s="861">
        <v>75</v>
      </c>
      <c r="N272" s="857">
        <v>1505.6</v>
      </c>
      <c r="O272" s="857">
        <v>110.6</v>
      </c>
      <c r="P272" s="857">
        <v>96.1</v>
      </c>
      <c r="Q272" s="858">
        <v>27733</v>
      </c>
      <c r="R272" s="857">
        <v>101.429</v>
      </c>
      <c r="S272" s="858">
        <v>11357</v>
      </c>
      <c r="T272" s="860">
        <v>1.958</v>
      </c>
      <c r="U272" s="906">
        <v>99.787000000000006</v>
      </c>
    </row>
    <row r="273" spans="1:21">
      <c r="A273" s="96">
        <v>2011</v>
      </c>
      <c r="B273" s="121" t="s">
        <v>4</v>
      </c>
      <c r="C273" s="851">
        <v>76</v>
      </c>
      <c r="D273" s="847">
        <v>1411</v>
      </c>
      <c r="E273" s="847">
        <v>153.30000000000001</v>
      </c>
      <c r="F273" s="847">
        <v>95.4</v>
      </c>
      <c r="G273" s="848">
        <v>24841</v>
      </c>
      <c r="H273" s="847">
        <v>114.771</v>
      </c>
      <c r="I273" s="848">
        <v>11935110</v>
      </c>
      <c r="J273" s="850">
        <v>1.9550000000000001</v>
      </c>
      <c r="K273" s="904">
        <v>99.787000000000006</v>
      </c>
      <c r="M273" s="851">
        <v>76</v>
      </c>
      <c r="N273" s="847">
        <v>1466.2</v>
      </c>
      <c r="O273" s="847">
        <v>153.30000000000001</v>
      </c>
      <c r="P273" s="847">
        <v>96</v>
      </c>
      <c r="Q273" s="848">
        <v>26878</v>
      </c>
      <c r="R273" s="847">
        <v>114.771</v>
      </c>
      <c r="S273" s="848">
        <v>13774</v>
      </c>
      <c r="T273" s="850">
        <v>1.9550000000000001</v>
      </c>
      <c r="U273" s="904">
        <v>99.787000000000006</v>
      </c>
    </row>
    <row r="274" spans="1:21">
      <c r="A274" s="113"/>
      <c r="B274" s="121" t="s">
        <v>5</v>
      </c>
      <c r="C274" s="851">
        <v>75.7</v>
      </c>
      <c r="D274" s="847">
        <v>1398</v>
      </c>
      <c r="E274" s="847">
        <v>121.4</v>
      </c>
      <c r="F274" s="847">
        <v>95.2</v>
      </c>
      <c r="G274" s="848">
        <v>24857</v>
      </c>
      <c r="H274" s="847">
        <v>96.757000000000005</v>
      </c>
      <c r="I274" s="848">
        <v>2278437</v>
      </c>
      <c r="J274" s="850">
        <v>1.9419999999999999</v>
      </c>
      <c r="K274" s="904">
        <v>99.787999999999997</v>
      </c>
      <c r="M274" s="851">
        <v>75.7</v>
      </c>
      <c r="N274" s="847">
        <v>1470.5</v>
      </c>
      <c r="O274" s="847">
        <v>121.4</v>
      </c>
      <c r="P274" s="847">
        <v>96.2</v>
      </c>
      <c r="Q274" s="848">
        <v>26640</v>
      </c>
      <c r="R274" s="847">
        <v>96.757000000000005</v>
      </c>
      <c r="S274" s="848">
        <v>11187</v>
      </c>
      <c r="T274" s="850">
        <v>1.9419999999999999</v>
      </c>
      <c r="U274" s="904">
        <v>99.787999999999997</v>
      </c>
    </row>
    <row r="275" spans="1:21">
      <c r="A275" s="113"/>
      <c r="B275" s="121" t="s">
        <v>6</v>
      </c>
      <c r="C275" s="851">
        <v>77.599999999999994</v>
      </c>
      <c r="D275" s="847">
        <v>1515</v>
      </c>
      <c r="E275" s="847">
        <v>118.3</v>
      </c>
      <c r="F275" s="847">
        <v>96.5</v>
      </c>
      <c r="G275" s="848">
        <v>23656</v>
      </c>
      <c r="H275" s="847">
        <v>108.621</v>
      </c>
      <c r="I275" s="848">
        <v>4723413</v>
      </c>
      <c r="J275" s="850">
        <v>1.952</v>
      </c>
      <c r="K275" s="904">
        <v>99.367000000000004</v>
      </c>
      <c r="M275" s="851">
        <v>77.599999999999994</v>
      </c>
      <c r="N275" s="847">
        <v>1526.4</v>
      </c>
      <c r="O275" s="847">
        <v>118.3</v>
      </c>
      <c r="P275" s="847">
        <v>96.4</v>
      </c>
      <c r="Q275" s="848">
        <v>26348</v>
      </c>
      <c r="R275" s="847">
        <v>108.621</v>
      </c>
      <c r="S275" s="848">
        <v>10999</v>
      </c>
      <c r="T275" s="850">
        <v>1.952</v>
      </c>
      <c r="U275" s="904">
        <v>99.367000000000004</v>
      </c>
    </row>
    <row r="276" spans="1:21">
      <c r="A276" s="113"/>
      <c r="B276" s="121" t="s">
        <v>7</v>
      </c>
      <c r="C276" s="851">
        <v>81.900000000000006</v>
      </c>
      <c r="D276" s="847">
        <v>1627</v>
      </c>
      <c r="E276" s="847">
        <v>132.69999999999999</v>
      </c>
      <c r="F276" s="847">
        <v>96.8</v>
      </c>
      <c r="G276" s="848">
        <v>26471</v>
      </c>
      <c r="H276" s="847">
        <v>92.605000000000004</v>
      </c>
      <c r="I276" s="848">
        <v>51704756</v>
      </c>
      <c r="J276" s="850">
        <v>1.9430000000000001</v>
      </c>
      <c r="K276" s="904">
        <v>99.683000000000007</v>
      </c>
      <c r="M276" s="851">
        <v>81.900000000000006</v>
      </c>
      <c r="N276" s="847">
        <v>1580.3</v>
      </c>
      <c r="O276" s="847">
        <v>132.69999999999999</v>
      </c>
      <c r="P276" s="847">
        <v>96.4</v>
      </c>
      <c r="Q276" s="848">
        <v>26074</v>
      </c>
      <c r="R276" s="847">
        <v>92.605000000000004</v>
      </c>
      <c r="S276" s="848">
        <v>11413</v>
      </c>
      <c r="T276" s="850">
        <v>1.9430000000000001</v>
      </c>
      <c r="U276" s="904">
        <v>99.683000000000007</v>
      </c>
    </row>
    <row r="277" spans="1:21">
      <c r="A277" s="113"/>
      <c r="B277" s="121" t="s">
        <v>8</v>
      </c>
      <c r="C277" s="851">
        <v>82.5</v>
      </c>
      <c r="D277" s="847">
        <v>1654</v>
      </c>
      <c r="E277" s="847">
        <v>123.2</v>
      </c>
      <c r="F277" s="847">
        <v>97</v>
      </c>
      <c r="G277" s="848">
        <v>28041</v>
      </c>
      <c r="H277" s="847">
        <v>105.583</v>
      </c>
      <c r="I277" s="848">
        <v>3210090</v>
      </c>
      <c r="J277" s="850">
        <v>1.9370000000000001</v>
      </c>
      <c r="K277" s="904">
        <v>99.683000000000007</v>
      </c>
      <c r="M277" s="851">
        <v>82.5</v>
      </c>
      <c r="N277" s="847">
        <v>1609.3</v>
      </c>
      <c r="O277" s="847">
        <v>123.2</v>
      </c>
      <c r="P277" s="847">
        <v>96.6</v>
      </c>
      <c r="Q277" s="848">
        <v>26288</v>
      </c>
      <c r="R277" s="847">
        <v>105.583</v>
      </c>
      <c r="S277" s="848">
        <v>11324</v>
      </c>
      <c r="T277" s="850">
        <v>1.9370000000000001</v>
      </c>
      <c r="U277" s="904">
        <v>99.683000000000007</v>
      </c>
    </row>
    <row r="278" spans="1:21">
      <c r="A278" s="113"/>
      <c r="B278" s="121" t="s">
        <v>9</v>
      </c>
      <c r="C278" s="851">
        <v>83</v>
      </c>
      <c r="D278" s="847">
        <v>1745</v>
      </c>
      <c r="E278" s="847">
        <v>120.8</v>
      </c>
      <c r="F278" s="847">
        <v>97.3</v>
      </c>
      <c r="G278" s="848">
        <v>27327</v>
      </c>
      <c r="H278" s="847">
        <v>99.712999999999994</v>
      </c>
      <c r="I278" s="848">
        <v>3036264</v>
      </c>
      <c r="J278" s="850">
        <v>1.931</v>
      </c>
      <c r="K278" s="904">
        <v>100.10599999999999</v>
      </c>
      <c r="M278" s="851">
        <v>83</v>
      </c>
      <c r="N278" s="847">
        <v>1700</v>
      </c>
      <c r="O278" s="847">
        <v>120.8</v>
      </c>
      <c r="P278" s="847">
        <v>96.8</v>
      </c>
      <c r="Q278" s="848">
        <v>25621</v>
      </c>
      <c r="R278" s="847">
        <v>99.712999999999994</v>
      </c>
      <c r="S278" s="848">
        <v>10632</v>
      </c>
      <c r="T278" s="850">
        <v>1.931</v>
      </c>
      <c r="U278" s="904">
        <v>100.10599999999999</v>
      </c>
    </row>
    <row r="279" spans="1:21">
      <c r="A279" s="113"/>
      <c r="B279" s="121" t="s">
        <v>10</v>
      </c>
      <c r="C279" s="851">
        <v>85.8</v>
      </c>
      <c r="D279" s="847">
        <v>1826</v>
      </c>
      <c r="E279" s="847">
        <v>118.3</v>
      </c>
      <c r="F279" s="847">
        <v>96.9</v>
      </c>
      <c r="G279" s="848">
        <v>29864</v>
      </c>
      <c r="H279" s="847">
        <v>103.30800000000001</v>
      </c>
      <c r="I279" s="848">
        <v>10721062</v>
      </c>
      <c r="J279" s="850">
        <v>1.9239999999999999</v>
      </c>
      <c r="K279" s="904">
        <v>100</v>
      </c>
      <c r="M279" s="851">
        <v>85.8</v>
      </c>
      <c r="N279" s="847">
        <v>1747.7</v>
      </c>
      <c r="O279" s="847">
        <v>118.3</v>
      </c>
      <c r="P279" s="847">
        <v>96.6</v>
      </c>
      <c r="Q279" s="848">
        <v>26410</v>
      </c>
      <c r="R279" s="847">
        <v>103.30800000000001</v>
      </c>
      <c r="S279" s="848">
        <v>13024</v>
      </c>
      <c r="T279" s="850">
        <v>1.9239999999999999</v>
      </c>
      <c r="U279" s="904">
        <v>100</v>
      </c>
    </row>
    <row r="280" spans="1:21">
      <c r="A280" s="113"/>
      <c r="B280" s="121" t="s">
        <v>11</v>
      </c>
      <c r="C280" s="851">
        <v>84.4</v>
      </c>
      <c r="D280" s="847">
        <v>1785</v>
      </c>
      <c r="E280" s="847">
        <v>116.8</v>
      </c>
      <c r="F280" s="847">
        <v>96.6</v>
      </c>
      <c r="G280" s="848">
        <v>28126</v>
      </c>
      <c r="H280" s="847">
        <v>80.292000000000002</v>
      </c>
      <c r="I280" s="848">
        <v>2314643</v>
      </c>
      <c r="J280" s="850">
        <v>1.913</v>
      </c>
      <c r="K280" s="904">
        <v>100</v>
      </c>
      <c r="M280" s="851">
        <v>84.4</v>
      </c>
      <c r="N280" s="847">
        <v>1767.9</v>
      </c>
      <c r="O280" s="847">
        <v>116.8</v>
      </c>
      <c r="P280" s="847">
        <v>96.5</v>
      </c>
      <c r="Q280" s="848">
        <v>26440</v>
      </c>
      <c r="R280" s="847">
        <v>80.292000000000002</v>
      </c>
      <c r="S280" s="848">
        <v>10978</v>
      </c>
      <c r="T280" s="850">
        <v>1.913</v>
      </c>
      <c r="U280" s="904">
        <v>100</v>
      </c>
    </row>
    <row r="281" spans="1:21">
      <c r="A281" s="113"/>
      <c r="B281" s="121" t="s">
        <v>12</v>
      </c>
      <c r="C281" s="851">
        <v>85.1</v>
      </c>
      <c r="D281" s="847">
        <v>1795</v>
      </c>
      <c r="E281" s="847">
        <v>129.1</v>
      </c>
      <c r="F281" s="847">
        <v>96.3</v>
      </c>
      <c r="G281" s="848">
        <v>26774</v>
      </c>
      <c r="H281" s="847">
        <v>91.358000000000004</v>
      </c>
      <c r="I281" s="848">
        <v>4868304</v>
      </c>
      <c r="J281" s="850">
        <v>1.911</v>
      </c>
      <c r="K281" s="904">
        <v>99.894999999999996</v>
      </c>
      <c r="M281" s="851">
        <v>85.1</v>
      </c>
      <c r="N281" s="847">
        <v>1743.5</v>
      </c>
      <c r="O281" s="847">
        <v>129.1</v>
      </c>
      <c r="P281" s="847">
        <v>96.3</v>
      </c>
      <c r="Q281" s="848">
        <v>26403</v>
      </c>
      <c r="R281" s="847">
        <v>91.358000000000004</v>
      </c>
      <c r="S281" s="848">
        <v>11273</v>
      </c>
      <c r="T281" s="850">
        <v>1.911</v>
      </c>
      <c r="U281" s="904">
        <v>99.894999999999996</v>
      </c>
    </row>
    <row r="282" spans="1:21">
      <c r="A282" s="113"/>
      <c r="B282" s="121" t="s">
        <v>13</v>
      </c>
      <c r="C282" s="851">
        <v>85.5</v>
      </c>
      <c r="D282" s="847">
        <v>1769</v>
      </c>
      <c r="E282" s="847">
        <v>128.5</v>
      </c>
      <c r="F282" s="847">
        <v>96.6</v>
      </c>
      <c r="G282" s="848">
        <v>26566</v>
      </c>
      <c r="H282" s="847">
        <v>91.594999999999999</v>
      </c>
      <c r="I282" s="848">
        <v>40448136</v>
      </c>
      <c r="J282" s="850">
        <v>1.903</v>
      </c>
      <c r="K282" s="904">
        <v>99.366</v>
      </c>
      <c r="M282" s="851">
        <v>85.5</v>
      </c>
      <c r="N282" s="847">
        <v>1793</v>
      </c>
      <c r="O282" s="847">
        <v>128.5</v>
      </c>
      <c r="P282" s="847">
        <v>96.4</v>
      </c>
      <c r="Q282" s="848">
        <v>26531</v>
      </c>
      <c r="R282" s="847">
        <v>91.594999999999999</v>
      </c>
      <c r="S282" s="848">
        <v>11687</v>
      </c>
      <c r="T282" s="850">
        <v>1.903</v>
      </c>
      <c r="U282" s="904">
        <v>99.366</v>
      </c>
    </row>
    <row r="283" spans="1:21">
      <c r="A283" s="113"/>
      <c r="B283" s="122" t="s">
        <v>14</v>
      </c>
      <c r="C283" s="856">
        <v>86.1</v>
      </c>
      <c r="D283" s="852">
        <v>1634</v>
      </c>
      <c r="E283" s="852">
        <v>125.5</v>
      </c>
      <c r="F283" s="852">
        <v>96.6</v>
      </c>
      <c r="G283" s="853">
        <v>24913</v>
      </c>
      <c r="H283" s="852">
        <v>105.61</v>
      </c>
      <c r="I283" s="853">
        <v>2508138</v>
      </c>
      <c r="J283" s="855">
        <v>1.89</v>
      </c>
      <c r="K283" s="905">
        <v>99.682000000000002</v>
      </c>
      <c r="M283" s="856">
        <v>86.1</v>
      </c>
      <c r="N283" s="852">
        <v>1702.2</v>
      </c>
      <c r="O283" s="852">
        <v>125.5</v>
      </c>
      <c r="P283" s="852">
        <v>96.5</v>
      </c>
      <c r="Q283" s="853">
        <v>26363</v>
      </c>
      <c r="R283" s="852">
        <v>105.61</v>
      </c>
      <c r="S283" s="853">
        <v>11914</v>
      </c>
      <c r="T283" s="855">
        <v>1.89</v>
      </c>
      <c r="U283" s="905">
        <v>99.682000000000002</v>
      </c>
    </row>
    <row r="284" spans="1:21">
      <c r="A284" s="112" t="s">
        <v>60</v>
      </c>
      <c r="B284" s="121" t="s">
        <v>3</v>
      </c>
      <c r="C284" s="851">
        <v>87.5</v>
      </c>
      <c r="D284" s="847">
        <v>1789</v>
      </c>
      <c r="E284" s="847">
        <v>132.80000000000001</v>
      </c>
      <c r="F284" s="847">
        <v>96</v>
      </c>
      <c r="G284" s="848">
        <v>24700</v>
      </c>
      <c r="H284" s="847">
        <v>122.773</v>
      </c>
      <c r="I284" s="848">
        <v>2750199</v>
      </c>
      <c r="J284" s="850">
        <v>1.8859999999999999</v>
      </c>
      <c r="K284" s="904">
        <v>100.319</v>
      </c>
      <c r="M284" s="851">
        <v>87.5</v>
      </c>
      <c r="N284" s="847">
        <v>1819.1</v>
      </c>
      <c r="O284" s="847">
        <v>132.80000000000001</v>
      </c>
      <c r="P284" s="847">
        <v>96.3</v>
      </c>
      <c r="Q284" s="848">
        <v>25859</v>
      </c>
      <c r="R284" s="847">
        <v>122.773</v>
      </c>
      <c r="S284" s="848">
        <v>11650</v>
      </c>
      <c r="T284" s="850">
        <v>1.8859999999999999</v>
      </c>
      <c r="U284" s="904">
        <v>100.319</v>
      </c>
    </row>
    <row r="285" spans="1:21">
      <c r="A285" s="113">
        <v>2012</v>
      </c>
      <c r="B285" s="121" t="s">
        <v>4</v>
      </c>
      <c r="C285" s="851">
        <v>84.7</v>
      </c>
      <c r="D285" s="847">
        <v>1801</v>
      </c>
      <c r="E285" s="847">
        <v>129.19999999999999</v>
      </c>
      <c r="F285" s="847">
        <v>95.8</v>
      </c>
      <c r="G285" s="848">
        <v>24730</v>
      </c>
      <c r="H285" s="847">
        <v>109.82</v>
      </c>
      <c r="I285" s="848">
        <v>10305133</v>
      </c>
      <c r="J285" s="850">
        <v>1.881</v>
      </c>
      <c r="K285" s="904">
        <v>100.639</v>
      </c>
      <c r="M285" s="851">
        <v>84.7</v>
      </c>
      <c r="N285" s="847">
        <v>1859.5</v>
      </c>
      <c r="O285" s="847">
        <v>129.19999999999999</v>
      </c>
      <c r="P285" s="847">
        <v>96.3</v>
      </c>
      <c r="Q285" s="848">
        <v>26529</v>
      </c>
      <c r="R285" s="847">
        <v>109.82</v>
      </c>
      <c r="S285" s="848">
        <v>11888</v>
      </c>
      <c r="T285" s="850">
        <v>1.881</v>
      </c>
      <c r="U285" s="904">
        <v>100.639</v>
      </c>
    </row>
    <row r="286" spans="1:21">
      <c r="A286" s="113"/>
      <c r="B286" s="121" t="s">
        <v>5</v>
      </c>
      <c r="C286" s="851">
        <v>89.8</v>
      </c>
      <c r="D286" s="847">
        <v>1692</v>
      </c>
      <c r="E286" s="847">
        <v>130.1</v>
      </c>
      <c r="F286" s="847">
        <v>95.3</v>
      </c>
      <c r="G286" s="848">
        <v>24052</v>
      </c>
      <c r="H286" s="847">
        <v>96.841999999999999</v>
      </c>
      <c r="I286" s="848">
        <v>1425849</v>
      </c>
      <c r="J286" s="850">
        <v>1.8680000000000001</v>
      </c>
      <c r="K286" s="904">
        <v>100.74299999999999</v>
      </c>
      <c r="M286" s="851">
        <v>89.8</v>
      </c>
      <c r="N286" s="847">
        <v>1782.1</v>
      </c>
      <c r="O286" s="847">
        <v>130.1</v>
      </c>
      <c r="P286" s="847">
        <v>96.2</v>
      </c>
      <c r="Q286" s="848">
        <v>26282</v>
      </c>
      <c r="R286" s="847">
        <v>96.841999999999999</v>
      </c>
      <c r="S286" s="848">
        <v>6858</v>
      </c>
      <c r="T286" s="850">
        <v>1.8680000000000001</v>
      </c>
      <c r="U286" s="904">
        <v>100.74299999999999</v>
      </c>
    </row>
    <row r="287" spans="1:21">
      <c r="A287" s="113"/>
      <c r="B287" s="121" t="s">
        <v>6</v>
      </c>
      <c r="C287" s="851">
        <v>91.4</v>
      </c>
      <c r="D287" s="847">
        <v>1723</v>
      </c>
      <c r="E287" s="847">
        <v>133.1</v>
      </c>
      <c r="F287" s="847">
        <v>96.1</v>
      </c>
      <c r="G287" s="848">
        <v>23807</v>
      </c>
      <c r="H287" s="847">
        <v>82.236999999999995</v>
      </c>
      <c r="I287" s="848">
        <v>4996210</v>
      </c>
      <c r="J287" s="850">
        <v>1.859</v>
      </c>
      <c r="K287" s="904">
        <v>100.637</v>
      </c>
      <c r="M287" s="851">
        <v>91.4</v>
      </c>
      <c r="N287" s="847">
        <v>1743</v>
      </c>
      <c r="O287" s="847">
        <v>133.1</v>
      </c>
      <c r="P287" s="847">
        <v>96</v>
      </c>
      <c r="Q287" s="848">
        <v>26628</v>
      </c>
      <c r="R287" s="847">
        <v>82.236999999999995</v>
      </c>
      <c r="S287" s="848">
        <v>12036</v>
      </c>
      <c r="T287" s="850">
        <v>1.859</v>
      </c>
      <c r="U287" s="904">
        <v>100.637</v>
      </c>
    </row>
    <row r="288" spans="1:21">
      <c r="A288" s="113"/>
      <c r="B288" s="121" t="s">
        <v>7</v>
      </c>
      <c r="C288" s="851">
        <v>89.3</v>
      </c>
      <c r="D288" s="847">
        <v>1813</v>
      </c>
      <c r="E288" s="847">
        <v>132.1</v>
      </c>
      <c r="F288" s="847">
        <v>96.2</v>
      </c>
      <c r="G288" s="848">
        <v>28885</v>
      </c>
      <c r="H288" s="847">
        <v>90.861999999999995</v>
      </c>
      <c r="I288" s="848">
        <v>52970877</v>
      </c>
      <c r="J288" s="850">
        <v>1.857</v>
      </c>
      <c r="K288" s="904">
        <v>100.318</v>
      </c>
      <c r="M288" s="851">
        <v>89.3</v>
      </c>
      <c r="N288" s="847">
        <v>1760.6</v>
      </c>
      <c r="O288" s="847">
        <v>132.1</v>
      </c>
      <c r="P288" s="847">
        <v>95.9</v>
      </c>
      <c r="Q288" s="848">
        <v>27969</v>
      </c>
      <c r="R288" s="847">
        <v>90.861999999999995</v>
      </c>
      <c r="S288" s="848">
        <v>11496</v>
      </c>
      <c r="T288" s="850">
        <v>1.857</v>
      </c>
      <c r="U288" s="904">
        <v>100.318</v>
      </c>
    </row>
    <row r="289" spans="1:21">
      <c r="A289" s="113"/>
      <c r="B289" s="121" t="s">
        <v>8</v>
      </c>
      <c r="C289" s="851">
        <v>88.3</v>
      </c>
      <c r="D289" s="847">
        <v>1765</v>
      </c>
      <c r="E289" s="847">
        <v>125.1</v>
      </c>
      <c r="F289" s="847">
        <v>96</v>
      </c>
      <c r="G289" s="848">
        <v>27950</v>
      </c>
      <c r="H289" s="847">
        <v>109.173</v>
      </c>
      <c r="I289" s="848">
        <v>3261982</v>
      </c>
      <c r="J289" s="850">
        <v>1.8420000000000001</v>
      </c>
      <c r="K289" s="904">
        <v>100.10599999999999</v>
      </c>
      <c r="M289" s="851">
        <v>88.3</v>
      </c>
      <c r="N289" s="847">
        <v>1725</v>
      </c>
      <c r="O289" s="847">
        <v>125.1</v>
      </c>
      <c r="P289" s="847">
        <v>95.6</v>
      </c>
      <c r="Q289" s="848">
        <v>26911</v>
      </c>
      <c r="R289" s="847">
        <v>109.173</v>
      </c>
      <c r="S289" s="848">
        <v>11539</v>
      </c>
      <c r="T289" s="850">
        <v>1.8420000000000001</v>
      </c>
      <c r="U289" s="904">
        <v>100.10599999999999</v>
      </c>
    </row>
    <row r="290" spans="1:21">
      <c r="A290" s="113"/>
      <c r="B290" s="121" t="s">
        <v>9</v>
      </c>
      <c r="C290" s="851">
        <v>87.6</v>
      </c>
      <c r="D290" s="847">
        <v>1799</v>
      </c>
      <c r="E290" s="847">
        <v>129.19999999999999</v>
      </c>
      <c r="F290" s="847">
        <v>96.5</v>
      </c>
      <c r="G290" s="848">
        <v>29389</v>
      </c>
      <c r="H290" s="847">
        <v>98.626000000000005</v>
      </c>
      <c r="I290" s="848">
        <v>3562553</v>
      </c>
      <c r="J290" s="850">
        <v>1.837</v>
      </c>
      <c r="K290" s="904">
        <v>100</v>
      </c>
      <c r="M290" s="851">
        <v>87.6</v>
      </c>
      <c r="N290" s="847">
        <v>1761.7</v>
      </c>
      <c r="O290" s="847">
        <v>129.19999999999999</v>
      </c>
      <c r="P290" s="847">
        <v>96</v>
      </c>
      <c r="Q290" s="848">
        <v>26999</v>
      </c>
      <c r="R290" s="847">
        <v>98.626000000000005</v>
      </c>
      <c r="S290" s="848">
        <v>12610</v>
      </c>
      <c r="T290" s="850">
        <v>1.837</v>
      </c>
      <c r="U290" s="904">
        <v>100</v>
      </c>
    </row>
    <row r="291" spans="1:21">
      <c r="A291" s="113"/>
      <c r="B291" s="121" t="s">
        <v>10</v>
      </c>
      <c r="C291" s="851">
        <v>88.5</v>
      </c>
      <c r="D291" s="847">
        <v>1819</v>
      </c>
      <c r="E291" s="847">
        <v>128.80000000000001</v>
      </c>
      <c r="F291" s="847">
        <v>96.2</v>
      </c>
      <c r="G291" s="848">
        <v>30076</v>
      </c>
      <c r="H291" s="847">
        <v>95.876000000000005</v>
      </c>
      <c r="I291" s="848">
        <v>9295170</v>
      </c>
      <c r="J291" s="850">
        <v>1.829</v>
      </c>
      <c r="K291" s="904">
        <v>99.894000000000005</v>
      </c>
      <c r="M291" s="851">
        <v>88.5</v>
      </c>
      <c r="N291" s="847">
        <v>1749.3</v>
      </c>
      <c r="O291" s="847">
        <v>128.80000000000001</v>
      </c>
      <c r="P291" s="847">
        <v>95.9</v>
      </c>
      <c r="Q291" s="848">
        <v>26790</v>
      </c>
      <c r="R291" s="847">
        <v>95.876000000000005</v>
      </c>
      <c r="S291" s="848">
        <v>11659</v>
      </c>
      <c r="T291" s="850">
        <v>1.829</v>
      </c>
      <c r="U291" s="904">
        <v>99.894000000000005</v>
      </c>
    </row>
    <row r="292" spans="1:21">
      <c r="A292" s="113"/>
      <c r="B292" s="121" t="s">
        <v>11</v>
      </c>
      <c r="C292" s="851">
        <v>89</v>
      </c>
      <c r="D292" s="847">
        <v>1775</v>
      </c>
      <c r="E292" s="847">
        <v>129</v>
      </c>
      <c r="F292" s="847">
        <v>96.2</v>
      </c>
      <c r="G292" s="848">
        <v>27616</v>
      </c>
      <c r="H292" s="847">
        <v>102.752</v>
      </c>
      <c r="I292" s="848">
        <v>2509796</v>
      </c>
      <c r="J292" s="850">
        <v>1.82</v>
      </c>
      <c r="K292" s="904">
        <v>99.576999999999998</v>
      </c>
      <c r="M292" s="851">
        <v>89</v>
      </c>
      <c r="N292" s="847">
        <v>1755.5</v>
      </c>
      <c r="O292" s="847">
        <v>129</v>
      </c>
      <c r="P292" s="847">
        <v>96.2</v>
      </c>
      <c r="Q292" s="848">
        <v>26595</v>
      </c>
      <c r="R292" s="847">
        <v>102.752</v>
      </c>
      <c r="S292" s="848">
        <v>11912</v>
      </c>
      <c r="T292" s="850">
        <v>1.82</v>
      </c>
      <c r="U292" s="904">
        <v>99.576999999999998</v>
      </c>
    </row>
    <row r="293" spans="1:21">
      <c r="A293" s="113"/>
      <c r="B293" s="121" t="s">
        <v>12</v>
      </c>
      <c r="C293" s="851">
        <v>87.4</v>
      </c>
      <c r="D293" s="847">
        <v>1868</v>
      </c>
      <c r="E293" s="847">
        <v>108.5</v>
      </c>
      <c r="F293" s="847">
        <v>95.9</v>
      </c>
      <c r="G293" s="848">
        <v>27993</v>
      </c>
      <c r="H293" s="847">
        <v>93.361000000000004</v>
      </c>
      <c r="I293" s="848">
        <v>5076211</v>
      </c>
      <c r="J293" s="850">
        <v>1.82</v>
      </c>
      <c r="K293" s="904">
        <v>99.052000000000007</v>
      </c>
      <c r="M293" s="851">
        <v>87.4</v>
      </c>
      <c r="N293" s="847">
        <v>1807.2</v>
      </c>
      <c r="O293" s="847">
        <v>108.5</v>
      </c>
      <c r="P293" s="847">
        <v>95.9</v>
      </c>
      <c r="Q293" s="848">
        <v>26619</v>
      </c>
      <c r="R293" s="847">
        <v>93.361000000000004</v>
      </c>
      <c r="S293" s="848">
        <v>12156</v>
      </c>
      <c r="T293" s="850">
        <v>1.82</v>
      </c>
      <c r="U293" s="904">
        <v>99.052000000000007</v>
      </c>
    </row>
    <row r="294" spans="1:21">
      <c r="A294" s="113"/>
      <c r="B294" s="121" t="s">
        <v>13</v>
      </c>
      <c r="C294" s="851">
        <v>87.7</v>
      </c>
      <c r="D294" s="847">
        <v>1773</v>
      </c>
      <c r="E294" s="847">
        <v>108.5</v>
      </c>
      <c r="F294" s="847">
        <v>96</v>
      </c>
      <c r="G294" s="848">
        <v>26317</v>
      </c>
      <c r="H294" s="847">
        <v>96.798000000000002</v>
      </c>
      <c r="I294" s="848">
        <v>41703152</v>
      </c>
      <c r="J294" s="850">
        <v>1.8180000000000001</v>
      </c>
      <c r="K294" s="904">
        <v>99.361999999999995</v>
      </c>
      <c r="M294" s="851">
        <v>87.7</v>
      </c>
      <c r="N294" s="847">
        <v>1785.6</v>
      </c>
      <c r="O294" s="847">
        <v>108.5</v>
      </c>
      <c r="P294" s="847">
        <v>95.8</v>
      </c>
      <c r="Q294" s="848">
        <v>26391</v>
      </c>
      <c r="R294" s="847">
        <v>96.798000000000002</v>
      </c>
      <c r="S294" s="848">
        <v>12024</v>
      </c>
      <c r="T294" s="850">
        <v>1.8180000000000001</v>
      </c>
      <c r="U294" s="904">
        <v>99.361999999999995</v>
      </c>
    </row>
    <row r="295" spans="1:21">
      <c r="A295" s="114"/>
      <c r="B295" s="121" t="s">
        <v>14</v>
      </c>
      <c r="C295" s="851">
        <v>83.8</v>
      </c>
      <c r="D295" s="847">
        <v>1742</v>
      </c>
      <c r="E295" s="847">
        <v>120.9</v>
      </c>
      <c r="F295" s="847">
        <v>96</v>
      </c>
      <c r="G295" s="848">
        <v>24719</v>
      </c>
      <c r="H295" s="847">
        <v>92.637</v>
      </c>
      <c r="I295" s="848">
        <v>2631115</v>
      </c>
      <c r="J295" s="850">
        <v>1.806</v>
      </c>
      <c r="K295" s="904">
        <v>99.361999999999995</v>
      </c>
      <c r="M295" s="851">
        <v>83.8</v>
      </c>
      <c r="N295" s="847">
        <v>1814.2</v>
      </c>
      <c r="O295" s="847">
        <v>120.9</v>
      </c>
      <c r="P295" s="847">
        <v>95.9</v>
      </c>
      <c r="Q295" s="848">
        <v>26432</v>
      </c>
      <c r="R295" s="847">
        <v>92.637</v>
      </c>
      <c r="S295" s="848">
        <v>12449</v>
      </c>
      <c r="T295" s="850">
        <v>1.806</v>
      </c>
      <c r="U295" s="904">
        <v>99.361999999999995</v>
      </c>
    </row>
    <row r="296" spans="1:21">
      <c r="A296" s="113" t="s">
        <v>61</v>
      </c>
      <c r="B296" s="120" t="s">
        <v>3</v>
      </c>
      <c r="C296" s="861">
        <v>87.9</v>
      </c>
      <c r="D296" s="857">
        <v>1764</v>
      </c>
      <c r="E296" s="857">
        <v>124.9</v>
      </c>
      <c r="F296" s="857">
        <v>95.4</v>
      </c>
      <c r="G296" s="858">
        <v>25801</v>
      </c>
      <c r="H296" s="857">
        <v>78.183999999999997</v>
      </c>
      <c r="I296" s="858">
        <v>2797899</v>
      </c>
      <c r="J296" s="860">
        <v>1.804</v>
      </c>
      <c r="K296" s="906">
        <v>99.045000000000002</v>
      </c>
      <c r="M296" s="861">
        <v>87.9</v>
      </c>
      <c r="N296" s="857">
        <v>1798.1</v>
      </c>
      <c r="O296" s="857">
        <v>124.9</v>
      </c>
      <c r="P296" s="857">
        <v>95.8</v>
      </c>
      <c r="Q296" s="858">
        <v>26449</v>
      </c>
      <c r="R296" s="857">
        <v>78.183999999999997</v>
      </c>
      <c r="S296" s="858">
        <v>12521</v>
      </c>
      <c r="T296" s="860">
        <v>1.804</v>
      </c>
      <c r="U296" s="906">
        <v>99.045000000000002</v>
      </c>
    </row>
    <row r="297" spans="1:21">
      <c r="A297" s="96">
        <v>2013</v>
      </c>
      <c r="B297" s="121" t="s">
        <v>4</v>
      </c>
      <c r="C297" s="851">
        <v>88.6</v>
      </c>
      <c r="D297" s="847">
        <v>1767</v>
      </c>
      <c r="E297" s="847">
        <v>102.9</v>
      </c>
      <c r="F297" s="847">
        <v>95</v>
      </c>
      <c r="G297" s="848">
        <v>24292</v>
      </c>
      <c r="H297" s="847">
        <v>113.252</v>
      </c>
      <c r="I297" s="848">
        <v>10332659</v>
      </c>
      <c r="J297" s="850">
        <v>1.8029999999999999</v>
      </c>
      <c r="K297" s="904">
        <v>98.623999999999995</v>
      </c>
      <c r="M297" s="851">
        <v>88.6</v>
      </c>
      <c r="N297" s="847">
        <v>1815.1</v>
      </c>
      <c r="O297" s="847">
        <v>102.9</v>
      </c>
      <c r="P297" s="847">
        <v>95.7</v>
      </c>
      <c r="Q297" s="848">
        <v>26324</v>
      </c>
      <c r="R297" s="847">
        <v>113.252</v>
      </c>
      <c r="S297" s="848">
        <v>12341</v>
      </c>
      <c r="T297" s="850">
        <v>1.8029999999999999</v>
      </c>
      <c r="U297" s="904">
        <v>98.623999999999995</v>
      </c>
    </row>
    <row r="298" spans="1:21">
      <c r="A298" s="113"/>
      <c r="B298" s="121" t="s">
        <v>5</v>
      </c>
      <c r="C298" s="851">
        <v>86.9</v>
      </c>
      <c r="D298" s="847">
        <v>1717</v>
      </c>
      <c r="E298" s="847">
        <v>109.3</v>
      </c>
      <c r="F298" s="847">
        <v>94.8</v>
      </c>
      <c r="G298" s="848">
        <v>23618</v>
      </c>
      <c r="H298" s="847">
        <v>109.706</v>
      </c>
      <c r="I298" s="848">
        <v>3038199</v>
      </c>
      <c r="J298" s="850">
        <v>1.7749999999999999</v>
      </c>
      <c r="K298" s="904">
        <v>98.63</v>
      </c>
      <c r="M298" s="851">
        <v>86.9</v>
      </c>
      <c r="N298" s="847">
        <v>1805.2</v>
      </c>
      <c r="O298" s="847">
        <v>109.3</v>
      </c>
      <c r="P298" s="847">
        <v>95.8</v>
      </c>
      <c r="Q298" s="848">
        <v>26213</v>
      </c>
      <c r="R298" s="847">
        <v>109.706</v>
      </c>
      <c r="S298" s="848">
        <v>14562</v>
      </c>
      <c r="T298" s="850">
        <v>1.7749999999999999</v>
      </c>
      <c r="U298" s="904">
        <v>98.63</v>
      </c>
    </row>
    <row r="299" spans="1:21">
      <c r="A299" s="113"/>
      <c r="B299" s="121" t="s">
        <v>6</v>
      </c>
      <c r="C299" s="851">
        <v>88.1</v>
      </c>
      <c r="D299" s="847">
        <v>1826</v>
      </c>
      <c r="E299" s="847">
        <v>101.8</v>
      </c>
      <c r="F299" s="847">
        <v>95.8</v>
      </c>
      <c r="G299" s="848">
        <v>23541</v>
      </c>
      <c r="H299" s="847">
        <v>98.099000000000004</v>
      </c>
      <c r="I299" s="848">
        <v>5031932</v>
      </c>
      <c r="J299" s="850">
        <v>1.77</v>
      </c>
      <c r="K299" s="904">
        <v>98.944999999999993</v>
      </c>
      <c r="M299" s="851">
        <v>88.1</v>
      </c>
      <c r="N299" s="847">
        <v>1849.8</v>
      </c>
      <c r="O299" s="847">
        <v>101.8</v>
      </c>
      <c r="P299" s="847">
        <v>95.7</v>
      </c>
      <c r="Q299" s="848">
        <v>25968</v>
      </c>
      <c r="R299" s="847">
        <v>98.099000000000004</v>
      </c>
      <c r="S299" s="848">
        <v>12539</v>
      </c>
      <c r="T299" s="850">
        <v>1.77</v>
      </c>
      <c r="U299" s="904">
        <v>98.944999999999993</v>
      </c>
    </row>
    <row r="300" spans="1:21">
      <c r="A300" s="113"/>
      <c r="B300" s="121" t="s">
        <v>7</v>
      </c>
      <c r="C300" s="851">
        <v>88.5</v>
      </c>
      <c r="D300" s="847">
        <v>1832</v>
      </c>
      <c r="E300" s="847">
        <v>102.9</v>
      </c>
      <c r="F300" s="847">
        <v>96.1</v>
      </c>
      <c r="G300" s="848">
        <v>26518</v>
      </c>
      <c r="H300" s="847">
        <v>93.347999999999999</v>
      </c>
      <c r="I300" s="848">
        <v>57622184</v>
      </c>
      <c r="J300" s="850">
        <v>1.7649999999999999</v>
      </c>
      <c r="K300" s="904">
        <v>99.683000000000007</v>
      </c>
      <c r="M300" s="851">
        <v>88.5</v>
      </c>
      <c r="N300" s="847">
        <v>1783.9</v>
      </c>
      <c r="O300" s="847">
        <v>102.9</v>
      </c>
      <c r="P300" s="847">
        <v>95.8</v>
      </c>
      <c r="Q300" s="848">
        <v>25970</v>
      </c>
      <c r="R300" s="847">
        <v>93.347999999999999</v>
      </c>
      <c r="S300" s="848">
        <v>12294</v>
      </c>
      <c r="T300" s="850">
        <v>1.7649999999999999</v>
      </c>
      <c r="U300" s="904">
        <v>99.683000000000007</v>
      </c>
    </row>
    <row r="301" spans="1:21">
      <c r="A301" s="113"/>
      <c r="B301" s="121" t="s">
        <v>8</v>
      </c>
      <c r="C301" s="851">
        <v>88.2</v>
      </c>
      <c r="D301" s="847">
        <v>1776</v>
      </c>
      <c r="E301" s="847">
        <v>106.2</v>
      </c>
      <c r="F301" s="847">
        <v>96.6</v>
      </c>
      <c r="G301" s="848">
        <v>25686</v>
      </c>
      <c r="H301" s="847">
        <v>80.942999999999998</v>
      </c>
      <c r="I301" s="848">
        <v>3274897</v>
      </c>
      <c r="J301" s="850">
        <v>1.756</v>
      </c>
      <c r="K301" s="904">
        <v>100.212</v>
      </c>
      <c r="M301" s="851">
        <v>88.2</v>
      </c>
      <c r="N301" s="847">
        <v>1734.4</v>
      </c>
      <c r="O301" s="847">
        <v>106.2</v>
      </c>
      <c r="P301" s="847">
        <v>96.2</v>
      </c>
      <c r="Q301" s="848">
        <v>25106</v>
      </c>
      <c r="R301" s="847">
        <v>80.942999999999998</v>
      </c>
      <c r="S301" s="848">
        <v>11267</v>
      </c>
      <c r="T301" s="850">
        <v>1.756</v>
      </c>
      <c r="U301" s="904">
        <v>100.212</v>
      </c>
    </row>
    <row r="302" spans="1:21">
      <c r="A302" s="113"/>
      <c r="B302" s="121" t="s">
        <v>9</v>
      </c>
      <c r="C302" s="851">
        <v>87.7</v>
      </c>
      <c r="D302" s="847">
        <v>1784</v>
      </c>
      <c r="E302" s="847">
        <v>111.2</v>
      </c>
      <c r="F302" s="847">
        <v>96.8</v>
      </c>
      <c r="G302" s="848">
        <v>27311</v>
      </c>
      <c r="H302" s="847">
        <v>88.132000000000005</v>
      </c>
      <c r="I302" s="848">
        <v>3487592</v>
      </c>
      <c r="J302" s="850">
        <v>1.752</v>
      </c>
      <c r="K302" s="904">
        <v>100.53100000000001</v>
      </c>
      <c r="M302" s="851">
        <v>87.7</v>
      </c>
      <c r="N302" s="847">
        <v>1754.7</v>
      </c>
      <c r="O302" s="847">
        <v>111.2</v>
      </c>
      <c r="P302" s="847">
        <v>96.3</v>
      </c>
      <c r="Q302" s="848">
        <v>24753</v>
      </c>
      <c r="R302" s="847">
        <v>88.132000000000005</v>
      </c>
      <c r="S302" s="848">
        <v>12894</v>
      </c>
      <c r="T302" s="850">
        <v>1.752</v>
      </c>
      <c r="U302" s="904">
        <v>100.53100000000001</v>
      </c>
    </row>
    <row r="303" spans="1:21">
      <c r="A303" s="113"/>
      <c r="B303" s="121" t="s">
        <v>10</v>
      </c>
      <c r="C303" s="851">
        <v>87.9</v>
      </c>
      <c r="D303" s="847">
        <v>1827</v>
      </c>
      <c r="E303" s="847">
        <v>114.2</v>
      </c>
      <c r="F303" s="847">
        <v>96.5</v>
      </c>
      <c r="G303" s="848">
        <v>26415</v>
      </c>
      <c r="H303" s="847">
        <v>102.80200000000001</v>
      </c>
      <c r="I303" s="848">
        <v>10643026</v>
      </c>
      <c r="J303" s="850">
        <v>1.746</v>
      </c>
      <c r="K303" s="904">
        <v>100.42400000000001</v>
      </c>
      <c r="M303" s="851">
        <v>87.9</v>
      </c>
      <c r="N303" s="847">
        <v>1764</v>
      </c>
      <c r="O303" s="847">
        <v>114.2</v>
      </c>
      <c r="P303" s="847">
        <v>96.2</v>
      </c>
      <c r="Q303" s="848">
        <v>23875</v>
      </c>
      <c r="R303" s="847">
        <v>102.80200000000001</v>
      </c>
      <c r="S303" s="848">
        <v>13903</v>
      </c>
      <c r="T303" s="850">
        <v>1.746</v>
      </c>
      <c r="U303" s="904">
        <v>100.42400000000001</v>
      </c>
    </row>
    <row r="304" spans="1:21">
      <c r="A304" s="113"/>
      <c r="B304" s="121" t="s">
        <v>11</v>
      </c>
      <c r="C304" s="851">
        <v>89.9</v>
      </c>
      <c r="D304" s="847">
        <v>1845</v>
      </c>
      <c r="E304" s="847">
        <v>118</v>
      </c>
      <c r="F304" s="847">
        <v>96.2</v>
      </c>
      <c r="G304" s="848">
        <v>25285</v>
      </c>
      <c r="H304" s="847">
        <v>106.804</v>
      </c>
      <c r="I304" s="848">
        <v>2666335</v>
      </c>
      <c r="J304" s="850">
        <v>1.7310000000000001</v>
      </c>
      <c r="K304" s="904">
        <v>100.74299999999999</v>
      </c>
      <c r="M304" s="851">
        <v>89.9</v>
      </c>
      <c r="N304" s="847">
        <v>1822.2</v>
      </c>
      <c r="O304" s="847">
        <v>118</v>
      </c>
      <c r="P304" s="847">
        <v>96.2</v>
      </c>
      <c r="Q304" s="848">
        <v>24017</v>
      </c>
      <c r="R304" s="847">
        <v>106.804</v>
      </c>
      <c r="S304" s="848">
        <v>12675</v>
      </c>
      <c r="T304" s="850">
        <v>1.7310000000000001</v>
      </c>
      <c r="U304" s="904">
        <v>100.74299999999999</v>
      </c>
    </row>
    <row r="305" spans="1:21">
      <c r="A305" s="113"/>
      <c r="B305" s="121" t="s">
        <v>12</v>
      </c>
      <c r="C305" s="851">
        <v>90.6</v>
      </c>
      <c r="D305" s="847">
        <v>1877</v>
      </c>
      <c r="E305" s="847">
        <v>121.4</v>
      </c>
      <c r="F305" s="847">
        <v>96.4</v>
      </c>
      <c r="G305" s="848">
        <v>25279</v>
      </c>
      <c r="H305" s="847">
        <v>106.64700000000001</v>
      </c>
      <c r="I305" s="848">
        <v>5241733</v>
      </c>
      <c r="J305" s="850">
        <v>1.726</v>
      </c>
      <c r="K305" s="904">
        <v>101.17</v>
      </c>
      <c r="M305" s="851">
        <v>90.6</v>
      </c>
      <c r="N305" s="847">
        <v>1812.4</v>
      </c>
      <c r="O305" s="847">
        <v>121.4</v>
      </c>
      <c r="P305" s="847">
        <v>96.4</v>
      </c>
      <c r="Q305" s="848">
        <v>23834</v>
      </c>
      <c r="R305" s="847">
        <v>106.64700000000001</v>
      </c>
      <c r="S305" s="848">
        <v>13061</v>
      </c>
      <c r="T305" s="850">
        <v>1.726</v>
      </c>
      <c r="U305" s="904">
        <v>101.17</v>
      </c>
    </row>
    <row r="306" spans="1:21">
      <c r="A306" s="113"/>
      <c r="B306" s="121" t="s">
        <v>13</v>
      </c>
      <c r="C306" s="851">
        <v>89.2</v>
      </c>
      <c r="D306" s="847">
        <v>1821</v>
      </c>
      <c r="E306" s="847">
        <v>124.7</v>
      </c>
      <c r="F306" s="847">
        <v>96.7</v>
      </c>
      <c r="G306" s="848">
        <v>23122</v>
      </c>
      <c r="H306" s="847">
        <v>105.569</v>
      </c>
      <c r="I306" s="848">
        <v>44869083</v>
      </c>
      <c r="J306" s="850">
        <v>1.718</v>
      </c>
      <c r="K306" s="904">
        <v>101.82</v>
      </c>
      <c r="M306" s="851">
        <v>89.2</v>
      </c>
      <c r="N306" s="847">
        <v>1829.7</v>
      </c>
      <c r="O306" s="847">
        <v>124.7</v>
      </c>
      <c r="P306" s="847">
        <v>96.5</v>
      </c>
      <c r="Q306" s="848">
        <v>23456</v>
      </c>
      <c r="R306" s="847">
        <v>105.569</v>
      </c>
      <c r="S306" s="848">
        <v>12721</v>
      </c>
      <c r="T306" s="850">
        <v>1.718</v>
      </c>
      <c r="U306" s="904">
        <v>101.82</v>
      </c>
    </row>
    <row r="307" spans="1:21">
      <c r="A307" s="113"/>
      <c r="B307" s="122" t="s">
        <v>14</v>
      </c>
      <c r="C307" s="856">
        <v>90</v>
      </c>
      <c r="D307" s="852">
        <v>1711</v>
      </c>
      <c r="E307" s="852">
        <v>116.6</v>
      </c>
      <c r="F307" s="852">
        <v>96.7</v>
      </c>
      <c r="G307" s="853">
        <v>22382</v>
      </c>
      <c r="H307" s="852">
        <v>110.008</v>
      </c>
      <c r="I307" s="853">
        <v>2674516</v>
      </c>
      <c r="J307" s="855">
        <v>1.7070000000000001</v>
      </c>
      <c r="K307" s="905">
        <v>101.92700000000001</v>
      </c>
      <c r="M307" s="856">
        <v>90</v>
      </c>
      <c r="N307" s="852">
        <v>1776.5</v>
      </c>
      <c r="O307" s="852">
        <v>116.6</v>
      </c>
      <c r="P307" s="852">
        <v>96.6</v>
      </c>
      <c r="Q307" s="853">
        <v>23449</v>
      </c>
      <c r="R307" s="852">
        <v>110.008</v>
      </c>
      <c r="S307" s="853">
        <v>13126</v>
      </c>
      <c r="T307" s="855">
        <v>1.7070000000000001</v>
      </c>
      <c r="U307" s="905">
        <v>101.92700000000001</v>
      </c>
    </row>
    <row r="308" spans="1:21">
      <c r="A308" s="112" t="s">
        <v>62</v>
      </c>
      <c r="B308" s="121" t="s">
        <v>3</v>
      </c>
      <c r="C308" s="851">
        <v>91.9</v>
      </c>
      <c r="D308" s="847">
        <v>1729</v>
      </c>
      <c r="E308" s="847">
        <v>116.4</v>
      </c>
      <c r="F308" s="847">
        <v>96</v>
      </c>
      <c r="G308" s="848">
        <v>22590</v>
      </c>
      <c r="H308" s="847">
        <v>104.714</v>
      </c>
      <c r="I308" s="848">
        <v>2829883</v>
      </c>
      <c r="J308" s="850">
        <v>1.7070000000000001</v>
      </c>
      <c r="K308" s="904">
        <v>101.608</v>
      </c>
      <c r="M308" s="851">
        <v>91.9</v>
      </c>
      <c r="N308" s="847">
        <v>1771.4</v>
      </c>
      <c r="O308" s="847">
        <v>116.4</v>
      </c>
      <c r="P308" s="847">
        <v>96.4</v>
      </c>
      <c r="Q308" s="848">
        <v>23343</v>
      </c>
      <c r="R308" s="847">
        <v>104.714</v>
      </c>
      <c r="S308" s="848">
        <v>13370</v>
      </c>
      <c r="T308" s="850">
        <v>1.7070000000000001</v>
      </c>
      <c r="U308" s="904">
        <v>101.608</v>
      </c>
    </row>
    <row r="309" spans="1:21">
      <c r="A309" s="113">
        <v>2014</v>
      </c>
      <c r="B309" s="121" t="s">
        <v>4</v>
      </c>
      <c r="C309" s="851">
        <v>89.2</v>
      </c>
      <c r="D309" s="847">
        <v>1742</v>
      </c>
      <c r="E309" s="847">
        <v>114.2</v>
      </c>
      <c r="F309" s="847">
        <v>95.8</v>
      </c>
      <c r="G309" s="848">
        <v>21173</v>
      </c>
      <c r="H309" s="847">
        <v>77.045000000000002</v>
      </c>
      <c r="I309" s="848">
        <v>11777408</v>
      </c>
      <c r="J309" s="850">
        <v>1.7</v>
      </c>
      <c r="K309" s="904">
        <v>101.717</v>
      </c>
      <c r="M309" s="851">
        <v>89.2</v>
      </c>
      <c r="N309" s="847">
        <v>1787</v>
      </c>
      <c r="O309" s="847">
        <v>114.2</v>
      </c>
      <c r="P309" s="847">
        <v>96.5</v>
      </c>
      <c r="Q309" s="848">
        <v>22962</v>
      </c>
      <c r="R309" s="847">
        <v>77.045000000000002</v>
      </c>
      <c r="S309" s="848">
        <v>14538</v>
      </c>
      <c r="T309" s="850">
        <v>1.7</v>
      </c>
      <c r="U309" s="904">
        <v>101.717</v>
      </c>
    </row>
    <row r="310" spans="1:21">
      <c r="A310" s="113"/>
      <c r="B310" s="121" t="s">
        <v>5</v>
      </c>
      <c r="C310" s="851">
        <v>89.2</v>
      </c>
      <c r="D310" s="847">
        <v>1701</v>
      </c>
      <c r="E310" s="847">
        <v>122.5</v>
      </c>
      <c r="F310" s="847">
        <v>95.8</v>
      </c>
      <c r="G310" s="848">
        <v>20673</v>
      </c>
      <c r="H310" s="847">
        <v>103.837</v>
      </c>
      <c r="I310" s="848">
        <v>2952260</v>
      </c>
      <c r="J310" s="850">
        <v>1.6819999999999999</v>
      </c>
      <c r="K310" s="904">
        <v>101.816</v>
      </c>
      <c r="M310" s="851">
        <v>89.2</v>
      </c>
      <c r="N310" s="847">
        <v>1785.4</v>
      </c>
      <c r="O310" s="847">
        <v>122.5</v>
      </c>
      <c r="P310" s="847">
        <v>96.8</v>
      </c>
      <c r="Q310" s="848">
        <v>22820</v>
      </c>
      <c r="R310" s="847">
        <v>103.837</v>
      </c>
      <c r="S310" s="848">
        <v>14452</v>
      </c>
      <c r="T310" s="850">
        <v>1.6819999999999999</v>
      </c>
      <c r="U310" s="904">
        <v>101.816</v>
      </c>
    </row>
    <row r="311" spans="1:21">
      <c r="A311" s="113"/>
      <c r="B311" s="121" t="s">
        <v>6</v>
      </c>
      <c r="C311" s="851">
        <v>91.6</v>
      </c>
      <c r="D311" s="847">
        <v>1794</v>
      </c>
      <c r="E311" s="847">
        <v>116.3</v>
      </c>
      <c r="F311" s="847">
        <v>96.7</v>
      </c>
      <c r="G311" s="848">
        <v>20314</v>
      </c>
      <c r="H311" s="847">
        <v>118.242</v>
      </c>
      <c r="I311" s="848">
        <v>4751304</v>
      </c>
      <c r="J311" s="850">
        <v>1.681</v>
      </c>
      <c r="K311" s="904">
        <v>103.19799999999999</v>
      </c>
      <c r="M311" s="851">
        <v>91.6</v>
      </c>
      <c r="N311" s="847">
        <v>1813.5</v>
      </c>
      <c r="O311" s="847">
        <v>116.3</v>
      </c>
      <c r="P311" s="847">
        <v>96.6</v>
      </c>
      <c r="Q311" s="848">
        <v>22513</v>
      </c>
      <c r="R311" s="847">
        <v>118.242</v>
      </c>
      <c r="S311" s="848">
        <v>12212</v>
      </c>
      <c r="T311" s="850">
        <v>1.681</v>
      </c>
      <c r="U311" s="904">
        <v>103.19799999999999</v>
      </c>
    </row>
    <row r="312" spans="1:21">
      <c r="A312" s="113"/>
      <c r="B312" s="121" t="s">
        <v>7</v>
      </c>
      <c r="C312" s="851">
        <v>90.7</v>
      </c>
      <c r="D312" s="847">
        <v>1932</v>
      </c>
      <c r="E312" s="847">
        <v>113</v>
      </c>
      <c r="F312" s="847">
        <v>96.9</v>
      </c>
      <c r="G312" s="848">
        <v>22872</v>
      </c>
      <c r="H312" s="847">
        <v>116.553</v>
      </c>
      <c r="I312" s="848">
        <v>73152557</v>
      </c>
      <c r="J312" s="850">
        <v>1.6679999999999999</v>
      </c>
      <c r="K312" s="904">
        <v>103.075</v>
      </c>
      <c r="M312" s="851">
        <v>90.7</v>
      </c>
      <c r="N312" s="847">
        <v>1887.6</v>
      </c>
      <c r="O312" s="847">
        <v>113</v>
      </c>
      <c r="P312" s="847">
        <v>96.6</v>
      </c>
      <c r="Q312" s="848">
        <v>22759</v>
      </c>
      <c r="R312" s="847">
        <v>116.553</v>
      </c>
      <c r="S312" s="848">
        <v>15486</v>
      </c>
      <c r="T312" s="850">
        <v>1.6679999999999999</v>
      </c>
      <c r="U312" s="904">
        <v>103.075</v>
      </c>
    </row>
    <row r="313" spans="1:21">
      <c r="A313" s="113"/>
      <c r="B313" s="121" t="s">
        <v>8</v>
      </c>
      <c r="C313" s="851">
        <v>90.9</v>
      </c>
      <c r="D313" s="847">
        <v>1951</v>
      </c>
      <c r="E313" s="847">
        <v>113.8</v>
      </c>
      <c r="F313" s="847">
        <v>96.8</v>
      </c>
      <c r="G313" s="848">
        <v>23034</v>
      </c>
      <c r="H313" s="847">
        <v>90.167000000000002</v>
      </c>
      <c r="I313" s="848">
        <v>4870619</v>
      </c>
      <c r="J313" s="850">
        <v>1.6659999999999999</v>
      </c>
      <c r="K313" s="904">
        <v>102.751</v>
      </c>
      <c r="M313" s="851">
        <v>90.9</v>
      </c>
      <c r="N313" s="847">
        <v>1897.6</v>
      </c>
      <c r="O313" s="847">
        <v>113.8</v>
      </c>
      <c r="P313" s="847">
        <v>96.4</v>
      </c>
      <c r="Q313" s="848">
        <v>22357</v>
      </c>
      <c r="R313" s="847">
        <v>90.167000000000002</v>
      </c>
      <c r="S313" s="848">
        <v>15763</v>
      </c>
      <c r="T313" s="850">
        <v>1.6659999999999999</v>
      </c>
      <c r="U313" s="904">
        <v>102.751</v>
      </c>
    </row>
    <row r="314" spans="1:21">
      <c r="A314" s="113"/>
      <c r="B314" s="121" t="s">
        <v>9</v>
      </c>
      <c r="C314" s="851">
        <v>92</v>
      </c>
      <c r="D314" s="847">
        <v>1785</v>
      </c>
      <c r="E314" s="847">
        <v>101</v>
      </c>
      <c r="F314" s="847">
        <v>96.9</v>
      </c>
      <c r="G314" s="848">
        <v>24961</v>
      </c>
      <c r="H314" s="847">
        <v>106.578</v>
      </c>
      <c r="I314" s="848">
        <v>3395564</v>
      </c>
      <c r="J314" s="850">
        <v>1.6639999999999999</v>
      </c>
      <c r="K314" s="904">
        <v>102.854</v>
      </c>
      <c r="M314" s="851">
        <v>92</v>
      </c>
      <c r="N314" s="847">
        <v>1759.8</v>
      </c>
      <c r="O314" s="847">
        <v>101</v>
      </c>
      <c r="P314" s="847">
        <v>96.4</v>
      </c>
      <c r="Q314" s="848">
        <v>22629</v>
      </c>
      <c r="R314" s="847">
        <v>106.578</v>
      </c>
      <c r="S314" s="848">
        <v>12805</v>
      </c>
      <c r="T314" s="850">
        <v>1.6639999999999999</v>
      </c>
      <c r="U314" s="904">
        <v>102.854</v>
      </c>
    </row>
    <row r="315" spans="1:21">
      <c r="A315" s="113"/>
      <c r="B315" s="121" t="s">
        <v>10</v>
      </c>
      <c r="C315" s="851">
        <v>91</v>
      </c>
      <c r="D315" s="847">
        <v>1873</v>
      </c>
      <c r="E315" s="847">
        <v>110.1</v>
      </c>
      <c r="F315" s="847">
        <v>96.9</v>
      </c>
      <c r="G315" s="848">
        <v>24183</v>
      </c>
      <c r="H315" s="847">
        <v>91.006</v>
      </c>
      <c r="I315" s="848">
        <v>10079372</v>
      </c>
      <c r="J315" s="850">
        <v>1.653</v>
      </c>
      <c r="K315" s="904">
        <v>102.95699999999999</v>
      </c>
      <c r="M315" s="851">
        <v>91</v>
      </c>
      <c r="N315" s="847">
        <v>1813.2</v>
      </c>
      <c r="O315" s="847">
        <v>110.1</v>
      </c>
      <c r="P315" s="847">
        <v>96.6</v>
      </c>
      <c r="Q315" s="848">
        <v>22267</v>
      </c>
      <c r="R315" s="847">
        <v>91.006</v>
      </c>
      <c r="S315" s="848">
        <v>13865</v>
      </c>
      <c r="T315" s="850">
        <v>1.653</v>
      </c>
      <c r="U315" s="904">
        <v>102.95699999999999</v>
      </c>
    </row>
    <row r="316" spans="1:21">
      <c r="A316" s="113"/>
      <c r="B316" s="121" t="s">
        <v>11</v>
      </c>
      <c r="C316" s="851">
        <v>91.7</v>
      </c>
      <c r="D316" s="847">
        <v>1843</v>
      </c>
      <c r="E316" s="847">
        <v>107.4</v>
      </c>
      <c r="F316" s="847">
        <v>96.7</v>
      </c>
      <c r="G316" s="848">
        <v>24124</v>
      </c>
      <c r="H316" s="847">
        <v>93.888000000000005</v>
      </c>
      <c r="I316" s="848">
        <v>3168415</v>
      </c>
      <c r="J316" s="850">
        <v>1.6439999999999999</v>
      </c>
      <c r="K316" s="904">
        <v>102.95</v>
      </c>
      <c r="M316" s="851">
        <v>91.7</v>
      </c>
      <c r="N316" s="847">
        <v>1815.1</v>
      </c>
      <c r="O316" s="847">
        <v>107.4</v>
      </c>
      <c r="P316" s="847">
        <v>96.7</v>
      </c>
      <c r="Q316" s="848">
        <v>22370</v>
      </c>
      <c r="R316" s="847">
        <v>93.888000000000005</v>
      </c>
      <c r="S316" s="848">
        <v>15134</v>
      </c>
      <c r="T316" s="850">
        <v>1.6439999999999999</v>
      </c>
      <c r="U316" s="904">
        <v>102.95</v>
      </c>
    </row>
    <row r="317" spans="1:21">
      <c r="A317" s="113"/>
      <c r="B317" s="121" t="s">
        <v>12</v>
      </c>
      <c r="C317" s="851">
        <v>90.8</v>
      </c>
      <c r="D317" s="847">
        <v>1926</v>
      </c>
      <c r="E317" s="847">
        <v>129.6</v>
      </c>
      <c r="F317" s="847">
        <v>96.7</v>
      </c>
      <c r="G317" s="848">
        <v>23299</v>
      </c>
      <c r="H317" s="847">
        <v>92.721999999999994</v>
      </c>
      <c r="I317" s="848">
        <v>5680625</v>
      </c>
      <c r="J317" s="850">
        <v>1.637</v>
      </c>
      <c r="K317" s="904">
        <v>102.419</v>
      </c>
      <c r="M317" s="851">
        <v>90.8</v>
      </c>
      <c r="N317" s="847">
        <v>1862.5</v>
      </c>
      <c r="O317" s="847">
        <v>129.6</v>
      </c>
      <c r="P317" s="847">
        <v>96.7</v>
      </c>
      <c r="Q317" s="848">
        <v>22082</v>
      </c>
      <c r="R317" s="847">
        <v>92.721999999999994</v>
      </c>
      <c r="S317" s="848">
        <v>14654</v>
      </c>
      <c r="T317" s="850">
        <v>1.637</v>
      </c>
      <c r="U317" s="904">
        <v>102.419</v>
      </c>
    </row>
    <row r="318" spans="1:21">
      <c r="A318" s="113"/>
      <c r="B318" s="121" t="s">
        <v>13</v>
      </c>
      <c r="C318" s="851">
        <v>92</v>
      </c>
      <c r="D318" s="847">
        <v>1897</v>
      </c>
      <c r="E318" s="847">
        <v>111.6</v>
      </c>
      <c r="F318" s="847">
        <v>97.2</v>
      </c>
      <c r="G318" s="848">
        <v>21476</v>
      </c>
      <c r="H318" s="847">
        <v>98.887</v>
      </c>
      <c r="I318" s="848">
        <v>55689458</v>
      </c>
      <c r="J318" s="850">
        <v>1.6379999999999999</v>
      </c>
      <c r="K318" s="904">
        <v>102.10299999999999</v>
      </c>
      <c r="M318" s="851">
        <v>92</v>
      </c>
      <c r="N318" s="847">
        <v>1904.9</v>
      </c>
      <c r="O318" s="847">
        <v>111.6</v>
      </c>
      <c r="P318" s="847">
        <v>97</v>
      </c>
      <c r="Q318" s="848">
        <v>21872</v>
      </c>
      <c r="R318" s="847">
        <v>98.887</v>
      </c>
      <c r="S318" s="848">
        <v>15422</v>
      </c>
      <c r="T318" s="850">
        <v>1.6379999999999999</v>
      </c>
      <c r="U318" s="904">
        <v>102.10299999999999</v>
      </c>
    </row>
    <row r="319" spans="1:21">
      <c r="A319" s="114"/>
      <c r="B319" s="121" t="s">
        <v>14</v>
      </c>
      <c r="C319" s="851">
        <v>92.3</v>
      </c>
      <c r="D319" s="847">
        <v>1846</v>
      </c>
      <c r="E319" s="847">
        <v>123.1</v>
      </c>
      <c r="F319" s="847">
        <v>97.1</v>
      </c>
      <c r="G319" s="848">
        <v>20948</v>
      </c>
      <c r="H319" s="847">
        <v>88.102000000000004</v>
      </c>
      <c r="I319" s="848">
        <v>3188183</v>
      </c>
      <c r="J319" s="850">
        <v>1.62</v>
      </c>
      <c r="K319" s="904">
        <v>102.101</v>
      </c>
      <c r="M319" s="851">
        <v>92.3</v>
      </c>
      <c r="N319" s="847">
        <v>1912.3</v>
      </c>
      <c r="O319" s="847">
        <v>123.1</v>
      </c>
      <c r="P319" s="847">
        <v>97</v>
      </c>
      <c r="Q319" s="848">
        <v>21554</v>
      </c>
      <c r="R319" s="847">
        <v>88.102000000000004</v>
      </c>
      <c r="S319" s="848">
        <v>15818</v>
      </c>
      <c r="T319" s="850">
        <v>1.62</v>
      </c>
      <c r="U319" s="904">
        <v>102.101</v>
      </c>
    </row>
    <row r="320" spans="1:21">
      <c r="A320" s="112" t="s">
        <v>63</v>
      </c>
      <c r="B320" s="120" t="s">
        <v>3</v>
      </c>
      <c r="C320" s="861">
        <v>93.8</v>
      </c>
      <c r="D320" s="857">
        <v>1906</v>
      </c>
      <c r="E320" s="857">
        <v>124</v>
      </c>
      <c r="F320" s="857">
        <v>96.7</v>
      </c>
      <c r="G320" s="858">
        <v>20188</v>
      </c>
      <c r="H320" s="857">
        <v>84.632000000000005</v>
      </c>
      <c r="I320" s="858">
        <v>2974763</v>
      </c>
      <c r="J320" s="860">
        <v>1.607</v>
      </c>
      <c r="K320" s="906">
        <v>102.321</v>
      </c>
      <c r="M320" s="861">
        <v>93.8</v>
      </c>
      <c r="N320" s="857">
        <v>1964.7</v>
      </c>
      <c r="O320" s="857">
        <v>124</v>
      </c>
      <c r="P320" s="857">
        <v>97.1</v>
      </c>
      <c r="Q320" s="858">
        <v>21110</v>
      </c>
      <c r="R320" s="857">
        <v>84.632000000000005</v>
      </c>
      <c r="S320" s="858">
        <v>14194</v>
      </c>
      <c r="T320" s="860">
        <v>1.607</v>
      </c>
      <c r="U320" s="906">
        <v>102.321</v>
      </c>
    </row>
    <row r="321" spans="1:21">
      <c r="A321" s="113">
        <v>2015</v>
      </c>
      <c r="B321" s="121" t="s">
        <v>4</v>
      </c>
      <c r="C321" s="851">
        <v>93.3</v>
      </c>
      <c r="D321" s="847">
        <v>1963</v>
      </c>
      <c r="E321" s="847">
        <v>120.2</v>
      </c>
      <c r="F321" s="847">
        <v>96.7</v>
      </c>
      <c r="G321" s="848">
        <v>19343</v>
      </c>
      <c r="H321" s="847">
        <v>99.802000000000007</v>
      </c>
      <c r="I321" s="848">
        <v>10864783</v>
      </c>
      <c r="J321" s="850">
        <v>1.605</v>
      </c>
      <c r="K321" s="904">
        <v>102.215</v>
      </c>
      <c r="M321" s="851">
        <v>93.3</v>
      </c>
      <c r="N321" s="847">
        <v>2016.6</v>
      </c>
      <c r="O321" s="847">
        <v>120.2</v>
      </c>
      <c r="P321" s="847">
        <v>97.4</v>
      </c>
      <c r="Q321" s="848">
        <v>20993</v>
      </c>
      <c r="R321" s="847">
        <v>99.802000000000007</v>
      </c>
      <c r="S321" s="848">
        <v>13632</v>
      </c>
      <c r="T321" s="850">
        <v>1.605</v>
      </c>
      <c r="U321" s="904">
        <v>102.215</v>
      </c>
    </row>
    <row r="322" spans="1:21">
      <c r="A322" s="113"/>
      <c r="B322" s="121" t="s">
        <v>5</v>
      </c>
      <c r="C322" s="851">
        <v>93</v>
      </c>
      <c r="D322" s="847">
        <v>1885</v>
      </c>
      <c r="E322" s="847">
        <v>118.2</v>
      </c>
      <c r="F322" s="847">
        <v>95.9</v>
      </c>
      <c r="G322" s="848">
        <v>19482</v>
      </c>
      <c r="H322" s="847">
        <v>102.821</v>
      </c>
      <c r="I322" s="848">
        <v>2066040</v>
      </c>
      <c r="J322" s="850">
        <v>1.5860000000000001</v>
      </c>
      <c r="K322" s="904">
        <v>101.889</v>
      </c>
      <c r="M322" s="851">
        <v>93</v>
      </c>
      <c r="N322" s="847">
        <v>1973.4</v>
      </c>
      <c r="O322" s="847">
        <v>118.2</v>
      </c>
      <c r="P322" s="847">
        <v>96.9</v>
      </c>
      <c r="Q322" s="848">
        <v>21144</v>
      </c>
      <c r="R322" s="847">
        <v>102.821</v>
      </c>
      <c r="S322" s="848">
        <v>10233</v>
      </c>
      <c r="T322" s="850">
        <v>1.5860000000000001</v>
      </c>
      <c r="U322" s="904">
        <v>101.889</v>
      </c>
    </row>
    <row r="323" spans="1:21">
      <c r="A323" s="113"/>
      <c r="B323" s="121" t="s">
        <v>6</v>
      </c>
      <c r="C323" s="851">
        <v>91.6</v>
      </c>
      <c r="D323" s="847">
        <v>1889</v>
      </c>
      <c r="E323" s="847">
        <v>113.4</v>
      </c>
      <c r="F323" s="847">
        <v>98.2</v>
      </c>
      <c r="G323" s="848">
        <v>18835</v>
      </c>
      <c r="H323" s="847">
        <v>101.98</v>
      </c>
      <c r="I323" s="848">
        <v>6497772</v>
      </c>
      <c r="J323" s="850">
        <v>1.569</v>
      </c>
      <c r="K323" s="904">
        <v>100.82599999999999</v>
      </c>
      <c r="M323" s="851">
        <v>91.6</v>
      </c>
      <c r="N323" s="847">
        <v>1905.3</v>
      </c>
      <c r="O323" s="847">
        <v>113.4</v>
      </c>
      <c r="P323" s="847">
        <v>98.1</v>
      </c>
      <c r="Q323" s="848">
        <v>20991</v>
      </c>
      <c r="R323" s="847">
        <v>101.98</v>
      </c>
      <c r="S323" s="848">
        <v>16695</v>
      </c>
      <c r="T323" s="850">
        <v>1.569</v>
      </c>
      <c r="U323" s="904">
        <v>100.82599999999999</v>
      </c>
    </row>
    <row r="324" spans="1:21">
      <c r="A324" s="113"/>
      <c r="B324" s="121" t="s">
        <v>7</v>
      </c>
      <c r="C324" s="851">
        <v>91.4</v>
      </c>
      <c r="D324" s="847">
        <v>1936</v>
      </c>
      <c r="E324" s="847">
        <v>120.2</v>
      </c>
      <c r="F324" s="847">
        <v>98.5</v>
      </c>
      <c r="G324" s="848">
        <v>20331</v>
      </c>
      <c r="H324" s="847">
        <v>121.102</v>
      </c>
      <c r="I324" s="848">
        <v>73126203</v>
      </c>
      <c r="J324" s="850">
        <v>1.587</v>
      </c>
      <c r="K324" s="904">
        <v>100.82299999999999</v>
      </c>
      <c r="M324" s="851">
        <v>91.4</v>
      </c>
      <c r="N324" s="847">
        <v>1895.7</v>
      </c>
      <c r="O324" s="847">
        <v>120.2</v>
      </c>
      <c r="P324" s="847">
        <v>98.1</v>
      </c>
      <c r="Q324" s="848">
        <v>20752</v>
      </c>
      <c r="R324" s="847">
        <v>121.102</v>
      </c>
      <c r="S324" s="848">
        <v>15765</v>
      </c>
      <c r="T324" s="850">
        <v>1.587</v>
      </c>
      <c r="U324" s="904">
        <v>100.82299999999999</v>
      </c>
    </row>
    <row r="325" spans="1:21">
      <c r="A325" s="113"/>
      <c r="B325" s="121" t="s">
        <v>8</v>
      </c>
      <c r="C325" s="851">
        <v>91</v>
      </c>
      <c r="D325" s="847">
        <v>1953</v>
      </c>
      <c r="E325" s="847">
        <v>107.4</v>
      </c>
      <c r="F325" s="847">
        <v>98.6</v>
      </c>
      <c r="G325" s="848">
        <v>21958</v>
      </c>
      <c r="H325" s="847">
        <v>109.41500000000001</v>
      </c>
      <c r="I325" s="848">
        <v>5039927</v>
      </c>
      <c r="J325" s="850">
        <v>1.569</v>
      </c>
      <c r="K325" s="904">
        <v>100.61799999999999</v>
      </c>
      <c r="M325" s="851">
        <v>91</v>
      </c>
      <c r="N325" s="847">
        <v>1887.6</v>
      </c>
      <c r="O325" s="847">
        <v>107.4</v>
      </c>
      <c r="P325" s="847">
        <v>98.1</v>
      </c>
      <c r="Q325" s="848">
        <v>20938</v>
      </c>
      <c r="R325" s="847">
        <v>109.41500000000001</v>
      </c>
      <c r="S325" s="848">
        <v>15434</v>
      </c>
      <c r="T325" s="850">
        <v>1.569</v>
      </c>
      <c r="U325" s="904">
        <v>100.61799999999999</v>
      </c>
    </row>
    <row r="326" spans="1:21">
      <c r="A326" s="113"/>
      <c r="B326" s="121" t="s">
        <v>9</v>
      </c>
      <c r="C326" s="851">
        <v>90.8</v>
      </c>
      <c r="D326" s="847">
        <v>1856</v>
      </c>
      <c r="E326" s="847">
        <v>124.5</v>
      </c>
      <c r="F326" s="847">
        <v>98.8</v>
      </c>
      <c r="G326" s="848">
        <v>22481</v>
      </c>
      <c r="H326" s="847">
        <v>110.453</v>
      </c>
      <c r="I326" s="848">
        <v>3708617</v>
      </c>
      <c r="J326" s="850">
        <v>1.5609999999999999</v>
      </c>
      <c r="K326" s="904">
        <v>100.10299999999999</v>
      </c>
      <c r="M326" s="851">
        <v>90.8</v>
      </c>
      <c r="N326" s="847">
        <v>1830.9</v>
      </c>
      <c r="O326" s="847">
        <v>124.5</v>
      </c>
      <c r="P326" s="847">
        <v>98.3</v>
      </c>
      <c r="Q326" s="848">
        <v>20736</v>
      </c>
      <c r="R326" s="847">
        <v>110.453</v>
      </c>
      <c r="S326" s="848">
        <v>13527</v>
      </c>
      <c r="T326" s="850">
        <v>1.5609999999999999</v>
      </c>
      <c r="U326" s="904">
        <v>100.10299999999999</v>
      </c>
    </row>
    <row r="327" spans="1:21">
      <c r="A327" s="113"/>
      <c r="B327" s="121" t="s">
        <v>10</v>
      </c>
      <c r="C327" s="851">
        <v>91.4</v>
      </c>
      <c r="D327" s="847">
        <v>1887</v>
      </c>
      <c r="E327" s="847">
        <v>110.8</v>
      </c>
      <c r="F327" s="847">
        <v>98.6</v>
      </c>
      <c r="G327" s="848">
        <v>22507</v>
      </c>
      <c r="H327" s="847">
        <v>102.53</v>
      </c>
      <c r="I327" s="848">
        <v>10567379</v>
      </c>
      <c r="J327" s="850">
        <v>1.5529999999999999</v>
      </c>
      <c r="K327" s="904">
        <v>100.30800000000001</v>
      </c>
      <c r="M327" s="851">
        <v>91.4</v>
      </c>
      <c r="N327" s="847">
        <v>1826.6</v>
      </c>
      <c r="O327" s="847">
        <v>110.8</v>
      </c>
      <c r="P327" s="847">
        <v>98.3</v>
      </c>
      <c r="Q327" s="848">
        <v>20589</v>
      </c>
      <c r="R327" s="847">
        <v>102.53</v>
      </c>
      <c r="S327" s="848">
        <v>14510</v>
      </c>
      <c r="T327" s="850">
        <v>1.5529999999999999</v>
      </c>
      <c r="U327" s="904">
        <v>100.30800000000001</v>
      </c>
    </row>
    <row r="328" spans="1:21">
      <c r="A328" s="113"/>
      <c r="B328" s="121" t="s">
        <v>11</v>
      </c>
      <c r="C328" s="851">
        <v>90.4</v>
      </c>
      <c r="D328" s="847">
        <v>1810</v>
      </c>
      <c r="E328" s="847">
        <v>118.1</v>
      </c>
      <c r="F328" s="847">
        <v>98.7</v>
      </c>
      <c r="G328" s="848">
        <v>22192</v>
      </c>
      <c r="H328" s="847">
        <v>96.161000000000001</v>
      </c>
      <c r="I328" s="848">
        <v>3473051</v>
      </c>
      <c r="J328" s="850">
        <v>1.538</v>
      </c>
      <c r="K328" s="904">
        <v>100.205</v>
      </c>
      <c r="M328" s="851">
        <v>90.4</v>
      </c>
      <c r="N328" s="847">
        <v>1781.4</v>
      </c>
      <c r="O328" s="847">
        <v>118.1</v>
      </c>
      <c r="P328" s="847">
        <v>98.7</v>
      </c>
      <c r="Q328" s="848">
        <v>20482</v>
      </c>
      <c r="R328" s="847">
        <v>96.161000000000001</v>
      </c>
      <c r="S328" s="848">
        <v>16647</v>
      </c>
      <c r="T328" s="850">
        <v>1.538</v>
      </c>
      <c r="U328" s="904">
        <v>100.205</v>
      </c>
    </row>
    <row r="329" spans="1:21">
      <c r="A329" s="113"/>
      <c r="B329" s="121" t="s">
        <v>12</v>
      </c>
      <c r="C329" s="851">
        <v>91.8</v>
      </c>
      <c r="D329" s="882">
        <v>1838</v>
      </c>
      <c r="E329" s="847">
        <v>110.6</v>
      </c>
      <c r="F329" s="847">
        <v>98.9</v>
      </c>
      <c r="G329" s="848">
        <v>21405</v>
      </c>
      <c r="H329" s="847">
        <v>90.561000000000007</v>
      </c>
      <c r="I329" s="848">
        <v>5832834</v>
      </c>
      <c r="J329" s="850">
        <v>1.538</v>
      </c>
      <c r="K329" s="904">
        <v>100.616</v>
      </c>
      <c r="M329" s="851">
        <v>91.8</v>
      </c>
      <c r="N329" s="907">
        <v>1782.4</v>
      </c>
      <c r="O329" s="847">
        <v>110.6</v>
      </c>
      <c r="P329" s="847">
        <v>98.9</v>
      </c>
      <c r="Q329" s="848">
        <v>20400</v>
      </c>
      <c r="R329" s="847">
        <v>90.561000000000007</v>
      </c>
      <c r="S329" s="848">
        <v>15092</v>
      </c>
      <c r="T329" s="850">
        <v>1.538</v>
      </c>
      <c r="U329" s="904">
        <v>100.616</v>
      </c>
    </row>
    <row r="330" spans="1:21">
      <c r="A330" s="113"/>
      <c r="B330" s="121" t="s">
        <v>13</v>
      </c>
      <c r="C330" s="851">
        <v>94.9</v>
      </c>
      <c r="D330" s="882">
        <v>1750</v>
      </c>
      <c r="E330" s="847">
        <v>109.5</v>
      </c>
      <c r="F330" s="847">
        <v>99.2</v>
      </c>
      <c r="G330" s="848">
        <v>20457</v>
      </c>
      <c r="H330" s="847">
        <v>95.897999999999996</v>
      </c>
      <c r="I330" s="848">
        <v>58834821</v>
      </c>
      <c r="J330" s="850">
        <v>1.532</v>
      </c>
      <c r="K330" s="904">
        <v>100.61799999999999</v>
      </c>
      <c r="M330" s="851">
        <v>94.9</v>
      </c>
      <c r="N330" s="907">
        <v>1762.1</v>
      </c>
      <c r="O330" s="847">
        <v>109.5</v>
      </c>
      <c r="P330" s="847">
        <v>99</v>
      </c>
      <c r="Q330" s="848">
        <v>20466</v>
      </c>
      <c r="R330" s="847">
        <v>95.897999999999996</v>
      </c>
      <c r="S330" s="848">
        <v>16002</v>
      </c>
      <c r="T330" s="850">
        <v>1.532</v>
      </c>
      <c r="U330" s="904">
        <v>100.61799999999999</v>
      </c>
    </row>
    <row r="331" spans="1:21">
      <c r="A331" s="114"/>
      <c r="B331" s="122" t="s">
        <v>14</v>
      </c>
      <c r="C331" s="856">
        <v>93.8</v>
      </c>
      <c r="D331" s="908">
        <v>1719</v>
      </c>
      <c r="E331" s="852">
        <v>117.8</v>
      </c>
      <c r="F331" s="852">
        <v>99.4</v>
      </c>
      <c r="G331" s="853">
        <v>19423</v>
      </c>
      <c r="H331" s="852">
        <v>103.039</v>
      </c>
      <c r="I331" s="853">
        <v>2731794</v>
      </c>
      <c r="J331" s="855">
        <v>1.5189999999999999</v>
      </c>
      <c r="K331" s="905">
        <v>100.617</v>
      </c>
      <c r="M331" s="856">
        <v>93.8</v>
      </c>
      <c r="N331" s="909">
        <v>1780.8</v>
      </c>
      <c r="O331" s="852">
        <v>117.8</v>
      </c>
      <c r="P331" s="852">
        <v>99.4</v>
      </c>
      <c r="Q331" s="853">
        <v>19824</v>
      </c>
      <c r="R331" s="852">
        <v>103.039</v>
      </c>
      <c r="S331" s="853">
        <v>13506</v>
      </c>
      <c r="T331" s="855">
        <v>1.5189999999999999</v>
      </c>
      <c r="U331" s="905">
        <v>100.617</v>
      </c>
    </row>
    <row r="332" spans="1:21">
      <c r="A332" s="112" t="s">
        <v>280</v>
      </c>
      <c r="B332" s="120" t="s">
        <v>3</v>
      </c>
      <c r="C332" s="861">
        <v>93.9</v>
      </c>
      <c r="D332" s="910">
        <v>1650</v>
      </c>
      <c r="E332" s="857">
        <v>118.2</v>
      </c>
      <c r="F332" s="857">
        <v>99</v>
      </c>
      <c r="G332" s="858">
        <v>19084</v>
      </c>
      <c r="H332" s="857">
        <v>109.777</v>
      </c>
      <c r="I332" s="858">
        <v>3242511</v>
      </c>
      <c r="J332" s="860">
        <v>1.516</v>
      </c>
      <c r="K332" s="906">
        <v>100.515</v>
      </c>
      <c r="M332" s="861">
        <v>93.9</v>
      </c>
      <c r="N332" s="910">
        <v>1704.1</v>
      </c>
      <c r="O332" s="857">
        <v>118.2</v>
      </c>
      <c r="P332" s="857">
        <v>99.4</v>
      </c>
      <c r="Q332" s="858">
        <v>20340</v>
      </c>
      <c r="R332" s="857">
        <v>109.777</v>
      </c>
      <c r="S332" s="858">
        <v>15022</v>
      </c>
      <c r="T332" s="860">
        <v>1.516</v>
      </c>
      <c r="U332" s="906">
        <v>100.515</v>
      </c>
    </row>
    <row r="333" spans="1:21">
      <c r="A333" s="113">
        <v>2016</v>
      </c>
      <c r="B333" s="121" t="s">
        <v>4</v>
      </c>
      <c r="C333" s="851">
        <v>95.8</v>
      </c>
      <c r="D333" s="882">
        <v>1653</v>
      </c>
      <c r="E333" s="847">
        <v>112.6</v>
      </c>
      <c r="F333" s="847">
        <v>98.8</v>
      </c>
      <c r="G333" s="848">
        <v>18515</v>
      </c>
      <c r="H333" s="847">
        <v>90.218999999999994</v>
      </c>
      <c r="I333" s="848">
        <v>12287365</v>
      </c>
      <c r="J333" s="850">
        <v>1.51</v>
      </c>
      <c r="K333" s="904">
        <v>100.82599999999999</v>
      </c>
      <c r="M333" s="851">
        <v>95.8</v>
      </c>
      <c r="N333" s="882">
        <v>1699.9</v>
      </c>
      <c r="O333" s="847">
        <v>112.6</v>
      </c>
      <c r="P333" s="847">
        <v>99.3</v>
      </c>
      <c r="Q333" s="848">
        <v>19927</v>
      </c>
      <c r="R333" s="847">
        <v>90.218999999999994</v>
      </c>
      <c r="S333" s="848">
        <v>15153</v>
      </c>
      <c r="T333" s="850">
        <v>1.51</v>
      </c>
      <c r="U333" s="904">
        <v>100.82599999999999</v>
      </c>
    </row>
    <row r="334" spans="1:21">
      <c r="A334" s="113"/>
      <c r="B334" s="121" t="s">
        <v>5</v>
      </c>
      <c r="C334" s="851">
        <v>97.5</v>
      </c>
      <c r="D334" s="882">
        <v>1818</v>
      </c>
      <c r="E334" s="847">
        <v>105.3</v>
      </c>
      <c r="F334" s="847">
        <v>98.3</v>
      </c>
      <c r="G334" s="848">
        <v>18247</v>
      </c>
      <c r="H334" s="847">
        <v>88.528999999999996</v>
      </c>
      <c r="I334" s="848">
        <v>2881998</v>
      </c>
      <c r="J334" s="850">
        <v>1.4810000000000001</v>
      </c>
      <c r="K334" s="904">
        <v>100.515</v>
      </c>
      <c r="M334" s="851">
        <v>97.5</v>
      </c>
      <c r="N334" s="882">
        <v>1896.2</v>
      </c>
      <c r="O334" s="847">
        <v>105.3</v>
      </c>
      <c r="P334" s="847">
        <v>99.3</v>
      </c>
      <c r="Q334" s="848">
        <v>19537</v>
      </c>
      <c r="R334" s="847">
        <v>88.528999999999996</v>
      </c>
      <c r="S334" s="848">
        <v>14221</v>
      </c>
      <c r="T334" s="850">
        <v>1.4810000000000001</v>
      </c>
      <c r="U334" s="904">
        <v>100.515</v>
      </c>
    </row>
    <row r="335" spans="1:21">
      <c r="A335" s="113"/>
      <c r="B335" s="121" t="s">
        <v>6</v>
      </c>
      <c r="C335" s="851">
        <v>96.8</v>
      </c>
      <c r="D335" s="882">
        <v>1733</v>
      </c>
      <c r="E335" s="847">
        <v>121.9</v>
      </c>
      <c r="F335" s="847">
        <v>99.9</v>
      </c>
      <c r="G335" s="848">
        <v>17078</v>
      </c>
      <c r="H335" s="847">
        <v>100.069</v>
      </c>
      <c r="I335" s="848">
        <v>5903023</v>
      </c>
      <c r="J335" s="850">
        <v>1.4710000000000001</v>
      </c>
      <c r="K335" s="904">
        <v>100.307</v>
      </c>
      <c r="M335" s="851">
        <v>96.8</v>
      </c>
      <c r="N335" s="882">
        <v>1747.2</v>
      </c>
      <c r="O335" s="847">
        <v>121.9</v>
      </c>
      <c r="P335" s="847">
        <v>99.7</v>
      </c>
      <c r="Q335" s="848">
        <v>19501</v>
      </c>
      <c r="R335" s="847">
        <v>100.069</v>
      </c>
      <c r="S335" s="848">
        <v>15169</v>
      </c>
      <c r="T335" s="850">
        <v>1.4710000000000001</v>
      </c>
      <c r="U335" s="904">
        <v>100.307</v>
      </c>
    </row>
    <row r="336" spans="1:21">
      <c r="A336" s="113"/>
      <c r="B336" s="121" t="s">
        <v>7</v>
      </c>
      <c r="C336" s="851">
        <v>98</v>
      </c>
      <c r="D336" s="882">
        <v>1728</v>
      </c>
      <c r="E336" s="847">
        <v>115.5</v>
      </c>
      <c r="F336" s="847">
        <v>100.2</v>
      </c>
      <c r="G336" s="848">
        <v>18080</v>
      </c>
      <c r="H336" s="847">
        <v>81.962000000000003</v>
      </c>
      <c r="I336" s="848">
        <v>69052709</v>
      </c>
      <c r="J336" s="850">
        <v>1.458</v>
      </c>
      <c r="K336" s="904">
        <v>100.102</v>
      </c>
      <c r="M336" s="851">
        <v>98</v>
      </c>
      <c r="N336" s="882">
        <v>1696.4</v>
      </c>
      <c r="O336" s="847">
        <v>115.5</v>
      </c>
      <c r="P336" s="847">
        <v>99.8</v>
      </c>
      <c r="Q336" s="848">
        <v>18184</v>
      </c>
      <c r="R336" s="847">
        <v>81.962000000000003</v>
      </c>
      <c r="S336" s="848">
        <v>15333</v>
      </c>
      <c r="T336" s="850">
        <v>1.458</v>
      </c>
      <c r="U336" s="904">
        <v>100.102</v>
      </c>
    </row>
    <row r="337" spans="1:21">
      <c r="A337" s="113"/>
      <c r="B337" s="121" t="s">
        <v>8</v>
      </c>
      <c r="C337" s="851">
        <v>99.7</v>
      </c>
      <c r="D337" s="882">
        <v>1728</v>
      </c>
      <c r="E337" s="847">
        <v>120.3</v>
      </c>
      <c r="F337" s="847">
        <v>100.5</v>
      </c>
      <c r="G337" s="848">
        <v>20114</v>
      </c>
      <c r="H337" s="847">
        <v>92.305999999999997</v>
      </c>
      <c r="I337" s="848">
        <v>5461386</v>
      </c>
      <c r="J337" s="850">
        <v>1.4390000000000001</v>
      </c>
      <c r="K337" s="904">
        <v>100</v>
      </c>
      <c r="M337" s="851">
        <v>99.7</v>
      </c>
      <c r="N337" s="882">
        <v>1663.3</v>
      </c>
      <c r="O337" s="847">
        <v>120.3</v>
      </c>
      <c r="P337" s="847">
        <v>100</v>
      </c>
      <c r="Q337" s="848">
        <v>19231</v>
      </c>
      <c r="R337" s="847">
        <v>92.305999999999997</v>
      </c>
      <c r="S337" s="848">
        <v>16049</v>
      </c>
      <c r="T337" s="850">
        <v>1.4390000000000001</v>
      </c>
      <c r="U337" s="904">
        <v>100</v>
      </c>
    </row>
    <row r="338" spans="1:21">
      <c r="A338" s="113"/>
      <c r="B338" s="121" t="s">
        <v>9</v>
      </c>
      <c r="C338" s="851">
        <v>99</v>
      </c>
      <c r="D338" s="882">
        <v>1843</v>
      </c>
      <c r="E338" s="847">
        <v>114.8</v>
      </c>
      <c r="F338" s="847">
        <v>100.4</v>
      </c>
      <c r="G338" s="848">
        <v>19646</v>
      </c>
      <c r="H338" s="847">
        <v>90.84</v>
      </c>
      <c r="I338" s="848">
        <v>4989168</v>
      </c>
      <c r="J338" s="850">
        <v>1.431</v>
      </c>
      <c r="K338" s="904">
        <v>100.205</v>
      </c>
      <c r="M338" s="851">
        <v>99</v>
      </c>
      <c r="N338" s="882">
        <v>1814.5</v>
      </c>
      <c r="O338" s="847">
        <v>114.8</v>
      </c>
      <c r="P338" s="847">
        <v>99.9</v>
      </c>
      <c r="Q338" s="848">
        <v>18816</v>
      </c>
      <c r="R338" s="847">
        <v>90.84</v>
      </c>
      <c r="S338" s="848">
        <v>16614</v>
      </c>
      <c r="T338" s="850">
        <v>1.431</v>
      </c>
      <c r="U338" s="904">
        <v>100.205</v>
      </c>
    </row>
    <row r="339" spans="1:21">
      <c r="A339" s="113"/>
      <c r="B339" s="121" t="s">
        <v>10</v>
      </c>
      <c r="C339" s="851">
        <v>99.7</v>
      </c>
      <c r="D339" s="882">
        <v>1897</v>
      </c>
      <c r="E339" s="847">
        <v>102.4</v>
      </c>
      <c r="F339" s="847">
        <v>100.2</v>
      </c>
      <c r="G339" s="848">
        <v>21525</v>
      </c>
      <c r="H339" s="847">
        <v>105.583</v>
      </c>
      <c r="I339" s="848">
        <v>11880117</v>
      </c>
      <c r="J339" s="850">
        <v>1.423</v>
      </c>
      <c r="K339" s="904">
        <v>99.897999999999996</v>
      </c>
      <c r="M339" s="851">
        <v>99.7</v>
      </c>
      <c r="N339" s="882">
        <v>1834.1</v>
      </c>
      <c r="O339" s="847">
        <v>102.4</v>
      </c>
      <c r="P339" s="847">
        <v>100</v>
      </c>
      <c r="Q339" s="848">
        <v>18990</v>
      </c>
      <c r="R339" s="847">
        <v>105.583</v>
      </c>
      <c r="S339" s="848">
        <v>15691</v>
      </c>
      <c r="T339" s="850">
        <v>1.423</v>
      </c>
      <c r="U339" s="904">
        <v>99.897999999999996</v>
      </c>
    </row>
    <row r="340" spans="1:21" s="869" customFormat="1">
      <c r="A340" s="113"/>
      <c r="B340" s="121" t="s">
        <v>11</v>
      </c>
      <c r="C340" s="870">
        <v>98.6</v>
      </c>
      <c r="D340" s="911">
        <v>1847</v>
      </c>
      <c r="E340" s="864">
        <v>125.9</v>
      </c>
      <c r="F340" s="864">
        <v>100.1</v>
      </c>
      <c r="G340" s="866">
        <v>20312</v>
      </c>
      <c r="H340" s="864">
        <v>107.425</v>
      </c>
      <c r="I340" s="866">
        <v>2995268</v>
      </c>
      <c r="J340" s="868">
        <v>1.4139999999999999</v>
      </c>
      <c r="K340" s="912">
        <v>99.694000000000003</v>
      </c>
      <c r="M340" s="870">
        <v>98.6</v>
      </c>
      <c r="N340" s="911">
        <v>1816.5</v>
      </c>
      <c r="O340" s="864">
        <v>125.9</v>
      </c>
      <c r="P340" s="864">
        <v>100.1</v>
      </c>
      <c r="Q340" s="866">
        <v>18742</v>
      </c>
      <c r="R340" s="864">
        <v>107.425</v>
      </c>
      <c r="S340" s="866">
        <v>14435</v>
      </c>
      <c r="T340" s="868">
        <v>1.4139999999999999</v>
      </c>
      <c r="U340" s="912">
        <v>99.694000000000003</v>
      </c>
    </row>
    <row r="341" spans="1:21">
      <c r="A341" s="113"/>
      <c r="B341" s="121" t="s">
        <v>12</v>
      </c>
      <c r="C341" s="851">
        <v>95.7</v>
      </c>
      <c r="D341" s="882">
        <v>1729</v>
      </c>
      <c r="E341" s="847">
        <v>106.7</v>
      </c>
      <c r="F341" s="847">
        <v>99.9</v>
      </c>
      <c r="G341" s="848">
        <v>19217</v>
      </c>
      <c r="H341" s="847">
        <v>122.443</v>
      </c>
      <c r="I341" s="848">
        <v>6351794</v>
      </c>
      <c r="J341" s="850">
        <v>1.409</v>
      </c>
      <c r="K341" s="904">
        <v>100.20399999999999</v>
      </c>
      <c r="M341" s="851">
        <v>95.7</v>
      </c>
      <c r="N341" s="882">
        <v>1685.8</v>
      </c>
      <c r="O341" s="847">
        <v>106.7</v>
      </c>
      <c r="P341" s="847">
        <v>99.9</v>
      </c>
      <c r="Q341" s="848">
        <v>18445</v>
      </c>
      <c r="R341" s="847">
        <v>122.443</v>
      </c>
      <c r="S341" s="848">
        <v>16087</v>
      </c>
      <c r="T341" s="850">
        <v>1.409</v>
      </c>
      <c r="U341" s="904">
        <v>100.20399999999999</v>
      </c>
    </row>
    <row r="342" spans="1:21">
      <c r="A342" s="113"/>
      <c r="B342" s="121" t="s">
        <v>13</v>
      </c>
      <c r="C342" s="851">
        <v>92.2</v>
      </c>
      <c r="D342" s="882">
        <v>1706</v>
      </c>
      <c r="E342" s="847">
        <v>114.7</v>
      </c>
      <c r="F342" s="847">
        <v>99.9</v>
      </c>
      <c r="G342" s="848">
        <v>18863</v>
      </c>
      <c r="H342" s="847">
        <v>111.16</v>
      </c>
      <c r="I342" s="848">
        <v>58393410</v>
      </c>
      <c r="J342" s="850">
        <v>1.4019999999999999</v>
      </c>
      <c r="K342" s="904">
        <v>100.40900000000001</v>
      </c>
      <c r="M342" s="851">
        <v>92.2</v>
      </c>
      <c r="N342" s="882">
        <v>1720.1</v>
      </c>
      <c r="O342" s="847">
        <v>114.7</v>
      </c>
      <c r="P342" s="847">
        <v>99.7</v>
      </c>
      <c r="Q342" s="848">
        <v>18412</v>
      </c>
      <c r="R342" s="847">
        <v>111.16</v>
      </c>
      <c r="S342" s="848">
        <v>15855</v>
      </c>
      <c r="T342" s="850">
        <v>1.4019999999999999</v>
      </c>
      <c r="U342" s="904">
        <v>100.40900000000001</v>
      </c>
    </row>
    <row r="343" spans="1:21" ht="13.5" thickBot="1">
      <c r="A343" s="117"/>
      <c r="B343" s="569" t="s">
        <v>14</v>
      </c>
      <c r="C343" s="875">
        <v>91.6</v>
      </c>
      <c r="D343" s="913">
        <v>1692</v>
      </c>
      <c r="E343" s="872">
        <v>107.5</v>
      </c>
      <c r="F343" s="872">
        <v>99.9</v>
      </c>
      <c r="G343" s="873">
        <v>17694</v>
      </c>
      <c r="H343" s="872">
        <v>113.514</v>
      </c>
      <c r="I343" s="873">
        <v>2814657</v>
      </c>
      <c r="J343" s="874">
        <v>1.387</v>
      </c>
      <c r="K343" s="914">
        <v>100.20399999999999</v>
      </c>
      <c r="M343" s="875">
        <v>91.6</v>
      </c>
      <c r="N343" s="913">
        <v>1751.7</v>
      </c>
      <c r="O343" s="872">
        <v>107.5</v>
      </c>
      <c r="P343" s="872">
        <v>99.9</v>
      </c>
      <c r="Q343" s="873">
        <v>18366</v>
      </c>
      <c r="R343" s="872">
        <v>113.514</v>
      </c>
      <c r="S343" s="873">
        <v>13248</v>
      </c>
      <c r="T343" s="874">
        <v>1.387</v>
      </c>
      <c r="U343" s="914">
        <v>100.20399999999999</v>
      </c>
    </row>
    <row r="344" spans="1:21">
      <c r="A344" s="112" t="s">
        <v>466</v>
      </c>
      <c r="B344" s="120" t="s">
        <v>3</v>
      </c>
      <c r="C344" s="879">
        <v>93.7</v>
      </c>
      <c r="D344" s="1057">
        <v>1695</v>
      </c>
      <c r="E344" s="876">
        <v>100.9</v>
      </c>
      <c r="F344" s="876">
        <v>100</v>
      </c>
      <c r="G344" s="877">
        <v>17698</v>
      </c>
      <c r="H344" s="876">
        <v>102.01900000000001</v>
      </c>
      <c r="I344" s="877">
        <v>3846458</v>
      </c>
      <c r="J344" s="878">
        <v>1.3819999999999999</v>
      </c>
      <c r="K344" s="915">
        <v>100.10299999999999</v>
      </c>
      <c r="M344" s="879">
        <v>93.7</v>
      </c>
      <c r="N344" s="1057">
        <v>1752</v>
      </c>
      <c r="O344" s="876">
        <v>100.9</v>
      </c>
      <c r="P344" s="876">
        <v>100.4</v>
      </c>
      <c r="Q344" s="877">
        <v>18560</v>
      </c>
      <c r="R344" s="876">
        <v>102.01900000000001</v>
      </c>
      <c r="S344" s="877">
        <v>16794</v>
      </c>
      <c r="T344" s="878">
        <v>1.3819999999999999</v>
      </c>
      <c r="U344" s="915">
        <v>100.10299999999999</v>
      </c>
    </row>
    <row r="345" spans="1:21">
      <c r="A345" s="113">
        <v>2017</v>
      </c>
      <c r="B345" s="121" t="s">
        <v>4</v>
      </c>
      <c r="C345" s="851">
        <v>94.5</v>
      </c>
      <c r="D345" s="882">
        <v>1635</v>
      </c>
      <c r="E345" s="847">
        <v>112.6</v>
      </c>
      <c r="F345" s="847">
        <v>99.7</v>
      </c>
      <c r="G345" s="848">
        <v>17063</v>
      </c>
      <c r="H345" s="847">
        <v>94.652000000000001</v>
      </c>
      <c r="I345" s="848">
        <v>15352657</v>
      </c>
      <c r="J345" s="850">
        <v>1.375</v>
      </c>
      <c r="K345" s="904">
        <v>99.590999999999994</v>
      </c>
      <c r="M345" s="851">
        <v>94.5</v>
      </c>
      <c r="N345" s="882">
        <v>1684.2</v>
      </c>
      <c r="O345" s="847">
        <v>112.6</v>
      </c>
      <c r="P345" s="847">
        <v>100.3</v>
      </c>
      <c r="Q345" s="848">
        <v>18578</v>
      </c>
      <c r="R345" s="847">
        <v>94.652000000000001</v>
      </c>
      <c r="S345" s="848">
        <v>18476</v>
      </c>
      <c r="T345" s="850">
        <v>1.375</v>
      </c>
      <c r="U345" s="904">
        <v>99.590999999999994</v>
      </c>
    </row>
    <row r="346" spans="1:21">
      <c r="A346" s="113"/>
      <c r="B346" s="121" t="s">
        <v>5</v>
      </c>
      <c r="C346" s="851">
        <v>95.5</v>
      </c>
      <c r="D346" s="882">
        <v>1657</v>
      </c>
      <c r="E346" s="847">
        <v>112.5</v>
      </c>
      <c r="F346" s="847">
        <v>99.3</v>
      </c>
      <c r="G346" s="848">
        <v>17087</v>
      </c>
      <c r="H346" s="847">
        <v>93.549000000000007</v>
      </c>
      <c r="I346" s="848">
        <v>3724547</v>
      </c>
      <c r="J346" s="850">
        <v>1.3680000000000001</v>
      </c>
      <c r="K346" s="904">
        <v>99.795000000000002</v>
      </c>
      <c r="M346" s="851">
        <v>95.5</v>
      </c>
      <c r="N346" s="882">
        <v>1719</v>
      </c>
      <c r="O346" s="847">
        <v>112.5</v>
      </c>
      <c r="P346" s="847">
        <v>100.4</v>
      </c>
      <c r="Q346" s="848">
        <v>18594</v>
      </c>
      <c r="R346" s="847">
        <v>93.549000000000007</v>
      </c>
      <c r="S346" s="848">
        <v>17586</v>
      </c>
      <c r="T346" s="850">
        <v>1.3680000000000001</v>
      </c>
      <c r="U346" s="904">
        <v>99.795000000000002</v>
      </c>
    </row>
    <row r="347" spans="1:21">
      <c r="A347" s="113"/>
      <c r="B347" s="121" t="s">
        <v>6</v>
      </c>
      <c r="C347" s="851">
        <v>96.5</v>
      </c>
      <c r="D347" s="882">
        <v>1782</v>
      </c>
      <c r="E347" s="847">
        <v>115.5</v>
      </c>
      <c r="F347" s="847">
        <v>100.7</v>
      </c>
      <c r="G347" s="848">
        <v>15636</v>
      </c>
      <c r="H347" s="847">
        <v>87.715999999999994</v>
      </c>
      <c r="I347" s="848">
        <v>6414169</v>
      </c>
      <c r="J347" s="850">
        <v>1.3640000000000001</v>
      </c>
      <c r="K347" s="904">
        <v>99.897999999999996</v>
      </c>
      <c r="M347" s="851">
        <v>96.5</v>
      </c>
      <c r="N347" s="882">
        <v>1799.7</v>
      </c>
      <c r="O347" s="847">
        <v>115.5</v>
      </c>
      <c r="P347" s="847">
        <v>100.6</v>
      </c>
      <c r="Q347" s="848">
        <v>18096</v>
      </c>
      <c r="R347" s="847">
        <v>87.715999999999994</v>
      </c>
      <c r="S347" s="848">
        <v>16355</v>
      </c>
      <c r="T347" s="850">
        <v>1.3640000000000001</v>
      </c>
      <c r="U347" s="904">
        <v>99.897999999999996</v>
      </c>
    </row>
    <row r="348" spans="1:21">
      <c r="A348" s="113"/>
      <c r="B348" s="121" t="s">
        <v>7</v>
      </c>
      <c r="C348" s="851">
        <v>96.3</v>
      </c>
      <c r="D348" s="882">
        <v>1830</v>
      </c>
      <c r="E348" s="847">
        <v>115.2</v>
      </c>
      <c r="F348" s="847">
        <v>100.8</v>
      </c>
      <c r="G348" s="848">
        <v>18265</v>
      </c>
      <c r="H348" s="847">
        <v>99.917000000000002</v>
      </c>
      <c r="I348" s="848">
        <v>68117810</v>
      </c>
      <c r="J348" s="850">
        <v>1.3580000000000001</v>
      </c>
      <c r="K348" s="904">
        <v>99.694000000000003</v>
      </c>
      <c r="M348" s="851">
        <v>96.3</v>
      </c>
      <c r="N348" s="882">
        <v>1799.6</v>
      </c>
      <c r="O348" s="847">
        <v>115.2</v>
      </c>
      <c r="P348" s="847">
        <v>100.4</v>
      </c>
      <c r="Q348" s="848">
        <v>18175</v>
      </c>
      <c r="R348" s="847">
        <v>99.917000000000002</v>
      </c>
      <c r="S348" s="848">
        <v>15649</v>
      </c>
      <c r="T348" s="850">
        <v>1.3580000000000001</v>
      </c>
      <c r="U348" s="904">
        <v>99.694000000000003</v>
      </c>
    </row>
    <row r="349" spans="1:21">
      <c r="A349" s="113"/>
      <c r="B349" s="121" t="s">
        <v>8</v>
      </c>
      <c r="C349" s="851">
        <v>95</v>
      </c>
      <c r="D349" s="882">
        <v>1972</v>
      </c>
      <c r="E349" s="847">
        <v>114.6</v>
      </c>
      <c r="F349" s="847">
        <v>100.8</v>
      </c>
      <c r="G349" s="848">
        <v>18543</v>
      </c>
      <c r="H349" s="847">
        <v>94.245000000000005</v>
      </c>
      <c r="I349" s="848">
        <v>4531634</v>
      </c>
      <c r="J349" s="850">
        <v>1.351</v>
      </c>
      <c r="K349" s="904">
        <v>100.102</v>
      </c>
      <c r="M349" s="851">
        <v>95</v>
      </c>
      <c r="N349" s="882">
        <v>1897.9</v>
      </c>
      <c r="O349" s="847">
        <v>114.6</v>
      </c>
      <c r="P349" s="847">
        <v>100.3</v>
      </c>
      <c r="Q349" s="848">
        <v>17853</v>
      </c>
      <c r="R349" s="847">
        <v>94.245000000000005</v>
      </c>
      <c r="S349" s="848">
        <v>13011</v>
      </c>
      <c r="T349" s="850">
        <v>1.351</v>
      </c>
      <c r="U349" s="904">
        <v>100.102</v>
      </c>
    </row>
    <row r="350" spans="1:21">
      <c r="A350" s="113"/>
      <c r="B350" s="121" t="s">
        <v>9</v>
      </c>
      <c r="C350" s="851">
        <v>96.5</v>
      </c>
      <c r="D350" s="882">
        <v>1873</v>
      </c>
      <c r="E350" s="847">
        <v>110.3</v>
      </c>
      <c r="F350" s="847">
        <v>101</v>
      </c>
      <c r="G350" s="848">
        <v>18638</v>
      </c>
      <c r="H350" s="847">
        <v>85.295000000000002</v>
      </c>
      <c r="I350" s="848">
        <v>5783742</v>
      </c>
      <c r="J350" s="850">
        <v>1.3480000000000001</v>
      </c>
      <c r="K350" s="904">
        <v>100.41</v>
      </c>
      <c r="M350" s="851">
        <v>96.5</v>
      </c>
      <c r="N350" s="882">
        <v>1836.2</v>
      </c>
      <c r="O350" s="847">
        <v>110.3</v>
      </c>
      <c r="P350" s="847">
        <v>100.6</v>
      </c>
      <c r="Q350" s="848">
        <v>17795</v>
      </c>
      <c r="R350" s="847">
        <v>85.295000000000002</v>
      </c>
      <c r="S350" s="848">
        <v>17990</v>
      </c>
      <c r="T350" s="850">
        <v>1.3480000000000001</v>
      </c>
      <c r="U350" s="904">
        <v>100.41</v>
      </c>
    </row>
    <row r="351" spans="1:21">
      <c r="A351" s="113"/>
      <c r="B351" s="121" t="s">
        <v>10</v>
      </c>
      <c r="C351" s="851">
        <v>96.4</v>
      </c>
      <c r="D351" s="882">
        <v>1938</v>
      </c>
      <c r="E351" s="847">
        <v>114</v>
      </c>
      <c r="F351" s="847">
        <v>100.9</v>
      </c>
      <c r="G351" s="848">
        <v>20274</v>
      </c>
      <c r="H351" s="847">
        <v>80.182000000000002</v>
      </c>
      <c r="I351" s="848">
        <v>14742191</v>
      </c>
      <c r="J351" s="850">
        <v>1.3460000000000001</v>
      </c>
      <c r="K351" s="904">
        <v>100.307</v>
      </c>
      <c r="M351" s="851">
        <v>96.4</v>
      </c>
      <c r="N351" s="882">
        <v>1874</v>
      </c>
      <c r="O351" s="847">
        <v>114</v>
      </c>
      <c r="P351" s="847">
        <v>100.6</v>
      </c>
      <c r="Q351" s="848">
        <v>17741</v>
      </c>
      <c r="R351" s="847">
        <v>80.182000000000002</v>
      </c>
      <c r="S351" s="848">
        <v>18311</v>
      </c>
      <c r="T351" s="850">
        <v>1.3460000000000001</v>
      </c>
      <c r="U351" s="904">
        <v>100.307</v>
      </c>
    </row>
    <row r="352" spans="1:21">
      <c r="A352" s="113"/>
      <c r="B352" s="121" t="s">
        <v>11</v>
      </c>
      <c r="C352" s="851">
        <v>97.1</v>
      </c>
      <c r="D352" s="882">
        <v>1922</v>
      </c>
      <c r="E352" s="847">
        <v>115.5</v>
      </c>
      <c r="F352" s="847">
        <v>100.6</v>
      </c>
      <c r="G352" s="848">
        <v>18922</v>
      </c>
      <c r="H352" s="847">
        <v>82.471000000000004</v>
      </c>
      <c r="I352" s="848">
        <v>3496822</v>
      </c>
      <c r="J352" s="850">
        <v>1.339</v>
      </c>
      <c r="K352" s="904">
        <v>100.717</v>
      </c>
      <c r="M352" s="851">
        <v>97.1</v>
      </c>
      <c r="N352" s="882">
        <v>1891</v>
      </c>
      <c r="O352" s="847">
        <v>115.5</v>
      </c>
      <c r="P352" s="847">
        <v>100.5</v>
      </c>
      <c r="Q352" s="848">
        <v>17630</v>
      </c>
      <c r="R352" s="847">
        <v>82.471000000000004</v>
      </c>
      <c r="S352" s="848">
        <v>16384</v>
      </c>
      <c r="T352" s="850">
        <v>1.339</v>
      </c>
      <c r="U352" s="904">
        <v>100.717</v>
      </c>
    </row>
    <row r="353" spans="1:21">
      <c r="A353" s="113"/>
      <c r="B353" s="121" t="s">
        <v>12</v>
      </c>
      <c r="C353" s="851">
        <v>99.9</v>
      </c>
      <c r="D353" s="882">
        <v>1717</v>
      </c>
      <c r="E353" s="847">
        <v>122</v>
      </c>
      <c r="F353" s="847">
        <v>100.9</v>
      </c>
      <c r="G353" s="848">
        <v>19163</v>
      </c>
      <c r="H353" s="847">
        <v>86.784000000000006</v>
      </c>
      <c r="I353" s="848">
        <v>6982611</v>
      </c>
      <c r="J353" s="850">
        <v>1.337</v>
      </c>
      <c r="K353" s="904">
        <v>100</v>
      </c>
      <c r="M353" s="851">
        <v>99.9</v>
      </c>
      <c r="N353" s="882">
        <v>1681.1</v>
      </c>
      <c r="O353" s="847">
        <v>122</v>
      </c>
      <c r="P353" s="847">
        <v>100.8</v>
      </c>
      <c r="Q353" s="848">
        <v>17953</v>
      </c>
      <c r="R353" s="847">
        <v>86.784000000000006</v>
      </c>
      <c r="S353" s="848">
        <v>17192</v>
      </c>
      <c r="T353" s="850">
        <v>1.337</v>
      </c>
      <c r="U353" s="904">
        <v>100</v>
      </c>
    </row>
    <row r="354" spans="1:21">
      <c r="A354" s="113"/>
      <c r="B354" s="121" t="s">
        <v>13</v>
      </c>
      <c r="C354" s="851">
        <v>98.3</v>
      </c>
      <c r="D354" s="882">
        <v>1680</v>
      </c>
      <c r="E354" s="847">
        <v>122.1</v>
      </c>
      <c r="F354" s="847">
        <v>101.1</v>
      </c>
      <c r="G354" s="848">
        <v>18292</v>
      </c>
      <c r="H354" s="847">
        <v>78.17</v>
      </c>
      <c r="I354" s="848">
        <v>59920227</v>
      </c>
      <c r="J354" s="850">
        <v>1.3360000000000001</v>
      </c>
      <c r="K354" s="904">
        <v>100.51</v>
      </c>
      <c r="M354" s="851">
        <v>98.3</v>
      </c>
      <c r="N354" s="882">
        <v>1693.7</v>
      </c>
      <c r="O354" s="847">
        <v>122.1</v>
      </c>
      <c r="P354" s="847">
        <v>100.8</v>
      </c>
      <c r="Q354" s="848">
        <v>17856</v>
      </c>
      <c r="R354" s="847">
        <v>78.17</v>
      </c>
      <c r="S354" s="848">
        <v>16344</v>
      </c>
      <c r="T354" s="850">
        <v>1.3360000000000001</v>
      </c>
      <c r="U354" s="904">
        <v>100.51</v>
      </c>
    </row>
    <row r="355" spans="1:21" ht="13.5" thickBot="1">
      <c r="A355" s="117"/>
      <c r="B355" s="569" t="s">
        <v>14</v>
      </c>
      <c r="C355" s="851">
        <v>99.5</v>
      </c>
      <c r="D355" s="882">
        <v>1604</v>
      </c>
      <c r="E355" s="847">
        <v>111.8</v>
      </c>
      <c r="F355" s="847">
        <v>100.7</v>
      </c>
      <c r="G355" s="848">
        <v>16932</v>
      </c>
      <c r="H355" s="847">
        <v>83.432000000000002</v>
      </c>
      <c r="I355" s="848">
        <v>3869524</v>
      </c>
      <c r="J355" s="850">
        <v>1.33</v>
      </c>
      <c r="K355" s="904">
        <v>101.122</v>
      </c>
      <c r="M355" s="851">
        <v>99.5</v>
      </c>
      <c r="N355" s="882">
        <v>1658.6</v>
      </c>
      <c r="O355" s="847">
        <v>111.8</v>
      </c>
      <c r="P355" s="847">
        <v>100.8</v>
      </c>
      <c r="Q355" s="848">
        <v>17821</v>
      </c>
      <c r="R355" s="847">
        <v>83.432000000000002</v>
      </c>
      <c r="S355" s="848">
        <v>17186</v>
      </c>
      <c r="T355" s="850">
        <v>1.33</v>
      </c>
      <c r="U355" s="904">
        <v>101.122</v>
      </c>
    </row>
    <row r="356" spans="1:21">
      <c r="A356" s="132" t="s">
        <v>712</v>
      </c>
      <c r="B356" s="133" t="s">
        <v>3</v>
      </c>
      <c r="C356" s="861">
        <v>98.7</v>
      </c>
      <c r="D356" s="910">
        <v>1412</v>
      </c>
      <c r="E356" s="857">
        <v>109</v>
      </c>
      <c r="F356" s="857">
        <v>100.5</v>
      </c>
      <c r="G356" s="858">
        <v>16986</v>
      </c>
      <c r="H356" s="857">
        <v>99.903999999999996</v>
      </c>
      <c r="I356" s="858">
        <v>3869291</v>
      </c>
      <c r="J356" s="860">
        <v>1.327</v>
      </c>
      <c r="K356" s="906">
        <v>101.53700000000001</v>
      </c>
      <c r="M356" s="861">
        <v>98.7</v>
      </c>
      <c r="N356" s="910">
        <v>1458.2</v>
      </c>
      <c r="O356" s="857">
        <v>109</v>
      </c>
      <c r="P356" s="857">
        <v>100.9</v>
      </c>
      <c r="Q356" s="858">
        <v>17607</v>
      </c>
      <c r="R356" s="857">
        <v>99.903999999999996</v>
      </c>
      <c r="S356" s="858">
        <v>16182</v>
      </c>
      <c r="T356" s="860">
        <v>1.327</v>
      </c>
      <c r="U356" s="906">
        <v>101.53700000000001</v>
      </c>
    </row>
    <row r="357" spans="1:21">
      <c r="A357" s="96">
        <v>2018</v>
      </c>
      <c r="B357" s="196" t="s">
        <v>4</v>
      </c>
      <c r="C357" s="851">
        <v>98.6</v>
      </c>
      <c r="D357" s="882">
        <v>1440</v>
      </c>
      <c r="E357" s="847">
        <v>119</v>
      </c>
      <c r="F357" s="847">
        <v>100.7</v>
      </c>
      <c r="G357" s="848">
        <v>16138</v>
      </c>
      <c r="H357" s="847">
        <v>146.197</v>
      </c>
      <c r="I357" s="848">
        <v>13198535</v>
      </c>
      <c r="J357" s="850">
        <v>1.3240000000000001</v>
      </c>
      <c r="K357" s="904">
        <v>101.43899999999999</v>
      </c>
      <c r="M357" s="851">
        <v>98.6</v>
      </c>
      <c r="N357" s="882">
        <v>1484.8</v>
      </c>
      <c r="O357" s="847">
        <v>119</v>
      </c>
      <c r="P357" s="847">
        <v>101.3</v>
      </c>
      <c r="Q357" s="848">
        <v>17698</v>
      </c>
      <c r="R357" s="847">
        <v>146.197</v>
      </c>
      <c r="S357" s="848">
        <v>15843</v>
      </c>
      <c r="T357" s="850">
        <v>1.3240000000000001</v>
      </c>
      <c r="U357" s="904">
        <v>101.43899999999999</v>
      </c>
    </row>
    <row r="358" spans="1:21">
      <c r="A358" s="96"/>
      <c r="B358" s="196" t="s">
        <v>5</v>
      </c>
      <c r="C358" s="851">
        <v>99.8</v>
      </c>
      <c r="D358" s="882">
        <v>1436</v>
      </c>
      <c r="E358" s="847">
        <v>129.69999999999999</v>
      </c>
      <c r="F358" s="847">
        <v>100.5</v>
      </c>
      <c r="G358" s="848">
        <v>15852</v>
      </c>
      <c r="H358" s="847">
        <v>99.123999999999995</v>
      </c>
      <c r="I358" s="848">
        <v>2978820</v>
      </c>
      <c r="J358" s="850">
        <v>1.3160000000000001</v>
      </c>
      <c r="K358" s="904">
        <v>101.027</v>
      </c>
      <c r="M358" s="851">
        <v>99.8</v>
      </c>
      <c r="N358" s="882">
        <v>1483.1</v>
      </c>
      <c r="O358" s="847">
        <v>129.69999999999999</v>
      </c>
      <c r="P358" s="847">
        <v>101.6</v>
      </c>
      <c r="Q358" s="848">
        <v>17649</v>
      </c>
      <c r="R358" s="847">
        <v>99.123999999999995</v>
      </c>
      <c r="S358" s="848">
        <v>13749</v>
      </c>
      <c r="T358" s="850">
        <v>1.3160000000000001</v>
      </c>
      <c r="U358" s="904">
        <v>101.027</v>
      </c>
    </row>
    <row r="359" spans="1:21">
      <c r="A359" s="96"/>
      <c r="B359" s="196" t="s">
        <v>6</v>
      </c>
      <c r="C359" s="851">
        <v>100</v>
      </c>
      <c r="D359" s="882">
        <v>1761</v>
      </c>
      <c r="E359" s="847">
        <v>177.1</v>
      </c>
      <c r="F359" s="847">
        <v>101.4</v>
      </c>
      <c r="G359" s="848">
        <v>15634</v>
      </c>
      <c r="H359" s="847">
        <v>123.714</v>
      </c>
      <c r="I359" s="848">
        <v>6748624</v>
      </c>
      <c r="J359" s="850">
        <v>1.3120000000000001</v>
      </c>
      <c r="K359" s="904">
        <v>100.613</v>
      </c>
      <c r="M359" s="851">
        <v>100</v>
      </c>
      <c r="N359" s="882">
        <v>1782.1</v>
      </c>
      <c r="O359" s="847">
        <v>177.1</v>
      </c>
      <c r="P359" s="847">
        <v>101.4</v>
      </c>
      <c r="Q359" s="848">
        <v>17904</v>
      </c>
      <c r="R359" s="847">
        <v>123.714</v>
      </c>
      <c r="S359" s="848">
        <v>17130</v>
      </c>
      <c r="T359" s="850">
        <v>1.3120000000000001</v>
      </c>
      <c r="U359" s="904">
        <v>100.613</v>
      </c>
    </row>
    <row r="360" spans="1:21">
      <c r="A360" s="96"/>
      <c r="B360" s="196" t="s">
        <v>7</v>
      </c>
      <c r="C360" s="851">
        <v>99.5</v>
      </c>
      <c r="D360" s="882">
        <v>1866</v>
      </c>
      <c r="E360" s="847">
        <v>104.8</v>
      </c>
      <c r="F360" s="847">
        <v>101.9</v>
      </c>
      <c r="G360" s="848">
        <v>18885</v>
      </c>
      <c r="H360" s="847">
        <v>95.561999999999998</v>
      </c>
      <c r="I360" s="848">
        <v>75434648</v>
      </c>
      <c r="J360" s="850">
        <v>1.3109999999999999</v>
      </c>
      <c r="K360" s="904">
        <v>100.71599999999999</v>
      </c>
      <c r="M360" s="851">
        <v>99.5</v>
      </c>
      <c r="N360" s="882">
        <v>1836.3</v>
      </c>
      <c r="O360" s="847">
        <v>104.8</v>
      </c>
      <c r="P360" s="847">
        <v>101.5</v>
      </c>
      <c r="Q360" s="848">
        <v>18784</v>
      </c>
      <c r="R360" s="847">
        <v>95.561999999999998</v>
      </c>
      <c r="S360" s="848">
        <v>17578</v>
      </c>
      <c r="T360" s="850">
        <v>1.3109999999999999</v>
      </c>
      <c r="U360" s="904">
        <v>100.71599999999999</v>
      </c>
    </row>
    <row r="361" spans="1:21">
      <c r="A361" s="96"/>
      <c r="B361" s="196" t="s">
        <v>8</v>
      </c>
      <c r="C361" s="851">
        <v>98.3</v>
      </c>
      <c r="D361" s="882">
        <v>1862</v>
      </c>
      <c r="E361" s="847">
        <v>109.6</v>
      </c>
      <c r="F361" s="847">
        <v>102</v>
      </c>
      <c r="G361" s="848">
        <v>18287</v>
      </c>
      <c r="H361" s="847">
        <v>112.273</v>
      </c>
      <c r="I361" s="848">
        <v>5598379</v>
      </c>
      <c r="J361" s="850">
        <v>1.2989999999999999</v>
      </c>
      <c r="K361" s="904">
        <v>100.40900000000001</v>
      </c>
      <c r="M361" s="851">
        <v>98.3</v>
      </c>
      <c r="N361" s="882">
        <v>1798.3</v>
      </c>
      <c r="O361" s="847">
        <v>109.6</v>
      </c>
      <c r="P361" s="847">
        <v>101.5</v>
      </c>
      <c r="Q361" s="848">
        <v>17904</v>
      </c>
      <c r="R361" s="847">
        <v>112.273</v>
      </c>
      <c r="S361" s="848">
        <v>15728</v>
      </c>
      <c r="T361" s="850">
        <v>1.2989999999999999</v>
      </c>
      <c r="U361" s="904">
        <v>100.40900000000001</v>
      </c>
    </row>
    <row r="362" spans="1:21">
      <c r="A362" s="96"/>
      <c r="B362" s="196" t="s">
        <v>9</v>
      </c>
      <c r="C362" s="851">
        <v>98.9</v>
      </c>
      <c r="D362" s="882">
        <v>1819</v>
      </c>
      <c r="E362" s="847">
        <v>111.8</v>
      </c>
      <c r="F362" s="847">
        <v>101.8</v>
      </c>
      <c r="G362" s="848">
        <v>19164</v>
      </c>
      <c r="H362" s="847">
        <v>142.49299999999999</v>
      </c>
      <c r="I362" s="848">
        <v>5671603</v>
      </c>
      <c r="J362" s="850">
        <v>1.294</v>
      </c>
      <c r="K362" s="904">
        <v>100.102</v>
      </c>
      <c r="M362" s="851">
        <v>98.9</v>
      </c>
      <c r="N362" s="882">
        <v>1776.3</v>
      </c>
      <c r="O362" s="847">
        <v>111.8</v>
      </c>
      <c r="P362" s="847">
        <v>101.4</v>
      </c>
      <c r="Q362" s="848">
        <v>17897</v>
      </c>
      <c r="R362" s="847">
        <v>142.49299999999999</v>
      </c>
      <c r="S362" s="848">
        <v>17061</v>
      </c>
      <c r="T362" s="850">
        <v>1.294</v>
      </c>
      <c r="U362" s="904">
        <v>100.102</v>
      </c>
    </row>
    <row r="363" spans="1:21">
      <c r="A363" s="96"/>
      <c r="B363" s="196" t="s">
        <v>10</v>
      </c>
      <c r="C363" s="851">
        <v>99</v>
      </c>
      <c r="D363" s="882">
        <v>1870</v>
      </c>
      <c r="E363" s="847">
        <v>101.7</v>
      </c>
      <c r="F363" s="847">
        <v>101.7</v>
      </c>
      <c r="G363" s="848">
        <v>20678</v>
      </c>
      <c r="H363" s="847">
        <v>128.99100000000001</v>
      </c>
      <c r="I363" s="848">
        <v>13876523</v>
      </c>
      <c r="J363" s="850">
        <v>1.29</v>
      </c>
      <c r="K363" s="904">
        <v>100.61199999999999</v>
      </c>
      <c r="M363" s="851">
        <v>99</v>
      </c>
      <c r="N363" s="882">
        <v>1810.2</v>
      </c>
      <c r="O363" s="847">
        <v>101.7</v>
      </c>
      <c r="P363" s="847">
        <v>101.4</v>
      </c>
      <c r="Q363" s="848">
        <v>18187</v>
      </c>
      <c r="R363" s="847">
        <v>128.99100000000001</v>
      </c>
      <c r="S363" s="848">
        <v>16758</v>
      </c>
      <c r="T363" s="850">
        <v>1.29</v>
      </c>
      <c r="U363" s="904">
        <v>100.61199999999999</v>
      </c>
    </row>
    <row r="364" spans="1:21">
      <c r="A364" s="96"/>
      <c r="B364" s="196" t="s">
        <v>11</v>
      </c>
      <c r="C364" s="851">
        <v>104.5</v>
      </c>
      <c r="D364" s="882">
        <v>1825</v>
      </c>
      <c r="E364" s="847">
        <v>109.2</v>
      </c>
      <c r="F364" s="847">
        <v>101.6</v>
      </c>
      <c r="G364" s="848">
        <v>19625</v>
      </c>
      <c r="H364" s="847">
        <v>135.05099999999999</v>
      </c>
      <c r="I364" s="848">
        <v>3946148</v>
      </c>
      <c r="J364" s="850">
        <v>1.284</v>
      </c>
      <c r="K364" s="904">
        <v>100.712</v>
      </c>
      <c r="M364" s="851">
        <v>104.5</v>
      </c>
      <c r="N364" s="882">
        <v>1798.1</v>
      </c>
      <c r="O364" s="847">
        <v>109.2</v>
      </c>
      <c r="P364" s="847">
        <v>101.5</v>
      </c>
      <c r="Q364" s="848">
        <v>18316</v>
      </c>
      <c r="R364" s="847">
        <v>135.05099999999999</v>
      </c>
      <c r="S364" s="848">
        <v>17640</v>
      </c>
      <c r="T364" s="850">
        <v>1.284</v>
      </c>
      <c r="U364" s="904">
        <v>100.712</v>
      </c>
    </row>
    <row r="365" spans="1:21">
      <c r="A365" s="96"/>
      <c r="B365" s="196" t="s">
        <v>12</v>
      </c>
      <c r="C365" s="851">
        <v>102.7</v>
      </c>
      <c r="D365" s="882">
        <v>1891</v>
      </c>
      <c r="E365" s="847">
        <v>144.4</v>
      </c>
      <c r="F365" s="882">
        <v>101.7</v>
      </c>
      <c r="G365" s="848">
        <v>19933</v>
      </c>
      <c r="H365" s="847">
        <v>127.762</v>
      </c>
      <c r="I365" s="848">
        <v>7070813</v>
      </c>
      <c r="J365" s="850">
        <v>1.284</v>
      </c>
      <c r="K365" s="904">
        <v>101.22199999999999</v>
      </c>
      <c r="M365" s="851">
        <v>102.7</v>
      </c>
      <c r="N365" s="882">
        <v>1857.5</v>
      </c>
      <c r="O365" s="847">
        <v>144.4</v>
      </c>
      <c r="P365" s="882">
        <v>101.6</v>
      </c>
      <c r="Q365" s="848">
        <v>18342</v>
      </c>
      <c r="R365" s="847">
        <v>127.762</v>
      </c>
      <c r="S365" s="848">
        <v>17209</v>
      </c>
      <c r="T365" s="850">
        <v>1.284</v>
      </c>
      <c r="U365" s="904">
        <v>101.22199999999999</v>
      </c>
    </row>
    <row r="366" spans="1:21">
      <c r="A366" s="96"/>
      <c r="B366" s="196" t="s">
        <v>13</v>
      </c>
      <c r="C366" s="851">
        <v>99.6</v>
      </c>
      <c r="D366" s="882">
        <v>1866</v>
      </c>
      <c r="E366" s="847">
        <v>112.9</v>
      </c>
      <c r="F366" s="847">
        <v>102</v>
      </c>
      <c r="G366" s="848">
        <v>18662</v>
      </c>
      <c r="H366" s="847">
        <v>124.667</v>
      </c>
      <c r="I366" s="848">
        <v>63050949</v>
      </c>
      <c r="J366" s="850">
        <v>1.278</v>
      </c>
      <c r="K366" s="904">
        <v>100.50700000000001</v>
      </c>
      <c r="M366" s="851">
        <v>99.6</v>
      </c>
      <c r="N366" s="882">
        <v>1871.9</v>
      </c>
      <c r="O366" s="847">
        <v>112.9</v>
      </c>
      <c r="P366" s="847">
        <v>101.7</v>
      </c>
      <c r="Q366" s="848">
        <v>18377</v>
      </c>
      <c r="R366" s="847">
        <v>124.667</v>
      </c>
      <c r="S366" s="848">
        <v>17306</v>
      </c>
      <c r="T366" s="850">
        <v>1.278</v>
      </c>
      <c r="U366" s="904">
        <v>100.50700000000001</v>
      </c>
    </row>
    <row r="367" spans="1:21" ht="13.5" thickBot="1">
      <c r="A367" s="102"/>
      <c r="B367" s="144" t="s">
        <v>14</v>
      </c>
      <c r="C367" s="851">
        <v>99.5</v>
      </c>
      <c r="D367" s="882">
        <v>1853</v>
      </c>
      <c r="E367" s="847">
        <v>103.6</v>
      </c>
      <c r="F367" s="847">
        <v>102</v>
      </c>
      <c r="G367" s="848">
        <v>17381</v>
      </c>
      <c r="H367" s="847">
        <v>113.288</v>
      </c>
      <c r="I367" s="848">
        <v>3910091</v>
      </c>
      <c r="J367" s="850">
        <v>1.268</v>
      </c>
      <c r="K367" s="904">
        <v>99.899000000000001</v>
      </c>
      <c r="M367" s="851">
        <v>99.5</v>
      </c>
      <c r="N367" s="882">
        <v>1914.1</v>
      </c>
      <c r="O367" s="847">
        <v>103.6</v>
      </c>
      <c r="P367" s="847">
        <v>102.1</v>
      </c>
      <c r="Q367" s="848">
        <v>18209</v>
      </c>
      <c r="R367" s="847">
        <v>113.288</v>
      </c>
      <c r="S367" s="848">
        <v>16391</v>
      </c>
      <c r="T367" s="850">
        <v>1.268</v>
      </c>
      <c r="U367" s="904">
        <v>99.899000000000001</v>
      </c>
    </row>
    <row r="368" spans="1:21">
      <c r="A368" s="132" t="s">
        <v>756</v>
      </c>
      <c r="B368" s="133" t="s">
        <v>3</v>
      </c>
      <c r="C368" s="861">
        <v>99.1</v>
      </c>
      <c r="D368" s="910">
        <v>1912</v>
      </c>
      <c r="E368" s="857">
        <v>97.5</v>
      </c>
      <c r="F368" s="857">
        <v>101.3</v>
      </c>
      <c r="G368" s="858">
        <v>17212</v>
      </c>
      <c r="H368" s="857">
        <v>113.117</v>
      </c>
      <c r="I368" s="858">
        <v>4430659</v>
      </c>
      <c r="J368" s="860">
        <v>1.268</v>
      </c>
      <c r="K368" s="906">
        <v>99.899000000000001</v>
      </c>
      <c r="M368" s="861">
        <v>99.1</v>
      </c>
      <c r="N368" s="910">
        <v>1975.1</v>
      </c>
      <c r="O368" s="857">
        <v>97.5</v>
      </c>
      <c r="P368" s="857">
        <v>101.7</v>
      </c>
      <c r="Q368" s="858">
        <v>17813</v>
      </c>
      <c r="R368" s="857">
        <v>113.117</v>
      </c>
      <c r="S368" s="858">
        <v>17607</v>
      </c>
      <c r="T368" s="860">
        <v>1.268</v>
      </c>
      <c r="U368" s="906">
        <v>99.899000000000001</v>
      </c>
    </row>
    <row r="369" spans="1:21">
      <c r="A369" s="96">
        <v>2019</v>
      </c>
      <c r="B369" s="196" t="s">
        <v>4</v>
      </c>
      <c r="C369" s="851">
        <v>100.3</v>
      </c>
      <c r="D369" s="882">
        <v>1968</v>
      </c>
      <c r="E369" s="847">
        <v>110.9</v>
      </c>
      <c r="F369" s="847">
        <v>101.2</v>
      </c>
      <c r="G369" s="848">
        <v>16319</v>
      </c>
      <c r="H369" s="847">
        <v>69.741</v>
      </c>
      <c r="I369" s="848">
        <v>13983939</v>
      </c>
      <c r="J369" s="850">
        <v>1.266</v>
      </c>
      <c r="K369" s="904">
        <v>100.101</v>
      </c>
      <c r="M369" s="851">
        <v>100.3</v>
      </c>
      <c r="N369" s="882">
        <v>2029.6</v>
      </c>
      <c r="O369" s="847">
        <v>110.9</v>
      </c>
      <c r="P369" s="847">
        <v>101.8</v>
      </c>
      <c r="Q369" s="848">
        <v>18023</v>
      </c>
      <c r="R369" s="847">
        <v>69.741</v>
      </c>
      <c r="S369" s="848">
        <v>16747</v>
      </c>
      <c r="T369" s="850">
        <v>1.266</v>
      </c>
      <c r="U369" s="904">
        <v>100.101</v>
      </c>
    </row>
    <row r="370" spans="1:21">
      <c r="A370" s="96"/>
      <c r="B370" s="196" t="s">
        <v>5</v>
      </c>
      <c r="C370" s="851">
        <v>99.7</v>
      </c>
      <c r="D370" s="882">
        <v>1967</v>
      </c>
      <c r="E370" s="847">
        <v>103.6</v>
      </c>
      <c r="F370" s="847">
        <v>100.9</v>
      </c>
      <c r="G370" s="848">
        <v>15807</v>
      </c>
      <c r="H370" s="847">
        <v>109.274</v>
      </c>
      <c r="I370" s="848">
        <v>4120952</v>
      </c>
      <c r="J370" s="850">
        <v>1.26</v>
      </c>
      <c r="K370" s="904">
        <v>100.30500000000001</v>
      </c>
      <c r="M370" s="851">
        <v>99.7</v>
      </c>
      <c r="N370" s="882">
        <v>2024.3</v>
      </c>
      <c r="O370" s="847">
        <v>103.6</v>
      </c>
      <c r="P370" s="847">
        <v>102</v>
      </c>
      <c r="Q370" s="848">
        <v>18052</v>
      </c>
      <c r="R370" s="847">
        <v>109.274</v>
      </c>
      <c r="S370" s="848">
        <v>18577</v>
      </c>
      <c r="T370" s="850">
        <v>1.26</v>
      </c>
      <c r="U370" s="904">
        <v>100.30500000000001</v>
      </c>
    </row>
    <row r="371" spans="1:21">
      <c r="A371" s="96"/>
      <c r="B371" s="196" t="s">
        <v>6</v>
      </c>
      <c r="C371" s="851">
        <v>101.9</v>
      </c>
      <c r="D371" s="882">
        <v>1936</v>
      </c>
      <c r="E371" s="847">
        <v>104.6</v>
      </c>
      <c r="F371" s="847">
        <v>102.4</v>
      </c>
      <c r="G371" s="848">
        <v>16172</v>
      </c>
      <c r="H371" s="847">
        <v>82.221999999999994</v>
      </c>
      <c r="I371" s="848">
        <v>6613402</v>
      </c>
      <c r="J371" s="850">
        <v>1.2569999999999999</v>
      </c>
      <c r="K371" s="904">
        <v>100.508</v>
      </c>
      <c r="M371" s="851">
        <v>101.9</v>
      </c>
      <c r="N371" s="882">
        <v>1965.7</v>
      </c>
      <c r="O371" s="847">
        <v>104.6</v>
      </c>
      <c r="P371" s="847">
        <v>102.4</v>
      </c>
      <c r="Q371" s="848">
        <v>18124</v>
      </c>
      <c r="R371" s="847">
        <v>82.221999999999994</v>
      </c>
      <c r="S371" s="848">
        <v>16546</v>
      </c>
      <c r="T371" s="850">
        <v>1.2569999999999999</v>
      </c>
      <c r="U371" s="904">
        <v>100.508</v>
      </c>
    </row>
    <row r="372" spans="1:21">
      <c r="A372" s="96" t="s">
        <v>791</v>
      </c>
      <c r="B372" s="196" t="s">
        <v>7</v>
      </c>
      <c r="C372" s="851">
        <v>102.3</v>
      </c>
      <c r="D372" s="882">
        <v>1985</v>
      </c>
      <c r="E372" s="847">
        <v>104.9</v>
      </c>
      <c r="F372" s="847">
        <v>103.1</v>
      </c>
      <c r="G372" s="848">
        <v>17915</v>
      </c>
      <c r="H372" s="847">
        <v>108.482</v>
      </c>
      <c r="I372" s="848">
        <v>72783972</v>
      </c>
      <c r="J372" s="850">
        <v>1.2549999999999999</v>
      </c>
      <c r="K372" s="904">
        <v>100.60899999999999</v>
      </c>
      <c r="M372" s="851">
        <v>102.3</v>
      </c>
      <c r="N372" s="882">
        <v>1950</v>
      </c>
      <c r="O372" s="847">
        <v>104.9</v>
      </c>
      <c r="P372" s="847">
        <v>102.7</v>
      </c>
      <c r="Q372" s="848">
        <v>18058</v>
      </c>
      <c r="R372" s="847">
        <v>108.482</v>
      </c>
      <c r="S372" s="848">
        <v>17263</v>
      </c>
      <c r="T372" s="850">
        <v>1.2549999999999999</v>
      </c>
      <c r="U372" s="904">
        <v>100.60899999999999</v>
      </c>
    </row>
    <row r="373" spans="1:21">
      <c r="A373" s="96"/>
      <c r="B373" s="196" t="s">
        <v>8</v>
      </c>
      <c r="C373" s="851">
        <v>105.2</v>
      </c>
      <c r="D373" s="882">
        <v>2050</v>
      </c>
      <c r="E373" s="847">
        <v>114.5</v>
      </c>
      <c r="F373" s="847">
        <v>103.3</v>
      </c>
      <c r="G373" s="848">
        <v>18332</v>
      </c>
      <c r="H373" s="847">
        <v>121.151</v>
      </c>
      <c r="I373" s="848">
        <v>6762607</v>
      </c>
      <c r="J373" s="850">
        <v>1.246</v>
      </c>
      <c r="K373" s="904">
        <v>100.815</v>
      </c>
      <c r="M373" s="851">
        <v>105.2</v>
      </c>
      <c r="N373" s="882">
        <v>1989.2</v>
      </c>
      <c r="O373" s="847">
        <v>114.5</v>
      </c>
      <c r="P373" s="847">
        <v>102.8</v>
      </c>
      <c r="Q373" s="848">
        <v>18102</v>
      </c>
      <c r="R373" s="847">
        <v>121.151</v>
      </c>
      <c r="S373" s="848">
        <v>18149</v>
      </c>
      <c r="T373" s="850">
        <v>1.246</v>
      </c>
      <c r="U373" s="904">
        <v>100.815</v>
      </c>
    </row>
    <row r="374" spans="1:21">
      <c r="A374" s="96"/>
      <c r="B374" s="196" t="s">
        <v>9</v>
      </c>
      <c r="C374" s="851">
        <v>102.8</v>
      </c>
      <c r="D374" s="882">
        <v>2044</v>
      </c>
      <c r="E374" s="847">
        <v>129.6</v>
      </c>
      <c r="F374" s="847">
        <v>103.5</v>
      </c>
      <c r="G374" s="848">
        <v>19731</v>
      </c>
      <c r="H374" s="847">
        <v>87.084000000000003</v>
      </c>
      <c r="I374" s="848">
        <v>5490336</v>
      </c>
      <c r="J374" s="850">
        <v>1.2410000000000001</v>
      </c>
      <c r="K374" s="904">
        <v>100.714</v>
      </c>
      <c r="M374" s="851">
        <v>102.8</v>
      </c>
      <c r="N374" s="882">
        <v>1990.2</v>
      </c>
      <c r="O374" s="847">
        <v>129.6</v>
      </c>
      <c r="P374" s="847">
        <v>103.1</v>
      </c>
      <c r="Q374" s="848">
        <v>17970</v>
      </c>
      <c r="R374" s="847">
        <v>87.084000000000003</v>
      </c>
      <c r="S374" s="848">
        <v>16210</v>
      </c>
      <c r="T374" s="850">
        <v>1.2410000000000001</v>
      </c>
      <c r="U374" s="904">
        <v>100.714</v>
      </c>
    </row>
    <row r="375" spans="1:21">
      <c r="A375" s="96"/>
      <c r="B375" s="196" t="s">
        <v>10</v>
      </c>
      <c r="C375" s="851">
        <v>101.6</v>
      </c>
      <c r="D375" s="882">
        <v>1998</v>
      </c>
      <c r="E375" s="847">
        <v>107</v>
      </c>
      <c r="F375" s="847">
        <v>103.5</v>
      </c>
      <c r="G375" s="848">
        <v>19371</v>
      </c>
      <c r="H375" s="847">
        <v>99.614000000000004</v>
      </c>
      <c r="I375" s="848">
        <v>14446417</v>
      </c>
      <c r="J375" s="850">
        <v>1.2390000000000001</v>
      </c>
      <c r="K375" s="904">
        <v>100.60899999999999</v>
      </c>
      <c r="M375" s="851">
        <v>101.6</v>
      </c>
      <c r="N375" s="882">
        <v>1936.1</v>
      </c>
      <c r="O375" s="847">
        <v>107</v>
      </c>
      <c r="P375" s="847">
        <v>103.2</v>
      </c>
      <c r="Q375" s="848">
        <v>17210</v>
      </c>
      <c r="R375" s="847">
        <v>99.614000000000004</v>
      </c>
      <c r="S375" s="848">
        <v>17037</v>
      </c>
      <c r="T375" s="850">
        <v>1.2390000000000001</v>
      </c>
      <c r="U375" s="904">
        <v>100.60899999999999</v>
      </c>
    </row>
    <row r="376" spans="1:21">
      <c r="A376" s="96"/>
      <c r="B376" s="196" t="s">
        <v>11</v>
      </c>
      <c r="C376" s="851">
        <v>98</v>
      </c>
      <c r="D376" s="882">
        <v>1996</v>
      </c>
      <c r="E376" s="847">
        <v>111.9</v>
      </c>
      <c r="F376" s="847">
        <v>104.1</v>
      </c>
      <c r="G376" s="848">
        <v>19098</v>
      </c>
      <c r="H376" s="847">
        <v>94.313999999999993</v>
      </c>
      <c r="I376" s="848">
        <v>3955308</v>
      </c>
      <c r="J376" s="850">
        <v>1.236</v>
      </c>
      <c r="K376" s="904">
        <v>100.404</v>
      </c>
      <c r="M376" s="851">
        <v>98</v>
      </c>
      <c r="N376" s="882">
        <v>1974.7</v>
      </c>
      <c r="O376" s="847">
        <v>111.9</v>
      </c>
      <c r="P376" s="847">
        <v>103.9</v>
      </c>
      <c r="Q376" s="848">
        <v>17562</v>
      </c>
      <c r="R376" s="847">
        <v>94.313999999999993</v>
      </c>
      <c r="S376" s="848">
        <v>16865</v>
      </c>
      <c r="T376" s="850">
        <v>1.236</v>
      </c>
      <c r="U376" s="904">
        <v>100.404</v>
      </c>
    </row>
    <row r="377" spans="1:21">
      <c r="A377" s="96"/>
      <c r="B377" s="196" t="s">
        <v>12</v>
      </c>
      <c r="C377" s="851">
        <v>101.6</v>
      </c>
      <c r="D377" s="882">
        <v>1960</v>
      </c>
      <c r="E377" s="847">
        <v>98.2</v>
      </c>
      <c r="F377" s="847">
        <v>103.9</v>
      </c>
      <c r="G377" s="848">
        <v>19030</v>
      </c>
      <c r="H377" s="847">
        <v>90.477000000000004</v>
      </c>
      <c r="I377" s="848">
        <v>6969035</v>
      </c>
      <c r="J377" s="850">
        <v>1.234</v>
      </c>
      <c r="K377" s="904">
        <v>100.503</v>
      </c>
      <c r="M377" s="851">
        <v>101.6</v>
      </c>
      <c r="N377" s="882">
        <v>1928.8</v>
      </c>
      <c r="O377" s="847">
        <v>98.2</v>
      </c>
      <c r="P377" s="847">
        <v>103.8</v>
      </c>
      <c r="Q377" s="848">
        <v>17453</v>
      </c>
      <c r="R377" s="847">
        <v>90.477000000000004</v>
      </c>
      <c r="S377" s="848">
        <v>16641</v>
      </c>
      <c r="T377" s="850">
        <v>1.234</v>
      </c>
      <c r="U377" s="904">
        <v>100.503</v>
      </c>
    </row>
    <row r="378" spans="1:21">
      <c r="A378" s="96"/>
      <c r="B378" s="196" t="s">
        <v>13</v>
      </c>
      <c r="C378" s="851">
        <v>101.4</v>
      </c>
      <c r="D378" s="882">
        <v>1981</v>
      </c>
      <c r="E378" s="847">
        <v>92.3</v>
      </c>
      <c r="F378" s="847">
        <v>103.5</v>
      </c>
      <c r="G378" s="848">
        <v>17325</v>
      </c>
      <c r="H378" s="847">
        <v>94.438999999999993</v>
      </c>
      <c r="I378" s="848">
        <v>63855857</v>
      </c>
      <c r="J378" s="850">
        <v>1.232</v>
      </c>
      <c r="K378" s="904">
        <v>101.211</v>
      </c>
      <c r="M378" s="851">
        <v>101.4</v>
      </c>
      <c r="N378" s="882">
        <v>1976.5</v>
      </c>
      <c r="O378" s="847">
        <v>92.3</v>
      </c>
      <c r="P378" s="847">
        <v>103.2</v>
      </c>
      <c r="Q378" s="848">
        <v>17455</v>
      </c>
      <c r="R378" s="847">
        <v>94.438999999999993</v>
      </c>
      <c r="S378" s="848">
        <v>17709</v>
      </c>
      <c r="T378" s="850">
        <v>1.232</v>
      </c>
      <c r="U378" s="904">
        <v>101.211</v>
      </c>
    </row>
    <row r="379" spans="1:21">
      <c r="A379" s="96"/>
      <c r="B379" s="196" t="s">
        <v>14</v>
      </c>
      <c r="C379" s="851">
        <v>101.5</v>
      </c>
      <c r="D379" s="882">
        <v>1946</v>
      </c>
      <c r="E379" s="847">
        <v>107</v>
      </c>
      <c r="F379" s="847">
        <v>103.7</v>
      </c>
      <c r="G379" s="848">
        <v>17054</v>
      </c>
      <c r="H379" s="847">
        <v>101.057</v>
      </c>
      <c r="I379" s="848">
        <v>4509479</v>
      </c>
      <c r="J379" s="850">
        <v>1.226</v>
      </c>
      <c r="K379" s="904">
        <v>101.212</v>
      </c>
      <c r="M379" s="856">
        <v>101.5</v>
      </c>
      <c r="N379" s="908">
        <v>2008</v>
      </c>
      <c r="O379" s="852">
        <v>107</v>
      </c>
      <c r="P379" s="852">
        <v>103.8</v>
      </c>
      <c r="Q379" s="853">
        <v>17606</v>
      </c>
      <c r="R379" s="852">
        <v>101.057</v>
      </c>
      <c r="S379" s="853">
        <v>18054</v>
      </c>
      <c r="T379" s="855">
        <v>1.226</v>
      </c>
      <c r="U379" s="905">
        <v>101.212</v>
      </c>
    </row>
    <row r="380" spans="1:21">
      <c r="A380" s="99" t="s">
        <v>792</v>
      </c>
      <c r="B380" s="197" t="s">
        <v>3</v>
      </c>
      <c r="C380" s="861">
        <v>104</v>
      </c>
      <c r="D380" s="910">
        <v>2016</v>
      </c>
      <c r="E380" s="857">
        <v>98.5</v>
      </c>
      <c r="F380" s="857">
        <v>104</v>
      </c>
      <c r="G380" s="858">
        <v>16959</v>
      </c>
      <c r="H380" s="857">
        <v>84.831999999999994</v>
      </c>
      <c r="I380" s="858">
        <v>4276661</v>
      </c>
      <c r="J380" s="860">
        <v>1.2230000000000001</v>
      </c>
      <c r="K380" s="906">
        <v>101.414</v>
      </c>
      <c r="M380" s="861">
        <v>104</v>
      </c>
      <c r="N380" s="910">
        <v>2080</v>
      </c>
      <c r="O380" s="857">
        <v>98.5</v>
      </c>
      <c r="P380" s="857">
        <v>104.3</v>
      </c>
      <c r="Q380" s="858">
        <v>17674</v>
      </c>
      <c r="R380" s="857">
        <v>84.831999999999994</v>
      </c>
      <c r="S380" s="858">
        <v>16370</v>
      </c>
      <c r="T380" s="860">
        <v>1.2230000000000001</v>
      </c>
      <c r="U380" s="906">
        <v>101.414</v>
      </c>
    </row>
    <row r="381" spans="1:21">
      <c r="A381" s="96">
        <v>2020</v>
      </c>
      <c r="B381" s="196" t="s">
        <v>4</v>
      </c>
      <c r="C381" s="851">
        <v>103</v>
      </c>
      <c r="D381" s="882">
        <v>1943</v>
      </c>
      <c r="E381" s="847">
        <v>93.7</v>
      </c>
      <c r="F381" s="847">
        <v>103.5</v>
      </c>
      <c r="G381" s="848">
        <v>15602</v>
      </c>
      <c r="H381" s="847">
        <v>121.16200000000001</v>
      </c>
      <c r="I381" s="848">
        <v>14566126</v>
      </c>
      <c r="J381" s="850">
        <v>1.22</v>
      </c>
      <c r="K381" s="904">
        <v>101.316</v>
      </c>
      <c r="M381" s="851">
        <v>103</v>
      </c>
      <c r="N381" s="882">
        <v>2000.3</v>
      </c>
      <c r="O381" s="847">
        <v>93.7</v>
      </c>
      <c r="P381" s="847">
        <v>104</v>
      </c>
      <c r="Q381" s="848">
        <v>17336</v>
      </c>
      <c r="R381" s="847">
        <v>121.16200000000001</v>
      </c>
      <c r="S381" s="848">
        <v>16953</v>
      </c>
      <c r="T381" s="850">
        <v>1.22</v>
      </c>
      <c r="U381" s="904">
        <v>101.316</v>
      </c>
    </row>
    <row r="382" spans="1:21">
      <c r="A382" s="96"/>
      <c r="B382" s="196" t="s">
        <v>5</v>
      </c>
      <c r="C382" s="851">
        <v>103.7</v>
      </c>
      <c r="D382" s="882">
        <v>1976</v>
      </c>
      <c r="E382" s="847">
        <v>101.1</v>
      </c>
      <c r="F382" s="847">
        <v>102.6</v>
      </c>
      <c r="G382" s="848">
        <v>15686</v>
      </c>
      <c r="H382" s="847">
        <v>103.136</v>
      </c>
      <c r="I382" s="848">
        <v>3535498</v>
      </c>
      <c r="J382" s="850">
        <v>1.214</v>
      </c>
      <c r="K382" s="904">
        <v>101.41800000000001</v>
      </c>
      <c r="M382" s="851">
        <v>103.7</v>
      </c>
      <c r="N382" s="882">
        <v>2028.6</v>
      </c>
      <c r="O382" s="847">
        <v>101.1</v>
      </c>
      <c r="P382" s="847">
        <v>103.7</v>
      </c>
      <c r="Q382" s="848">
        <v>17633</v>
      </c>
      <c r="R382" s="847">
        <v>103.136</v>
      </c>
      <c r="S382" s="848">
        <v>15928</v>
      </c>
      <c r="T382" s="850">
        <v>1.214</v>
      </c>
      <c r="U382" s="904">
        <v>101.41800000000001</v>
      </c>
    </row>
    <row r="383" spans="1:21">
      <c r="A383" s="96"/>
      <c r="B383" s="196" t="s">
        <v>6</v>
      </c>
      <c r="C383" s="851">
        <v>101.7</v>
      </c>
      <c r="D383" s="882">
        <v>1975</v>
      </c>
      <c r="E383" s="847">
        <v>99.8</v>
      </c>
      <c r="F383" s="847">
        <v>103.8</v>
      </c>
      <c r="G383" s="848">
        <v>15443</v>
      </c>
      <c r="H383" s="847">
        <v>90.429000000000002</v>
      </c>
      <c r="I383" s="848">
        <v>7012206</v>
      </c>
      <c r="J383" s="850">
        <v>1.2070000000000001</v>
      </c>
      <c r="K383" s="904">
        <v>101.416</v>
      </c>
      <c r="M383" s="851">
        <v>101.7</v>
      </c>
      <c r="N383" s="882">
        <v>2012.1</v>
      </c>
      <c r="O383" s="847">
        <v>99.8</v>
      </c>
      <c r="P383" s="847">
        <v>103.9</v>
      </c>
      <c r="Q383" s="848">
        <v>17231</v>
      </c>
      <c r="R383" s="847">
        <v>90.429000000000002</v>
      </c>
      <c r="S383" s="848">
        <v>17031</v>
      </c>
      <c r="T383" s="850">
        <v>1.2070000000000001</v>
      </c>
      <c r="U383" s="904">
        <v>101.416</v>
      </c>
    </row>
    <row r="384" spans="1:21">
      <c r="A384" s="96"/>
      <c r="B384" s="196" t="s">
        <v>7</v>
      </c>
      <c r="C384" s="851">
        <v>101.3</v>
      </c>
      <c r="D384" s="882">
        <v>2073</v>
      </c>
      <c r="E384" s="847">
        <v>104.2</v>
      </c>
      <c r="F384" s="847">
        <v>103.4</v>
      </c>
      <c r="G384" s="848">
        <v>17529</v>
      </c>
      <c r="H384" s="847">
        <v>84.025000000000006</v>
      </c>
      <c r="I384" s="848">
        <v>53369553</v>
      </c>
      <c r="J384" s="850">
        <v>1.2030000000000001</v>
      </c>
      <c r="K384" s="904">
        <v>101.11</v>
      </c>
      <c r="M384" s="851">
        <v>101.3</v>
      </c>
      <c r="N384" s="882">
        <v>2036.3</v>
      </c>
      <c r="O384" s="847">
        <v>104.2</v>
      </c>
      <c r="P384" s="847">
        <v>103</v>
      </c>
      <c r="Q384" s="848">
        <v>18263</v>
      </c>
      <c r="R384" s="847">
        <v>84.025000000000006</v>
      </c>
      <c r="S384" s="848">
        <v>12870</v>
      </c>
      <c r="T384" s="850">
        <v>1.2030000000000001</v>
      </c>
      <c r="U384" s="904">
        <v>101.11</v>
      </c>
    </row>
    <row r="385" spans="1:21">
      <c r="A385" s="96"/>
      <c r="B385" s="196" t="s">
        <v>8</v>
      </c>
      <c r="C385" s="851">
        <v>101.8</v>
      </c>
      <c r="D385" s="882">
        <v>2080</v>
      </c>
      <c r="E385" s="847">
        <v>97.1</v>
      </c>
      <c r="F385" s="847">
        <v>105.1</v>
      </c>
      <c r="G385" s="848">
        <v>20904</v>
      </c>
      <c r="H385" s="847">
        <v>99.314999999999998</v>
      </c>
      <c r="I385" s="848">
        <v>7512764</v>
      </c>
      <c r="J385" s="850">
        <v>1.1759999999999999</v>
      </c>
      <c r="K385" s="904">
        <v>101.111</v>
      </c>
      <c r="M385" s="851">
        <v>101.8</v>
      </c>
      <c r="N385" s="882">
        <v>2026.7</v>
      </c>
      <c r="O385" s="847">
        <v>97.1</v>
      </c>
      <c r="P385" s="847">
        <v>104.6</v>
      </c>
      <c r="Q385" s="848">
        <v>20003</v>
      </c>
      <c r="R385" s="847">
        <v>99.314999999999998</v>
      </c>
      <c r="S385" s="848">
        <v>19407</v>
      </c>
      <c r="T385" s="850">
        <v>1.1759999999999999</v>
      </c>
      <c r="U385" s="904">
        <v>101.111</v>
      </c>
    </row>
    <row r="386" spans="1:21">
      <c r="A386" s="96"/>
      <c r="B386" s="196" t="s">
        <v>9</v>
      </c>
      <c r="C386" s="851">
        <v>100.9</v>
      </c>
      <c r="D386" s="882">
        <v>2116</v>
      </c>
      <c r="E386" s="847">
        <v>99</v>
      </c>
      <c r="F386" s="847">
        <v>104.5</v>
      </c>
      <c r="G386" s="848">
        <v>22919</v>
      </c>
      <c r="H386" s="847">
        <v>127.416</v>
      </c>
      <c r="I386" s="848">
        <v>13013912</v>
      </c>
      <c r="J386" s="850">
        <v>1.1619999999999999</v>
      </c>
      <c r="K386" s="904">
        <v>101.215</v>
      </c>
      <c r="M386" s="851">
        <v>100.9</v>
      </c>
      <c r="N386" s="882">
        <v>2056.9</v>
      </c>
      <c r="O386" s="847">
        <v>99</v>
      </c>
      <c r="P386" s="847">
        <v>104.1</v>
      </c>
      <c r="Q386" s="848">
        <v>20791</v>
      </c>
      <c r="R386" s="847">
        <v>127.416</v>
      </c>
      <c r="S386" s="848">
        <v>37201</v>
      </c>
      <c r="T386" s="850">
        <v>1.1619999999999999</v>
      </c>
      <c r="U386" s="904">
        <v>101.215</v>
      </c>
    </row>
    <row r="387" spans="1:21">
      <c r="A387" s="96"/>
      <c r="B387" s="196" t="s">
        <v>10</v>
      </c>
      <c r="C387" s="851">
        <v>99.1</v>
      </c>
      <c r="D387" s="882">
        <v>2102</v>
      </c>
      <c r="E387" s="847">
        <v>123.3</v>
      </c>
      <c r="F387" s="847">
        <v>105.4</v>
      </c>
      <c r="G387" s="848">
        <v>23830</v>
      </c>
      <c r="H387" s="847">
        <v>97.352000000000004</v>
      </c>
      <c r="I387" s="848">
        <v>14551844</v>
      </c>
      <c r="J387" s="850">
        <v>1.153</v>
      </c>
      <c r="K387" s="904">
        <v>101.008</v>
      </c>
      <c r="M387" s="851">
        <v>99.1</v>
      </c>
      <c r="N387" s="882">
        <v>2037</v>
      </c>
      <c r="O387" s="847">
        <v>123.3</v>
      </c>
      <c r="P387" s="847">
        <v>105.1</v>
      </c>
      <c r="Q387" s="848">
        <v>21420</v>
      </c>
      <c r="R387" s="847">
        <v>97.352000000000004</v>
      </c>
      <c r="S387" s="848">
        <v>16769</v>
      </c>
      <c r="T387" s="850">
        <v>1.153</v>
      </c>
      <c r="U387" s="904">
        <v>101.008</v>
      </c>
    </row>
    <row r="388" spans="1:21">
      <c r="A388" s="96"/>
      <c r="B388" s="196" t="s">
        <v>11</v>
      </c>
      <c r="C388" s="851">
        <v>94.9</v>
      </c>
      <c r="D388" s="882">
        <v>2073</v>
      </c>
      <c r="E388" s="847">
        <v>97.1</v>
      </c>
      <c r="F388" s="847">
        <v>105.1</v>
      </c>
      <c r="G388" s="848">
        <v>24396</v>
      </c>
      <c r="H388" s="847">
        <v>95.698999999999998</v>
      </c>
      <c r="I388" s="848">
        <v>4348565</v>
      </c>
      <c r="J388" s="850">
        <v>1.1459999999999999</v>
      </c>
      <c r="K388" s="904">
        <v>100.80500000000001</v>
      </c>
      <c r="M388" s="851">
        <v>94.9</v>
      </c>
      <c r="N388" s="882">
        <v>2058</v>
      </c>
      <c r="O388" s="847">
        <v>97.1</v>
      </c>
      <c r="P388" s="847">
        <v>104.9</v>
      </c>
      <c r="Q388" s="848">
        <v>21982</v>
      </c>
      <c r="R388" s="847">
        <v>95.698999999999998</v>
      </c>
      <c r="S388" s="848">
        <v>17704</v>
      </c>
      <c r="T388" s="850">
        <v>1.1459999999999999</v>
      </c>
      <c r="U388" s="904">
        <v>100.80500000000001</v>
      </c>
    </row>
    <row r="389" spans="1:21">
      <c r="A389" s="96"/>
      <c r="B389" s="196" t="s">
        <v>12</v>
      </c>
      <c r="C389" s="851">
        <v>95.8</v>
      </c>
      <c r="D389" s="882">
        <v>2085</v>
      </c>
      <c r="E389" s="847">
        <v>100.1</v>
      </c>
      <c r="F389" s="847">
        <v>105.1</v>
      </c>
      <c r="G389" s="848">
        <v>23907</v>
      </c>
      <c r="H389" s="847">
        <v>92.623999999999995</v>
      </c>
      <c r="I389" s="848">
        <v>7163473</v>
      </c>
      <c r="J389" s="850">
        <v>1.1399999999999999</v>
      </c>
      <c r="K389" s="904">
        <v>100</v>
      </c>
      <c r="M389" s="851">
        <v>95.8</v>
      </c>
      <c r="N389" s="882">
        <v>2054.4</v>
      </c>
      <c r="O389" s="847">
        <v>100.1</v>
      </c>
      <c r="P389" s="847">
        <v>105</v>
      </c>
      <c r="Q389" s="848">
        <v>22493</v>
      </c>
      <c r="R389" s="847">
        <v>92.623999999999995</v>
      </c>
      <c r="S389" s="848">
        <v>16741</v>
      </c>
      <c r="T389" s="850">
        <v>1.1399999999999999</v>
      </c>
      <c r="U389" s="904">
        <v>100</v>
      </c>
    </row>
    <row r="390" spans="1:21">
      <c r="A390" s="96"/>
      <c r="B390" s="196" t="s">
        <v>13</v>
      </c>
      <c r="C390" s="851">
        <v>96.6</v>
      </c>
      <c r="D390" s="882">
        <v>2055</v>
      </c>
      <c r="E390" s="847">
        <v>97.3</v>
      </c>
      <c r="F390" s="847">
        <v>105.6</v>
      </c>
      <c r="G390" s="848">
        <v>21359</v>
      </c>
      <c r="H390" s="847">
        <v>100.446</v>
      </c>
      <c r="I390" s="848">
        <v>58767568</v>
      </c>
      <c r="J390" s="850">
        <v>1.135</v>
      </c>
      <c r="K390" s="904">
        <v>99.102999999999994</v>
      </c>
      <c r="M390" s="851">
        <v>96.6</v>
      </c>
      <c r="N390" s="882">
        <v>2042</v>
      </c>
      <c r="O390" s="847">
        <v>97.3</v>
      </c>
      <c r="P390" s="847">
        <v>105.4</v>
      </c>
      <c r="Q390" s="848">
        <v>21665</v>
      </c>
      <c r="R390" s="847">
        <v>100.446</v>
      </c>
      <c r="S390" s="848">
        <v>16632</v>
      </c>
      <c r="T390" s="850">
        <v>1.135</v>
      </c>
      <c r="U390" s="904">
        <v>99.102999999999994</v>
      </c>
    </row>
    <row r="391" spans="1:21">
      <c r="A391" s="101"/>
      <c r="B391" s="198" t="s">
        <v>14</v>
      </c>
      <c r="C391" s="856">
        <v>97.4</v>
      </c>
      <c r="D391" s="908">
        <v>1936</v>
      </c>
      <c r="E391" s="852">
        <v>96.2</v>
      </c>
      <c r="F391" s="852">
        <v>104.8</v>
      </c>
      <c r="G391" s="853">
        <v>21176</v>
      </c>
      <c r="H391" s="852">
        <v>99.406999999999996</v>
      </c>
      <c r="I391" s="853">
        <v>4242237</v>
      </c>
      <c r="J391" s="855">
        <v>1.125</v>
      </c>
      <c r="K391" s="905">
        <v>98.802000000000007</v>
      </c>
      <c r="M391" s="856">
        <v>97.4</v>
      </c>
      <c r="N391" s="908">
        <v>1993.7</v>
      </c>
      <c r="O391" s="852">
        <v>96.2</v>
      </c>
      <c r="P391" s="852">
        <v>104.9</v>
      </c>
      <c r="Q391" s="853">
        <v>21541</v>
      </c>
      <c r="R391" s="852">
        <v>99.406999999999996</v>
      </c>
      <c r="S391" s="853">
        <v>16968</v>
      </c>
      <c r="T391" s="855">
        <v>1.125</v>
      </c>
      <c r="U391" s="905">
        <v>98.802000000000007</v>
      </c>
    </row>
    <row r="392" spans="1:21">
      <c r="A392" s="99" t="s">
        <v>820</v>
      </c>
      <c r="B392" s="197" t="s">
        <v>3</v>
      </c>
      <c r="C392" s="861">
        <v>97.1</v>
      </c>
      <c r="D392" s="910">
        <v>1866</v>
      </c>
      <c r="E392" s="857">
        <v>104.6</v>
      </c>
      <c r="F392" s="857">
        <v>104.8</v>
      </c>
      <c r="G392" s="858">
        <v>20309</v>
      </c>
      <c r="H392" s="857">
        <v>95.926000000000002</v>
      </c>
      <c r="I392" s="858">
        <v>4768833</v>
      </c>
      <c r="J392" s="860">
        <v>1.123</v>
      </c>
      <c r="K392" s="906">
        <v>99.103999999999999</v>
      </c>
      <c r="M392" s="861">
        <v>97.1</v>
      </c>
      <c r="N392" s="910">
        <v>1924.2</v>
      </c>
      <c r="O392" s="857">
        <v>104.6</v>
      </c>
      <c r="P392" s="857">
        <v>105.1</v>
      </c>
      <c r="Q392" s="858">
        <v>21777</v>
      </c>
      <c r="R392" s="857">
        <v>95.926000000000002</v>
      </c>
      <c r="S392" s="858">
        <v>17552</v>
      </c>
      <c r="T392" s="860">
        <v>1.123</v>
      </c>
      <c r="U392" s="906">
        <v>99.103999999999999</v>
      </c>
    </row>
    <row r="393" spans="1:21">
      <c r="A393" s="96">
        <v>2021</v>
      </c>
      <c r="B393" s="196" t="s">
        <v>4</v>
      </c>
      <c r="C393" s="851">
        <v>97.6</v>
      </c>
      <c r="D393" s="882">
        <v>1870</v>
      </c>
      <c r="E393" s="847">
        <v>98</v>
      </c>
      <c r="F393" s="847">
        <v>104.2</v>
      </c>
      <c r="G393" s="848">
        <v>20026</v>
      </c>
      <c r="H393" s="847">
        <v>102.91200000000001</v>
      </c>
      <c r="I393" s="848">
        <v>14296498</v>
      </c>
      <c r="J393" s="850">
        <v>1.1180000000000001</v>
      </c>
      <c r="K393" s="904">
        <v>99.301000000000002</v>
      </c>
      <c r="M393" s="851">
        <v>97.6</v>
      </c>
      <c r="N393" s="882">
        <v>1922.6</v>
      </c>
      <c r="O393" s="847">
        <v>98</v>
      </c>
      <c r="P393" s="847">
        <v>104.8</v>
      </c>
      <c r="Q393" s="848">
        <v>22162</v>
      </c>
      <c r="R393" s="847">
        <v>102.91200000000001</v>
      </c>
      <c r="S393" s="848">
        <v>15936</v>
      </c>
      <c r="T393" s="850">
        <v>1.1180000000000001</v>
      </c>
      <c r="U393" s="904">
        <v>99.301000000000002</v>
      </c>
    </row>
    <row r="394" spans="1:21">
      <c r="A394" s="96"/>
      <c r="B394" s="196" t="s">
        <v>5</v>
      </c>
      <c r="C394" s="851">
        <v>98.2</v>
      </c>
      <c r="D394" s="882">
        <v>1859</v>
      </c>
      <c r="E394" s="847">
        <v>94.4</v>
      </c>
      <c r="F394" s="847">
        <v>104.4</v>
      </c>
      <c r="G394" s="848">
        <v>20535</v>
      </c>
      <c r="H394" s="847">
        <v>104.717</v>
      </c>
      <c r="I394" s="848">
        <v>3388379</v>
      </c>
      <c r="J394" s="850">
        <v>1.1140000000000001</v>
      </c>
      <c r="K394" s="904">
        <v>99.5</v>
      </c>
      <c r="M394" s="851">
        <v>98.2</v>
      </c>
      <c r="N394" s="882">
        <v>1906.7</v>
      </c>
      <c r="O394" s="847">
        <v>94.4</v>
      </c>
      <c r="P394" s="847">
        <v>105.5</v>
      </c>
      <c r="Q394" s="848">
        <v>22721</v>
      </c>
      <c r="R394" s="847">
        <v>104.717</v>
      </c>
      <c r="S394" s="848">
        <v>14911</v>
      </c>
      <c r="T394" s="850">
        <v>1.1140000000000001</v>
      </c>
      <c r="U394" s="904">
        <v>99.5</v>
      </c>
    </row>
    <row r="395" spans="1:21">
      <c r="A395" s="96"/>
      <c r="B395" s="196" t="s">
        <v>6</v>
      </c>
      <c r="C395" s="851">
        <v>97.1</v>
      </c>
      <c r="D395" s="882">
        <v>1899</v>
      </c>
      <c r="E395" s="847">
        <v>109.4</v>
      </c>
      <c r="F395" s="847">
        <v>104.7</v>
      </c>
      <c r="G395" s="848">
        <v>19523</v>
      </c>
      <c r="H395" s="847">
        <v>122.57899999999999</v>
      </c>
      <c r="I395" s="848">
        <v>8390804</v>
      </c>
      <c r="J395" s="850">
        <v>1.1040000000000001</v>
      </c>
      <c r="K395" s="904">
        <v>98.305000000000007</v>
      </c>
      <c r="M395" s="851">
        <v>97.1</v>
      </c>
      <c r="N395" s="882">
        <v>1937.1</v>
      </c>
      <c r="O395" s="847">
        <v>109.4</v>
      </c>
      <c r="P395" s="847">
        <v>104.9</v>
      </c>
      <c r="Q395" s="848">
        <v>21785</v>
      </c>
      <c r="R395" s="847">
        <v>122.57899999999999</v>
      </c>
      <c r="S395" s="848">
        <v>19840</v>
      </c>
      <c r="T395" s="850">
        <v>1.1040000000000001</v>
      </c>
      <c r="U395" s="904">
        <v>98.305000000000007</v>
      </c>
    </row>
    <row r="396" spans="1:21">
      <c r="A396" s="96"/>
      <c r="B396" s="196" t="s">
        <v>7</v>
      </c>
      <c r="C396" s="851">
        <v>95.2</v>
      </c>
      <c r="D396" s="882">
        <v>1976</v>
      </c>
      <c r="E396" s="847">
        <v>100</v>
      </c>
      <c r="F396" s="847">
        <v>105.4</v>
      </c>
      <c r="G396" s="848">
        <v>19681</v>
      </c>
      <c r="H396" s="847">
        <v>122.788</v>
      </c>
      <c r="I396" s="848">
        <v>67452136</v>
      </c>
      <c r="J396" s="850">
        <v>1.1060000000000001</v>
      </c>
      <c r="K396" s="904">
        <v>98.802000000000007</v>
      </c>
      <c r="M396" s="851">
        <v>95.2</v>
      </c>
      <c r="N396" s="882">
        <v>1942.3</v>
      </c>
      <c r="O396" s="847">
        <v>100</v>
      </c>
      <c r="P396" s="847">
        <v>105.1</v>
      </c>
      <c r="Q396" s="848">
        <v>20407</v>
      </c>
      <c r="R396" s="847">
        <v>122.788</v>
      </c>
      <c r="S396" s="848">
        <v>16461</v>
      </c>
      <c r="T396" s="850">
        <v>1.1060000000000001</v>
      </c>
      <c r="U396" s="904">
        <v>98.802000000000007</v>
      </c>
    </row>
    <row r="397" spans="1:21">
      <c r="A397" s="96"/>
      <c r="B397" s="196" t="s">
        <v>8</v>
      </c>
      <c r="C397" s="851">
        <v>97.3</v>
      </c>
      <c r="D397" s="882">
        <v>1948</v>
      </c>
      <c r="E397" s="847">
        <v>103.3</v>
      </c>
      <c r="F397" s="847">
        <v>105.5</v>
      </c>
      <c r="G397" s="848">
        <v>21772</v>
      </c>
      <c r="H397" s="847">
        <v>102.977</v>
      </c>
      <c r="I397" s="848">
        <v>6872182</v>
      </c>
      <c r="J397" s="850">
        <v>1.1040000000000001</v>
      </c>
      <c r="K397" s="904">
        <v>99.100999999999999</v>
      </c>
      <c r="M397" s="851">
        <v>97.3</v>
      </c>
      <c r="N397" s="882">
        <v>1905.1</v>
      </c>
      <c r="O397" s="847">
        <v>103.3</v>
      </c>
      <c r="P397" s="847">
        <v>105</v>
      </c>
      <c r="Q397" s="848">
        <v>20774</v>
      </c>
      <c r="R397" s="847">
        <v>102.977</v>
      </c>
      <c r="S397" s="848">
        <v>17441</v>
      </c>
      <c r="T397" s="850">
        <v>1.1040000000000001</v>
      </c>
      <c r="U397" s="904">
        <v>99.100999999999999</v>
      </c>
    </row>
    <row r="398" spans="1:21">
      <c r="A398" s="96"/>
      <c r="B398" s="196" t="s">
        <v>9</v>
      </c>
      <c r="C398" s="851">
        <v>96.3</v>
      </c>
      <c r="D398" s="882">
        <v>2021</v>
      </c>
      <c r="E398" s="847">
        <v>102</v>
      </c>
      <c r="F398" s="847">
        <v>105.2</v>
      </c>
      <c r="G398" s="848">
        <v>22079</v>
      </c>
      <c r="H398" s="847">
        <v>92.534000000000006</v>
      </c>
      <c r="I398" s="848">
        <v>6838475</v>
      </c>
      <c r="J398" s="850">
        <v>1.087</v>
      </c>
      <c r="K398" s="904">
        <v>99.3</v>
      </c>
      <c r="M398" s="851">
        <v>96.3</v>
      </c>
      <c r="N398" s="882">
        <v>1964.3</v>
      </c>
      <c r="O398" s="847">
        <v>102</v>
      </c>
      <c r="P398" s="847">
        <v>104.8</v>
      </c>
      <c r="Q398" s="848">
        <v>20152</v>
      </c>
      <c r="R398" s="847">
        <v>92.534000000000006</v>
      </c>
      <c r="S398" s="848">
        <v>19273</v>
      </c>
      <c r="T398" s="850">
        <v>1.087</v>
      </c>
      <c r="U398" s="904">
        <v>99.3</v>
      </c>
    </row>
    <row r="399" spans="1:21">
      <c r="A399" s="96"/>
      <c r="B399" s="196" t="s">
        <v>10</v>
      </c>
      <c r="C399" s="851">
        <v>98</v>
      </c>
      <c r="D399" s="882">
        <v>2047</v>
      </c>
      <c r="E399" s="847">
        <v>93.7</v>
      </c>
      <c r="F399" s="847">
        <v>103.5</v>
      </c>
      <c r="G399" s="848">
        <v>22329</v>
      </c>
      <c r="H399" s="847">
        <v>95.847999999999999</v>
      </c>
      <c r="I399" s="848">
        <v>15487480</v>
      </c>
      <c r="J399" s="850">
        <v>1.079</v>
      </c>
      <c r="K399" s="904">
        <v>99.001999999999995</v>
      </c>
      <c r="M399" s="851">
        <v>98</v>
      </c>
      <c r="N399" s="882">
        <v>1981.2</v>
      </c>
      <c r="O399" s="847">
        <v>93.7</v>
      </c>
      <c r="P399" s="847">
        <v>103.2</v>
      </c>
      <c r="Q399" s="848">
        <v>19727</v>
      </c>
      <c r="R399" s="847">
        <v>95.847999999999999</v>
      </c>
      <c r="S399" s="848">
        <v>17415</v>
      </c>
      <c r="T399" s="850">
        <v>1.079</v>
      </c>
      <c r="U399" s="904">
        <v>99.001999999999995</v>
      </c>
    </row>
    <row r="400" spans="1:21">
      <c r="A400" s="96"/>
      <c r="B400" s="196" t="s">
        <v>11</v>
      </c>
      <c r="C400" s="851">
        <v>97.4</v>
      </c>
      <c r="D400" s="882">
        <v>1965</v>
      </c>
      <c r="E400" s="847">
        <v>94.7</v>
      </c>
      <c r="F400" s="847">
        <v>103.8</v>
      </c>
      <c r="G400" s="848">
        <v>21364</v>
      </c>
      <c r="H400" s="847">
        <v>120.884</v>
      </c>
      <c r="I400" s="848">
        <v>4136622</v>
      </c>
      <c r="J400" s="850">
        <v>1.079</v>
      </c>
      <c r="K400" s="904">
        <v>99.400999999999996</v>
      </c>
      <c r="M400" s="851">
        <v>97.4</v>
      </c>
      <c r="N400" s="882">
        <v>1952.4</v>
      </c>
      <c r="O400" s="847">
        <v>94.7</v>
      </c>
      <c r="P400" s="847">
        <v>103.6</v>
      </c>
      <c r="Q400" s="848">
        <v>19383</v>
      </c>
      <c r="R400" s="847">
        <v>120.884</v>
      </c>
      <c r="S400" s="848">
        <v>16555</v>
      </c>
      <c r="T400" s="850">
        <v>1.079</v>
      </c>
      <c r="U400" s="904">
        <v>99.400999999999996</v>
      </c>
    </row>
    <row r="401" spans="1:21">
      <c r="A401" s="96"/>
      <c r="B401" s="196" t="s">
        <v>12</v>
      </c>
      <c r="C401" s="851">
        <v>98.9</v>
      </c>
      <c r="D401" s="882">
        <v>2012</v>
      </c>
      <c r="E401" s="847">
        <v>106.1</v>
      </c>
      <c r="F401" s="847">
        <v>102.8</v>
      </c>
      <c r="G401" s="848">
        <v>20107</v>
      </c>
      <c r="H401" s="847">
        <v>113.057</v>
      </c>
      <c r="I401" s="848">
        <v>8450047</v>
      </c>
      <c r="J401" s="850">
        <v>1.0960000000000001</v>
      </c>
      <c r="K401" s="904">
        <v>99.498999999999995</v>
      </c>
      <c r="M401" s="851">
        <v>98.9</v>
      </c>
      <c r="N401" s="882">
        <v>1981.6</v>
      </c>
      <c r="O401" s="847">
        <v>106.1</v>
      </c>
      <c r="P401" s="847">
        <v>102.7</v>
      </c>
      <c r="Q401" s="848">
        <v>19356</v>
      </c>
      <c r="R401" s="847">
        <v>113.057</v>
      </c>
      <c r="S401" s="848">
        <v>19449</v>
      </c>
      <c r="T401" s="850">
        <v>1.0960000000000001</v>
      </c>
      <c r="U401" s="904">
        <v>99.498999999999995</v>
      </c>
    </row>
    <row r="402" spans="1:21">
      <c r="A402" s="96"/>
      <c r="B402" s="196" t="s">
        <v>13</v>
      </c>
      <c r="C402" s="851">
        <v>101</v>
      </c>
      <c r="D402" s="882">
        <v>2035</v>
      </c>
      <c r="E402" s="847">
        <v>94.6</v>
      </c>
      <c r="F402" s="847">
        <v>102.5</v>
      </c>
      <c r="G402" s="848">
        <v>19394</v>
      </c>
      <c r="H402" s="847">
        <v>114.271</v>
      </c>
      <c r="I402" s="848">
        <v>58791970</v>
      </c>
      <c r="J402" s="850">
        <v>1.0920000000000001</v>
      </c>
      <c r="K402" s="904">
        <v>100.30200000000001</v>
      </c>
      <c r="M402" s="851">
        <v>101</v>
      </c>
      <c r="N402" s="882">
        <v>2021.2</v>
      </c>
      <c r="O402" s="847">
        <v>94.6</v>
      </c>
      <c r="P402" s="847">
        <v>102.3</v>
      </c>
      <c r="Q402" s="848">
        <v>19384</v>
      </c>
      <c r="R402" s="847">
        <v>114.271</v>
      </c>
      <c r="S402" s="848">
        <v>16909</v>
      </c>
      <c r="T402" s="850">
        <v>1.0920000000000001</v>
      </c>
      <c r="U402" s="904">
        <v>100.30200000000001</v>
      </c>
    </row>
    <row r="403" spans="1:21">
      <c r="A403" s="101"/>
      <c r="B403" s="198" t="s">
        <v>14</v>
      </c>
      <c r="C403" s="856">
        <v>100.7</v>
      </c>
      <c r="D403" s="908">
        <v>1965</v>
      </c>
      <c r="E403" s="852">
        <v>90.2</v>
      </c>
      <c r="F403" s="852">
        <v>102.2</v>
      </c>
      <c r="G403" s="853">
        <v>18884</v>
      </c>
      <c r="H403" s="852">
        <v>102.123</v>
      </c>
      <c r="I403" s="853">
        <v>4656098</v>
      </c>
      <c r="J403" s="1440">
        <v>1.08</v>
      </c>
      <c r="K403" s="905">
        <v>100.60599999999999</v>
      </c>
      <c r="M403" s="856">
        <v>100.7</v>
      </c>
      <c r="N403" s="908">
        <v>2022.1</v>
      </c>
      <c r="O403" s="852">
        <v>90.2</v>
      </c>
      <c r="P403" s="852">
        <v>102.2</v>
      </c>
      <c r="Q403" s="853">
        <v>19432</v>
      </c>
      <c r="R403" s="852">
        <v>102.123</v>
      </c>
      <c r="S403" s="853">
        <v>19236</v>
      </c>
      <c r="T403" s="1440">
        <v>1.08</v>
      </c>
      <c r="U403" s="905">
        <v>100.60599999999999</v>
      </c>
    </row>
    <row r="404" spans="1:21">
      <c r="A404" s="99" t="s">
        <v>905</v>
      </c>
      <c r="B404" s="197" t="s">
        <v>3</v>
      </c>
      <c r="C404" s="861">
        <v>97.9</v>
      </c>
      <c r="D404" s="910">
        <v>1974</v>
      </c>
      <c r="E404" s="857">
        <v>98.8</v>
      </c>
      <c r="F404" s="857">
        <v>103.8</v>
      </c>
      <c r="G404" s="858">
        <v>18292</v>
      </c>
      <c r="H404" s="857">
        <v>117.736</v>
      </c>
      <c r="I404" s="858">
        <v>5088767</v>
      </c>
      <c r="J404" s="1441">
        <v>1.0880000000000001</v>
      </c>
      <c r="K404" s="906">
        <v>100.503</v>
      </c>
      <c r="M404" s="861">
        <v>97.9</v>
      </c>
      <c r="N404" s="910">
        <v>2033.2</v>
      </c>
      <c r="O404" s="857">
        <v>98.8</v>
      </c>
      <c r="P404" s="857">
        <v>104</v>
      </c>
      <c r="Q404" s="858">
        <v>19504</v>
      </c>
      <c r="R404" s="857">
        <v>117.736</v>
      </c>
      <c r="S404" s="858">
        <v>18670</v>
      </c>
      <c r="T404" s="1441">
        <v>1.0880000000000001</v>
      </c>
      <c r="U404" s="906">
        <v>100.503</v>
      </c>
    </row>
    <row r="405" spans="1:21">
      <c r="A405" s="96">
        <v>2022</v>
      </c>
      <c r="B405" s="196" t="s">
        <v>4</v>
      </c>
      <c r="C405" s="851">
        <v>97.3</v>
      </c>
      <c r="D405" s="882">
        <v>2003</v>
      </c>
      <c r="E405" s="847">
        <v>109.5</v>
      </c>
      <c r="F405" s="847">
        <v>103.8</v>
      </c>
      <c r="G405" s="848">
        <v>17398</v>
      </c>
      <c r="H405" s="847">
        <v>89.022999999999996</v>
      </c>
      <c r="I405" s="848">
        <v>19736087</v>
      </c>
      <c r="J405" s="883">
        <v>1.0860000000000001</v>
      </c>
      <c r="K405" s="904">
        <v>100.80500000000001</v>
      </c>
      <c r="M405" s="851">
        <v>97.3</v>
      </c>
      <c r="N405" s="882">
        <v>2057.8000000000002</v>
      </c>
      <c r="O405" s="847">
        <v>109.5</v>
      </c>
      <c r="P405" s="847">
        <v>104.3</v>
      </c>
      <c r="Q405" s="848">
        <v>19221</v>
      </c>
      <c r="R405" s="847">
        <v>89.022999999999996</v>
      </c>
      <c r="S405" s="848">
        <v>21217</v>
      </c>
      <c r="T405" s="883">
        <v>1.0860000000000001</v>
      </c>
      <c r="U405" s="904">
        <v>100.80500000000001</v>
      </c>
    </row>
    <row r="406" spans="1:21">
      <c r="A406" s="96"/>
      <c r="B406" s="196" t="s">
        <v>5</v>
      </c>
      <c r="C406" s="851">
        <v>96.7</v>
      </c>
      <c r="D406" s="882">
        <v>2042</v>
      </c>
      <c r="E406" s="847">
        <v>98.1</v>
      </c>
      <c r="F406" s="847">
        <v>103.1</v>
      </c>
      <c r="G406" s="848">
        <v>17324</v>
      </c>
      <c r="H406" s="847">
        <v>112.187</v>
      </c>
      <c r="I406" s="848">
        <v>5373218</v>
      </c>
      <c r="J406" s="883">
        <v>1.093</v>
      </c>
      <c r="K406" s="904">
        <v>100.703</v>
      </c>
      <c r="M406" s="851">
        <v>96.7</v>
      </c>
      <c r="N406" s="882">
        <v>2098.9</v>
      </c>
      <c r="O406" s="847">
        <v>98.1</v>
      </c>
      <c r="P406" s="847">
        <v>104.1</v>
      </c>
      <c r="Q406" s="848">
        <v>19037</v>
      </c>
      <c r="R406" s="847">
        <v>112.187</v>
      </c>
      <c r="S406" s="848">
        <v>23147</v>
      </c>
      <c r="T406" s="883">
        <v>1.093</v>
      </c>
      <c r="U406" s="904">
        <v>100.703</v>
      </c>
    </row>
    <row r="407" spans="1:21">
      <c r="A407" s="96"/>
      <c r="B407" s="196" t="s">
        <v>6</v>
      </c>
      <c r="C407" s="851">
        <v>96.8</v>
      </c>
      <c r="D407" s="882">
        <v>2038</v>
      </c>
      <c r="E407" s="847">
        <v>99.9</v>
      </c>
      <c r="F407" s="847">
        <v>103.9</v>
      </c>
      <c r="G407" s="848">
        <v>16658</v>
      </c>
      <c r="H407" s="847">
        <v>121.57299999999999</v>
      </c>
      <c r="I407" s="848">
        <v>8433774</v>
      </c>
      <c r="J407" s="883">
        <v>1.093</v>
      </c>
      <c r="K407" s="904">
        <v>102.13</v>
      </c>
      <c r="M407" s="851">
        <v>96.8</v>
      </c>
      <c r="N407" s="882">
        <v>2075.1</v>
      </c>
      <c r="O407" s="847">
        <v>99.9</v>
      </c>
      <c r="P407" s="847">
        <v>104.1</v>
      </c>
      <c r="Q407" s="848">
        <v>18838</v>
      </c>
      <c r="R407" s="847">
        <v>121.57299999999999</v>
      </c>
      <c r="S407" s="848">
        <v>19564</v>
      </c>
      <c r="T407" s="883">
        <v>1.093</v>
      </c>
      <c r="U407" s="904">
        <v>102.13</v>
      </c>
    </row>
    <row r="408" spans="1:21">
      <c r="A408" s="96"/>
      <c r="B408" s="196" t="s">
        <v>7</v>
      </c>
      <c r="C408" s="851">
        <v>98.5</v>
      </c>
      <c r="D408" s="882">
        <v>2099</v>
      </c>
      <c r="E408" s="847">
        <v>94.9</v>
      </c>
      <c r="F408" s="847">
        <v>104</v>
      </c>
      <c r="G408" s="848">
        <v>17387</v>
      </c>
      <c r="H408" s="847">
        <v>87.447000000000003</v>
      </c>
      <c r="I408" s="848">
        <v>76517054</v>
      </c>
      <c r="J408" s="883">
        <v>1.0920000000000001</v>
      </c>
      <c r="K408" s="904">
        <v>101.818</v>
      </c>
      <c r="M408" s="851">
        <v>98.5</v>
      </c>
      <c r="N408" s="882">
        <v>2064</v>
      </c>
      <c r="O408" s="847">
        <v>94.9</v>
      </c>
      <c r="P408" s="847">
        <v>103.7</v>
      </c>
      <c r="Q408" s="848">
        <v>17690</v>
      </c>
      <c r="R408" s="847">
        <v>87.447000000000003</v>
      </c>
      <c r="S408" s="848">
        <v>18659</v>
      </c>
      <c r="T408" s="883">
        <v>1.0920000000000001</v>
      </c>
      <c r="U408" s="904">
        <v>101.818</v>
      </c>
    </row>
    <row r="409" spans="1:21">
      <c r="A409" s="96"/>
      <c r="B409" s="196" t="s">
        <v>8</v>
      </c>
      <c r="C409" s="851">
        <v>96.1</v>
      </c>
      <c r="D409" s="882">
        <v>2152</v>
      </c>
      <c r="E409" s="847">
        <v>91.8</v>
      </c>
      <c r="F409" s="847">
        <v>104.1</v>
      </c>
      <c r="G409" s="848">
        <v>19504</v>
      </c>
      <c r="H409" s="847">
        <v>81.658000000000001</v>
      </c>
      <c r="I409" s="848">
        <v>7818283</v>
      </c>
      <c r="J409" s="883">
        <v>1.0940000000000001</v>
      </c>
      <c r="K409" s="904">
        <v>101.613</v>
      </c>
      <c r="M409" s="851">
        <v>96.1</v>
      </c>
      <c r="N409" s="882">
        <v>2107.1999999999998</v>
      </c>
      <c r="O409" s="847">
        <v>91.8</v>
      </c>
      <c r="P409" s="847">
        <v>103.7</v>
      </c>
      <c r="Q409" s="848">
        <v>18614</v>
      </c>
      <c r="R409" s="847">
        <v>81.658000000000001</v>
      </c>
      <c r="S409" s="848">
        <v>20490</v>
      </c>
      <c r="T409" s="883">
        <v>1.0940000000000001</v>
      </c>
      <c r="U409" s="904">
        <v>101.613</v>
      </c>
    </row>
    <row r="410" spans="1:21">
      <c r="A410" s="96"/>
      <c r="B410" s="196" t="s">
        <v>9</v>
      </c>
      <c r="C410" s="851">
        <v>97.8</v>
      </c>
      <c r="D410" s="882">
        <v>2204</v>
      </c>
      <c r="E410" s="847">
        <v>101.3</v>
      </c>
      <c r="F410" s="847">
        <v>104.1</v>
      </c>
      <c r="G410" s="848">
        <v>20166</v>
      </c>
      <c r="H410" s="847">
        <v>84.369</v>
      </c>
      <c r="I410" s="848">
        <v>13504291</v>
      </c>
      <c r="J410" s="883">
        <v>1.091</v>
      </c>
      <c r="K410" s="904">
        <v>101.913</v>
      </c>
      <c r="M410" s="851">
        <v>97.8</v>
      </c>
      <c r="N410" s="882">
        <v>2145.5</v>
      </c>
      <c r="O410" s="847">
        <v>101.3</v>
      </c>
      <c r="P410" s="847">
        <v>103.7</v>
      </c>
      <c r="Q410" s="848">
        <v>18692</v>
      </c>
      <c r="R410" s="847">
        <v>84.369</v>
      </c>
      <c r="S410" s="848">
        <v>38789</v>
      </c>
      <c r="T410" s="883">
        <v>1.091</v>
      </c>
      <c r="U410" s="904">
        <v>101.913</v>
      </c>
    </row>
    <row r="411" spans="1:21">
      <c r="A411" s="96"/>
      <c r="B411" s="196" t="s">
        <v>10</v>
      </c>
      <c r="C411" s="851">
        <v>98.4</v>
      </c>
      <c r="D411" s="882">
        <v>2256</v>
      </c>
      <c r="E411" s="847">
        <v>108</v>
      </c>
      <c r="F411" s="847">
        <v>103.8</v>
      </c>
      <c r="G411" s="848">
        <v>21399</v>
      </c>
      <c r="H411" s="847">
        <v>105.11799999999999</v>
      </c>
      <c r="I411" s="848">
        <v>17426893</v>
      </c>
      <c r="J411" s="883">
        <v>1.091</v>
      </c>
      <c r="K411" s="904">
        <v>102.117</v>
      </c>
      <c r="M411" s="851">
        <v>98.4</v>
      </c>
      <c r="N411" s="882">
        <v>2179.6999999999998</v>
      </c>
      <c r="O411" s="847">
        <v>108</v>
      </c>
      <c r="P411" s="847">
        <v>103.5</v>
      </c>
      <c r="Q411" s="848">
        <v>18609</v>
      </c>
      <c r="R411" s="847">
        <v>105.11799999999999</v>
      </c>
      <c r="S411" s="848">
        <v>19464</v>
      </c>
      <c r="T411" s="883">
        <v>1.091</v>
      </c>
      <c r="U411" s="904">
        <v>102.117</v>
      </c>
    </row>
    <row r="412" spans="1:21">
      <c r="A412" s="96"/>
      <c r="B412" s="196" t="s">
        <v>11</v>
      </c>
      <c r="C412" s="851">
        <v>99.2</v>
      </c>
      <c r="D412" s="882">
        <v>2192</v>
      </c>
      <c r="E412" s="847">
        <v>107</v>
      </c>
      <c r="F412" s="847">
        <v>103.9</v>
      </c>
      <c r="G412" s="848">
        <v>20230</v>
      </c>
      <c r="H412" s="847">
        <v>101.828</v>
      </c>
      <c r="I412" s="848">
        <v>5176424</v>
      </c>
      <c r="J412" s="883">
        <v>1.087</v>
      </c>
      <c r="K412" s="904">
        <v>102.41</v>
      </c>
      <c r="M412" s="851">
        <v>99.2</v>
      </c>
      <c r="N412" s="882">
        <v>2177</v>
      </c>
      <c r="O412" s="847">
        <v>107</v>
      </c>
      <c r="P412" s="847">
        <v>103.7</v>
      </c>
      <c r="Q412" s="848">
        <v>18525</v>
      </c>
      <c r="R412" s="847">
        <v>101.828</v>
      </c>
      <c r="S412" s="848">
        <v>20404</v>
      </c>
      <c r="T412" s="883">
        <v>1.087</v>
      </c>
      <c r="U412" s="904">
        <v>102.41</v>
      </c>
    </row>
    <row r="413" spans="1:21">
      <c r="A413" s="96"/>
      <c r="B413" s="196" t="s">
        <v>12</v>
      </c>
      <c r="C413" s="851">
        <v>98.5</v>
      </c>
      <c r="D413" s="1719">
        <v>2239</v>
      </c>
      <c r="E413" s="847">
        <v>114.8</v>
      </c>
      <c r="F413" s="847">
        <v>103.2</v>
      </c>
      <c r="G413" s="848">
        <v>19193</v>
      </c>
      <c r="H413" s="847">
        <v>116.59099999999999</v>
      </c>
      <c r="I413" s="848">
        <v>8050238</v>
      </c>
      <c r="J413" s="883">
        <v>1.0880000000000001</v>
      </c>
      <c r="K413" s="904">
        <v>103.21899999999999</v>
      </c>
      <c r="M413" s="851">
        <v>98.5</v>
      </c>
      <c r="N413" s="882">
        <v>2204.8000000000002</v>
      </c>
      <c r="O413" s="847">
        <v>114.8</v>
      </c>
      <c r="P413" s="847">
        <v>103.1</v>
      </c>
      <c r="Q413" s="848">
        <v>18453</v>
      </c>
      <c r="R413" s="847">
        <v>116.59099999999999</v>
      </c>
      <c r="S413" s="848">
        <v>18789</v>
      </c>
      <c r="T413" s="883">
        <v>1.0880000000000001</v>
      </c>
      <c r="U413" s="904">
        <v>103.21899999999999</v>
      </c>
    </row>
    <row r="414" spans="1:21">
      <c r="A414" s="96"/>
      <c r="B414" s="196" t="s">
        <v>13</v>
      </c>
      <c r="C414" s="851">
        <v>97.9</v>
      </c>
      <c r="D414" s="1719">
        <v>2236</v>
      </c>
      <c r="E414" s="847">
        <v>111</v>
      </c>
      <c r="F414" s="847">
        <v>103.6</v>
      </c>
      <c r="G414" s="848">
        <v>18691</v>
      </c>
      <c r="H414" s="847">
        <v>105.509</v>
      </c>
      <c r="I414" s="848">
        <v>67228565</v>
      </c>
      <c r="J414" s="883">
        <v>1.089</v>
      </c>
      <c r="K414" s="904">
        <v>103.31</v>
      </c>
      <c r="M414" s="851">
        <v>97.9</v>
      </c>
      <c r="N414" s="882">
        <v>2225.3000000000002</v>
      </c>
      <c r="O414" s="847">
        <v>111</v>
      </c>
      <c r="P414" s="847">
        <v>103.4</v>
      </c>
      <c r="Q414" s="848">
        <v>18691</v>
      </c>
      <c r="R414" s="847">
        <v>105.509</v>
      </c>
      <c r="S414" s="848">
        <v>19289</v>
      </c>
      <c r="T414" s="883">
        <v>1.089</v>
      </c>
      <c r="U414" s="904">
        <v>103.31</v>
      </c>
    </row>
    <row r="415" spans="1:21">
      <c r="A415" s="96"/>
      <c r="B415" s="196" t="s">
        <v>14</v>
      </c>
      <c r="C415" s="851">
        <v>97.4</v>
      </c>
      <c r="D415" s="1719">
        <v>2176</v>
      </c>
      <c r="E415" s="847">
        <v>118</v>
      </c>
      <c r="F415" s="847">
        <v>104.1</v>
      </c>
      <c r="G415" s="848">
        <v>17900</v>
      </c>
      <c r="H415" s="847">
        <v>124.211</v>
      </c>
      <c r="I415" s="848">
        <v>4165061</v>
      </c>
      <c r="J415" s="883">
        <v>1.0920000000000001</v>
      </c>
      <c r="K415" s="904">
        <v>103.21299999999999</v>
      </c>
      <c r="M415" s="851">
        <v>97.4</v>
      </c>
      <c r="N415" s="882">
        <v>2242.1999999999998</v>
      </c>
      <c r="O415" s="847">
        <v>118</v>
      </c>
      <c r="P415" s="847">
        <v>104.1</v>
      </c>
      <c r="Q415" s="848">
        <v>18679</v>
      </c>
      <c r="R415" s="847">
        <v>124.211</v>
      </c>
      <c r="S415" s="848">
        <v>18361</v>
      </c>
      <c r="T415" s="883">
        <v>1.0920000000000001</v>
      </c>
      <c r="U415" s="904">
        <v>103.21299999999999</v>
      </c>
    </row>
    <row r="416" spans="1:21">
      <c r="A416" s="767" t="s">
        <v>1221</v>
      </c>
      <c r="B416" s="197" t="s">
        <v>3</v>
      </c>
      <c r="C416" s="857">
        <v>99.8</v>
      </c>
      <c r="D416" s="1718">
        <v>2592</v>
      </c>
      <c r="E416" s="857">
        <v>96.3</v>
      </c>
      <c r="F416" s="857">
        <v>103.5</v>
      </c>
      <c r="G416" s="858">
        <v>17871</v>
      </c>
      <c r="H416" s="857">
        <v>104.505</v>
      </c>
      <c r="I416" s="858">
        <v>5256765</v>
      </c>
      <c r="J416" s="1441">
        <v>1.0960000000000001</v>
      </c>
      <c r="K416" s="1664">
        <v>103.9</v>
      </c>
      <c r="M416" s="1659">
        <v>99.8</v>
      </c>
      <c r="N416" s="910">
        <v>2666.1</v>
      </c>
      <c r="O416" s="857">
        <v>96.3</v>
      </c>
      <c r="P416" s="857">
        <v>103.7</v>
      </c>
      <c r="Q416" s="858">
        <v>18789</v>
      </c>
      <c r="R416" s="857">
        <v>104.505</v>
      </c>
      <c r="S416" s="858">
        <v>19479</v>
      </c>
      <c r="T416" s="1441">
        <v>1.0960000000000001</v>
      </c>
      <c r="U416" s="1664">
        <v>103.9</v>
      </c>
    </row>
    <row r="417" spans="1:21">
      <c r="A417" s="768">
        <v>2023</v>
      </c>
      <c r="B417" s="196" t="s">
        <v>4</v>
      </c>
      <c r="C417" s="847">
        <v>100.2</v>
      </c>
      <c r="D417" s="1719">
        <v>2603</v>
      </c>
      <c r="E417" s="847">
        <v>95.2</v>
      </c>
      <c r="F417" s="847">
        <v>103.1</v>
      </c>
      <c r="G417" s="848">
        <v>17055</v>
      </c>
      <c r="H417" s="847">
        <v>100.32599999999999</v>
      </c>
      <c r="I417" s="848">
        <v>17851918</v>
      </c>
      <c r="J417" s="883">
        <v>1.099</v>
      </c>
      <c r="K417" s="1665">
        <v>102.89400000000001</v>
      </c>
      <c r="M417" s="1661">
        <v>100.2</v>
      </c>
      <c r="N417" s="882">
        <v>2669.5</v>
      </c>
      <c r="O417" s="847">
        <v>95.2</v>
      </c>
      <c r="P417" s="847">
        <v>103.6</v>
      </c>
      <c r="Q417" s="848">
        <v>18809</v>
      </c>
      <c r="R417" s="847">
        <v>100.32599999999999</v>
      </c>
      <c r="S417" s="848">
        <v>19275</v>
      </c>
      <c r="T417" s="883">
        <v>1.099</v>
      </c>
      <c r="U417" s="1665">
        <v>102.89400000000001</v>
      </c>
    </row>
    <row r="418" spans="1:21">
      <c r="A418" s="768"/>
      <c r="B418" s="196" t="s">
        <v>5</v>
      </c>
      <c r="C418" s="847">
        <v>101.2</v>
      </c>
      <c r="D418" s="1719">
        <v>2622</v>
      </c>
      <c r="E418" s="847">
        <v>99.4</v>
      </c>
      <c r="F418" s="847">
        <v>102.4</v>
      </c>
      <c r="G418" s="848">
        <v>17122</v>
      </c>
      <c r="H418" s="847">
        <v>75.441000000000003</v>
      </c>
      <c r="I418" s="848">
        <v>4622518</v>
      </c>
      <c r="J418" s="883">
        <v>1.097</v>
      </c>
      <c r="K418" s="1665">
        <v>103.09099999999999</v>
      </c>
      <c r="M418" s="1661">
        <v>101.2</v>
      </c>
      <c r="N418" s="882">
        <v>2699.5</v>
      </c>
      <c r="O418" s="847">
        <v>99.4</v>
      </c>
      <c r="P418" s="847">
        <v>103.4</v>
      </c>
      <c r="Q418" s="848">
        <v>18922</v>
      </c>
      <c r="R418" s="847">
        <v>75.441000000000003</v>
      </c>
      <c r="S418" s="848">
        <v>19698</v>
      </c>
      <c r="T418" s="883">
        <v>1.097</v>
      </c>
      <c r="U418" s="1665">
        <v>103.09099999999999</v>
      </c>
    </row>
    <row r="419" spans="1:21">
      <c r="A419" s="768"/>
      <c r="B419" s="196" t="s">
        <v>6</v>
      </c>
      <c r="C419" s="847">
        <v>100.7</v>
      </c>
      <c r="D419" s="1719">
        <v>2123</v>
      </c>
      <c r="E419" s="847">
        <v>92.8</v>
      </c>
      <c r="F419" s="847">
        <v>103</v>
      </c>
      <c r="G419" s="848">
        <v>16871</v>
      </c>
      <c r="H419" s="847">
        <v>83.677000000000007</v>
      </c>
      <c r="I419" s="848">
        <v>8454364</v>
      </c>
      <c r="J419" s="883">
        <v>1.0980000000000001</v>
      </c>
      <c r="K419" s="1665">
        <v>103.376</v>
      </c>
      <c r="M419" s="1661">
        <v>100.7</v>
      </c>
      <c r="N419" s="1719">
        <v>2156.4</v>
      </c>
      <c r="O419" s="847">
        <v>92.8</v>
      </c>
      <c r="P419" s="847">
        <v>103.2</v>
      </c>
      <c r="Q419" s="848">
        <v>19275</v>
      </c>
      <c r="R419" s="847">
        <v>83.677000000000007</v>
      </c>
      <c r="S419" s="848">
        <v>19610</v>
      </c>
      <c r="T419" s="883">
        <v>1.0980000000000001</v>
      </c>
      <c r="U419" s="1665">
        <v>103.376</v>
      </c>
    </row>
    <row r="420" spans="1:21">
      <c r="A420" s="768"/>
      <c r="B420" s="196" t="s">
        <v>7</v>
      </c>
      <c r="C420" s="847">
        <v>100.8</v>
      </c>
      <c r="D420" s="1719">
        <v>2219</v>
      </c>
      <c r="E420" s="847">
        <v>87.9</v>
      </c>
      <c r="F420" s="847">
        <v>103.4</v>
      </c>
      <c r="G420" s="848">
        <v>19550</v>
      </c>
      <c r="H420" s="847">
        <v>120.747</v>
      </c>
      <c r="I420" s="848">
        <v>86426616</v>
      </c>
      <c r="J420" s="883">
        <v>1.095</v>
      </c>
      <c r="K420" s="1665">
        <v>103.571</v>
      </c>
      <c r="M420" s="1661">
        <v>100.8</v>
      </c>
      <c r="N420" s="1719">
        <v>2179.6</v>
      </c>
      <c r="O420" s="847">
        <v>87.9</v>
      </c>
      <c r="P420" s="847">
        <v>103.1</v>
      </c>
      <c r="Q420" s="848">
        <v>19533</v>
      </c>
      <c r="R420" s="847">
        <v>120.747</v>
      </c>
      <c r="S420" s="848">
        <v>20827</v>
      </c>
      <c r="T420" s="883">
        <v>1.095</v>
      </c>
      <c r="U420" s="1665">
        <v>103.571</v>
      </c>
    </row>
    <row r="421" spans="1:21">
      <c r="A421" s="768"/>
      <c r="B421" s="196" t="s">
        <v>8</v>
      </c>
      <c r="C421" s="847">
        <v>102.1</v>
      </c>
      <c r="D421" s="1719">
        <v>2182</v>
      </c>
      <c r="E421" s="847">
        <v>119.5</v>
      </c>
      <c r="F421" s="847">
        <v>103.4</v>
      </c>
      <c r="G421" s="848">
        <v>20542</v>
      </c>
      <c r="H421" s="847">
        <v>115.077</v>
      </c>
      <c r="I421" s="848">
        <v>6112743</v>
      </c>
      <c r="J421" s="883">
        <v>1.0920000000000001</v>
      </c>
      <c r="K421" s="1665">
        <v>103.373</v>
      </c>
      <c r="M421" s="1661">
        <v>102.1</v>
      </c>
      <c r="N421" s="1719">
        <v>2136.1</v>
      </c>
      <c r="O421" s="847">
        <v>119.5</v>
      </c>
      <c r="P421" s="847">
        <v>103</v>
      </c>
      <c r="Q421" s="848">
        <v>19659</v>
      </c>
      <c r="R421" s="847">
        <v>115.077</v>
      </c>
      <c r="S421" s="848">
        <v>16918</v>
      </c>
      <c r="T421" s="883">
        <v>1.0920000000000001</v>
      </c>
      <c r="U421" s="1665">
        <v>103.373</v>
      </c>
    </row>
    <row r="422" spans="1:21">
      <c r="A422" s="768"/>
      <c r="B422" s="196" t="s">
        <v>9</v>
      </c>
      <c r="C422" s="847">
        <v>100.4</v>
      </c>
      <c r="D422" s="1719">
        <v>2207</v>
      </c>
      <c r="E422" s="847">
        <v>81.7</v>
      </c>
      <c r="F422" s="847">
        <v>103.7</v>
      </c>
      <c r="G422" s="848">
        <v>21919</v>
      </c>
      <c r="H422" s="847">
        <v>127.473</v>
      </c>
      <c r="I422" s="848">
        <v>6346235</v>
      </c>
      <c r="J422" s="883">
        <v>1.0900000000000001</v>
      </c>
      <c r="K422" s="1665">
        <v>103.458</v>
      </c>
      <c r="M422" s="1661">
        <v>100.4</v>
      </c>
      <c r="N422" s="1719">
        <v>2155.1</v>
      </c>
      <c r="O422" s="847">
        <v>81.7</v>
      </c>
      <c r="P422" s="847">
        <v>103.3</v>
      </c>
      <c r="Q422" s="848">
        <v>20242</v>
      </c>
      <c r="R422" s="847">
        <v>127.473</v>
      </c>
      <c r="S422" s="848">
        <v>18928</v>
      </c>
      <c r="T422" s="883">
        <v>1.0900000000000001</v>
      </c>
      <c r="U422" s="1665">
        <v>103.458</v>
      </c>
    </row>
    <row r="423" spans="1:21">
      <c r="A423" s="768"/>
      <c r="B423" s="196" t="s">
        <v>10</v>
      </c>
      <c r="C423" s="847">
        <v>100.1</v>
      </c>
      <c r="D423" s="1719">
        <v>2143</v>
      </c>
      <c r="E423" s="847">
        <v>90.1</v>
      </c>
      <c r="F423" s="847">
        <v>103.5</v>
      </c>
      <c r="G423" s="848">
        <v>23042</v>
      </c>
      <c r="H423" s="847">
        <v>111.273</v>
      </c>
      <c r="I423" s="848">
        <v>17830116</v>
      </c>
      <c r="J423" s="883">
        <v>1.0920000000000001</v>
      </c>
      <c r="K423" s="1665">
        <v>103.554</v>
      </c>
      <c r="M423" s="1661">
        <v>100.1</v>
      </c>
      <c r="N423" s="1719">
        <v>2068.5</v>
      </c>
      <c r="O423" s="847">
        <v>90.1</v>
      </c>
      <c r="P423" s="847">
        <v>103.2</v>
      </c>
      <c r="Q423" s="848">
        <v>19974</v>
      </c>
      <c r="R423" s="847">
        <v>111.273</v>
      </c>
      <c r="S423" s="848">
        <v>20024</v>
      </c>
      <c r="T423" s="883">
        <v>1.0920000000000001</v>
      </c>
      <c r="U423" s="1665">
        <v>103.554</v>
      </c>
    </row>
    <row r="424" spans="1:21">
      <c r="A424" s="768"/>
      <c r="B424" s="196" t="s">
        <v>11</v>
      </c>
      <c r="C424" s="847">
        <v>100.6</v>
      </c>
      <c r="D424" s="1719">
        <v>2075</v>
      </c>
      <c r="E424" s="847">
        <v>79.599999999999994</v>
      </c>
      <c r="F424" s="847">
        <v>103.4</v>
      </c>
      <c r="G424" s="848">
        <v>21349</v>
      </c>
      <c r="H424" s="847">
        <v>82.998000000000005</v>
      </c>
      <c r="I424" s="848">
        <v>4943114</v>
      </c>
      <c r="J424" s="883">
        <v>1.095</v>
      </c>
      <c r="K424" s="1665">
        <v>103.235</v>
      </c>
      <c r="M424" s="1661">
        <v>100.6</v>
      </c>
      <c r="N424" s="1719">
        <v>2059.8000000000002</v>
      </c>
      <c r="O424" s="847">
        <v>79.599999999999994</v>
      </c>
      <c r="P424" s="847">
        <v>103.2</v>
      </c>
      <c r="Q424" s="848">
        <v>19911</v>
      </c>
      <c r="R424" s="847">
        <v>82.998000000000005</v>
      </c>
      <c r="S424" s="848">
        <v>19770</v>
      </c>
      <c r="T424" s="883">
        <v>1.095</v>
      </c>
      <c r="U424" s="1665">
        <v>103.235</v>
      </c>
    </row>
    <row r="425" spans="1:21">
      <c r="A425" s="768"/>
      <c r="B425" s="196" t="s">
        <v>12</v>
      </c>
      <c r="C425" s="847">
        <v>100.4</v>
      </c>
      <c r="D425" s="1719"/>
      <c r="E425" s="847">
        <v>74.599999999999994</v>
      </c>
      <c r="F425" s="847">
        <v>103.6</v>
      </c>
      <c r="G425" s="848">
        <v>21154</v>
      </c>
      <c r="H425" s="847">
        <v>82.504999999999995</v>
      </c>
      <c r="I425" s="848">
        <v>8236661</v>
      </c>
      <c r="J425" s="883">
        <v>1.0980000000000001</v>
      </c>
      <c r="K425" s="1665">
        <v>103.509</v>
      </c>
      <c r="M425" s="1661">
        <v>100.4</v>
      </c>
      <c r="N425" s="1719"/>
      <c r="O425" s="847">
        <v>74.599999999999994</v>
      </c>
      <c r="P425" s="847">
        <v>103.5</v>
      </c>
      <c r="Q425" s="848">
        <v>20002</v>
      </c>
      <c r="R425" s="847">
        <v>82.504999999999995</v>
      </c>
      <c r="S425" s="848">
        <v>19632</v>
      </c>
      <c r="T425" s="883">
        <v>1.0980000000000001</v>
      </c>
      <c r="U425" s="1665">
        <v>103.509</v>
      </c>
    </row>
    <row r="426" spans="1:21">
      <c r="A426" s="768"/>
      <c r="B426" s="196" t="s">
        <v>13</v>
      </c>
      <c r="C426" s="847">
        <v>101.3</v>
      </c>
      <c r="D426" s="1719"/>
      <c r="E426" s="847">
        <v>77.900000000000006</v>
      </c>
      <c r="F426" s="847">
        <v>103.8</v>
      </c>
      <c r="G426" s="848">
        <v>19797</v>
      </c>
      <c r="H426" s="847">
        <v>78.346000000000004</v>
      </c>
      <c r="I426" s="848">
        <v>72830912</v>
      </c>
      <c r="J426" s="883">
        <v>1.1000000000000001</v>
      </c>
      <c r="K426" s="1665">
        <v>103.20399999999999</v>
      </c>
      <c r="M426" s="1661">
        <v>101.3</v>
      </c>
      <c r="N426" s="1719"/>
      <c r="O426" s="847">
        <v>77.900000000000006</v>
      </c>
      <c r="P426" s="847">
        <v>103.6</v>
      </c>
      <c r="Q426" s="848">
        <v>19817</v>
      </c>
      <c r="R426" s="847">
        <v>78.346000000000004</v>
      </c>
      <c r="S426" s="848">
        <v>20635</v>
      </c>
      <c r="T426" s="883">
        <v>1.1000000000000001</v>
      </c>
      <c r="U426" s="1665">
        <v>103.20399999999999</v>
      </c>
    </row>
    <row r="427" spans="1:21">
      <c r="A427" s="782"/>
      <c r="B427" s="198" t="s">
        <v>14</v>
      </c>
      <c r="C427" s="852">
        <v>101.1</v>
      </c>
      <c r="D427" s="1920"/>
      <c r="E427" s="852">
        <v>105.7</v>
      </c>
      <c r="F427" s="852">
        <v>103.8</v>
      </c>
      <c r="G427" s="853">
        <v>18756</v>
      </c>
      <c r="H427" s="852">
        <v>74.509</v>
      </c>
      <c r="I427" s="853">
        <v>4243280</v>
      </c>
      <c r="J427" s="1440">
        <v>1.0980000000000001</v>
      </c>
      <c r="K427" s="1666">
        <v>103.21</v>
      </c>
      <c r="M427" s="1662">
        <v>101.1</v>
      </c>
      <c r="N427" s="1920"/>
      <c r="O427" s="852">
        <v>105.7</v>
      </c>
      <c r="P427" s="852">
        <v>103.7</v>
      </c>
      <c r="Q427" s="853">
        <v>19947</v>
      </c>
      <c r="R427" s="852">
        <v>74.509</v>
      </c>
      <c r="S427" s="853">
        <v>19404</v>
      </c>
      <c r="T427" s="1440">
        <v>1.0980000000000001</v>
      </c>
      <c r="U427" s="1666">
        <v>103.21</v>
      </c>
    </row>
    <row r="428" spans="1:21">
      <c r="A428" s="767" t="s">
        <v>1424</v>
      </c>
      <c r="B428" s="704" t="s">
        <v>3</v>
      </c>
      <c r="C428" s="857">
        <v>98.7</v>
      </c>
      <c r="D428" s="1718"/>
      <c r="E428" s="857">
        <v>81.900000000000006</v>
      </c>
      <c r="F428" s="857">
        <v>103.3</v>
      </c>
      <c r="G428" s="858">
        <v>19032</v>
      </c>
      <c r="H428" s="857">
        <v>86.034999999999997</v>
      </c>
      <c r="I428" s="858">
        <v>5997603</v>
      </c>
      <c r="J428" s="1441">
        <v>1.095</v>
      </c>
      <c r="K428" s="1664">
        <v>102.117</v>
      </c>
      <c r="M428" s="1659">
        <v>98.7</v>
      </c>
      <c r="N428" s="1718"/>
      <c r="O428" s="857">
        <v>81.900000000000006</v>
      </c>
      <c r="P428" s="857">
        <v>103.5</v>
      </c>
      <c r="Q428" s="858">
        <v>19755</v>
      </c>
      <c r="R428" s="857">
        <v>86.034999999999997</v>
      </c>
      <c r="S428" s="858">
        <v>22632</v>
      </c>
      <c r="T428" s="1441">
        <v>1.095</v>
      </c>
      <c r="U428" s="1664">
        <v>102.117</v>
      </c>
    </row>
    <row r="429" spans="1:21">
      <c r="A429" s="768">
        <v>2024</v>
      </c>
      <c r="B429" s="703" t="s">
        <v>4</v>
      </c>
      <c r="C429" s="847">
        <v>102.5</v>
      </c>
      <c r="D429" s="1719"/>
      <c r="E429" s="847">
        <v>90.1</v>
      </c>
      <c r="F429" s="847">
        <v>102.7</v>
      </c>
      <c r="G429" s="848">
        <v>18139</v>
      </c>
      <c r="H429" s="847">
        <v>125.583</v>
      </c>
      <c r="I429" s="848">
        <v>20353818</v>
      </c>
      <c r="J429" s="883">
        <v>1.0960000000000001</v>
      </c>
      <c r="K429" s="1665">
        <v>102.91</v>
      </c>
      <c r="M429" s="1661">
        <v>102.5</v>
      </c>
      <c r="N429" s="1719"/>
      <c r="O429" s="847">
        <v>90.1</v>
      </c>
      <c r="P429" s="847">
        <v>103.1</v>
      </c>
      <c r="Q429" s="848">
        <v>19731</v>
      </c>
      <c r="R429" s="847">
        <v>125.583</v>
      </c>
      <c r="S429" s="848">
        <v>22213</v>
      </c>
      <c r="T429" s="883">
        <v>1.0960000000000001</v>
      </c>
      <c r="U429" s="1665">
        <v>102.91</v>
      </c>
    </row>
    <row r="430" spans="1:21">
      <c r="A430" s="768"/>
      <c r="B430" s="703" t="s">
        <v>5</v>
      </c>
      <c r="C430" s="847">
        <v>102.9</v>
      </c>
      <c r="D430" s="1719"/>
      <c r="E430" s="847">
        <v>99.5</v>
      </c>
      <c r="F430" s="847">
        <v>102.6</v>
      </c>
      <c r="G430" s="848">
        <v>17250</v>
      </c>
      <c r="H430" s="847">
        <v>109.854</v>
      </c>
      <c r="I430" s="848">
        <v>5130094</v>
      </c>
      <c r="J430" s="883">
        <v>1.099</v>
      </c>
      <c r="K430" s="1665">
        <v>102.998</v>
      </c>
      <c r="M430" s="1661">
        <v>102.9</v>
      </c>
      <c r="N430" s="1719"/>
      <c r="O430" s="847">
        <v>99.5</v>
      </c>
      <c r="P430" s="847">
        <v>103.6</v>
      </c>
      <c r="Q430" s="848">
        <v>19569</v>
      </c>
      <c r="R430" s="847">
        <v>109.854</v>
      </c>
      <c r="S430" s="848">
        <v>21923</v>
      </c>
      <c r="T430" s="883">
        <v>1.099</v>
      </c>
      <c r="U430" s="1665">
        <v>102.998</v>
      </c>
    </row>
    <row r="431" spans="1:21">
      <c r="A431" s="768"/>
      <c r="B431" s="703" t="s">
        <v>6</v>
      </c>
      <c r="C431" s="847">
        <v>101.8</v>
      </c>
      <c r="D431" s="1719"/>
      <c r="E431" s="847">
        <v>79.2</v>
      </c>
      <c r="F431" s="847">
        <v>102.6</v>
      </c>
      <c r="G431" s="848">
        <v>17974</v>
      </c>
      <c r="H431" s="847">
        <v>89.429000000000002</v>
      </c>
      <c r="I431" s="848">
        <v>9763179</v>
      </c>
      <c r="J431" s="883">
        <v>1.105</v>
      </c>
      <c r="K431" s="1665">
        <v>102.69</v>
      </c>
      <c r="M431" s="1661">
        <v>101.8</v>
      </c>
      <c r="N431" s="1719"/>
      <c r="O431" s="847">
        <v>79.2</v>
      </c>
      <c r="P431" s="847">
        <v>102.7</v>
      </c>
      <c r="Q431" s="848">
        <v>19971</v>
      </c>
      <c r="R431" s="847">
        <v>89.429000000000002</v>
      </c>
      <c r="S431" s="848">
        <v>22721</v>
      </c>
      <c r="T431" s="883">
        <v>1.105</v>
      </c>
      <c r="U431" s="1665">
        <v>102.69</v>
      </c>
    </row>
    <row r="432" spans="1:21">
      <c r="A432" s="768"/>
      <c r="B432" s="703" t="s">
        <v>7</v>
      </c>
      <c r="C432" s="847">
        <v>98.9</v>
      </c>
      <c r="D432" s="1719"/>
      <c r="E432" s="847">
        <v>74.7</v>
      </c>
      <c r="F432" s="847">
        <v>103.6</v>
      </c>
      <c r="G432" s="848">
        <v>19693</v>
      </c>
      <c r="H432" s="847">
        <v>99.087999999999994</v>
      </c>
      <c r="I432" s="848">
        <v>94866916</v>
      </c>
      <c r="J432" s="883">
        <v>1.109</v>
      </c>
      <c r="K432" s="1665">
        <v>102.682</v>
      </c>
      <c r="M432" s="1661">
        <v>98.9</v>
      </c>
      <c r="N432" s="1719"/>
      <c r="O432" s="847">
        <v>74.7</v>
      </c>
      <c r="P432" s="847">
        <v>103.3</v>
      </c>
      <c r="Q432" s="848">
        <v>19748</v>
      </c>
      <c r="R432" s="847">
        <v>99.087999999999994</v>
      </c>
      <c r="S432" s="848">
        <v>22770</v>
      </c>
      <c r="T432" s="883">
        <v>1.109</v>
      </c>
      <c r="U432" s="1665">
        <v>102.682</v>
      </c>
    </row>
    <row r="433" spans="1:21">
      <c r="A433" s="768"/>
      <c r="B433" s="703" t="s">
        <v>8</v>
      </c>
      <c r="C433" s="847">
        <v>99.8</v>
      </c>
      <c r="D433" s="1719"/>
      <c r="E433" s="847">
        <v>83.4</v>
      </c>
      <c r="F433" s="847">
        <v>103.4</v>
      </c>
      <c r="G433" s="848">
        <v>19628</v>
      </c>
      <c r="H433" s="847">
        <v>96.049000000000007</v>
      </c>
      <c r="I433" s="848">
        <v>6140422</v>
      </c>
      <c r="J433" s="883">
        <v>1.113</v>
      </c>
      <c r="K433" s="1665">
        <v>103.071</v>
      </c>
      <c r="M433" s="1661">
        <v>99.8</v>
      </c>
      <c r="N433" s="1719"/>
      <c r="O433" s="847">
        <v>83.4</v>
      </c>
      <c r="P433" s="847">
        <v>103.1</v>
      </c>
      <c r="Q433" s="848">
        <v>19251</v>
      </c>
      <c r="R433" s="847">
        <v>96.049000000000007</v>
      </c>
      <c r="S433" s="848">
        <v>17742</v>
      </c>
      <c r="T433" s="883">
        <v>1.113</v>
      </c>
      <c r="U433" s="1665">
        <v>103.071</v>
      </c>
    </row>
    <row r="434" spans="1:21">
      <c r="A434" s="768"/>
      <c r="B434" s="703" t="s">
        <v>9</v>
      </c>
      <c r="C434" s="847">
        <v>100.1</v>
      </c>
      <c r="D434" s="1719"/>
      <c r="E434" s="847">
        <v>91.6</v>
      </c>
      <c r="F434" s="847">
        <v>103.3</v>
      </c>
      <c r="G434" s="848">
        <v>22206</v>
      </c>
      <c r="H434" s="847">
        <v>79.465999999999994</v>
      </c>
      <c r="I434" s="848">
        <v>7527956</v>
      </c>
      <c r="J434" s="883">
        <v>1.117</v>
      </c>
      <c r="K434" s="1665">
        <v>102.77</v>
      </c>
      <c r="M434" s="1661">
        <v>100.1</v>
      </c>
      <c r="N434" s="1719"/>
      <c r="O434" s="847">
        <v>91.6</v>
      </c>
      <c r="P434" s="847">
        <v>102.9</v>
      </c>
      <c r="Q434" s="848">
        <v>19910</v>
      </c>
      <c r="R434" s="847">
        <v>79.465999999999994</v>
      </c>
      <c r="S434" s="848">
        <v>22826</v>
      </c>
      <c r="T434" s="883">
        <v>1.117</v>
      </c>
      <c r="U434" s="1665">
        <v>102.77</v>
      </c>
    </row>
    <row r="435" spans="1:21">
      <c r="A435" s="768"/>
      <c r="B435" s="703" t="s">
        <v>10</v>
      </c>
      <c r="C435" s="847">
        <v>105.8</v>
      </c>
      <c r="D435" s="1719"/>
      <c r="E435" s="847">
        <v>89.5</v>
      </c>
      <c r="F435" s="847">
        <v>103.7</v>
      </c>
      <c r="G435" s="848">
        <v>21536</v>
      </c>
      <c r="H435" s="847">
        <v>89.685000000000002</v>
      </c>
      <c r="I435" s="848">
        <v>19527606</v>
      </c>
      <c r="J435" s="883">
        <v>1.1180000000000001</v>
      </c>
      <c r="K435" s="1665">
        <v>103.241</v>
      </c>
      <c r="M435" s="1661">
        <v>105.8</v>
      </c>
      <c r="N435" s="1719"/>
      <c r="O435" s="847">
        <v>89.5</v>
      </c>
      <c r="P435" s="847">
        <v>103.4</v>
      </c>
      <c r="Q435" s="848">
        <v>19102</v>
      </c>
      <c r="R435" s="847">
        <v>89.685000000000002</v>
      </c>
      <c r="S435" s="848">
        <v>22048</v>
      </c>
      <c r="T435" s="883">
        <v>1.1180000000000001</v>
      </c>
      <c r="U435" s="1665">
        <v>103.241</v>
      </c>
    </row>
    <row r="436" spans="1:21">
      <c r="A436" s="768"/>
      <c r="B436" s="703" t="s">
        <v>11</v>
      </c>
      <c r="C436" s="847">
        <v>102.4</v>
      </c>
      <c r="D436" s="1719"/>
      <c r="E436" s="847">
        <v>91.3</v>
      </c>
      <c r="F436" s="847">
        <v>102.8</v>
      </c>
      <c r="G436" s="848">
        <v>20723</v>
      </c>
      <c r="H436" s="847">
        <v>99.344999999999999</v>
      </c>
      <c r="I436" s="848">
        <v>5132639</v>
      </c>
      <c r="J436" s="883">
        <v>1.145</v>
      </c>
      <c r="K436" s="1665">
        <v>102.944</v>
      </c>
      <c r="M436" s="1661">
        <v>102.4</v>
      </c>
      <c r="N436" s="1719"/>
      <c r="O436" s="847">
        <v>91.3</v>
      </c>
      <c r="P436" s="847">
        <v>102.6</v>
      </c>
      <c r="Q436" s="848">
        <v>19308</v>
      </c>
      <c r="R436" s="847">
        <v>99.344999999999999</v>
      </c>
      <c r="S436" s="848">
        <v>20630</v>
      </c>
      <c r="T436" s="883">
        <v>1.145</v>
      </c>
      <c r="U436" s="1665">
        <v>102.944</v>
      </c>
    </row>
    <row r="437" spans="1:21">
      <c r="A437" s="768"/>
      <c r="B437" s="703" t="s">
        <v>12</v>
      </c>
      <c r="C437" s="847">
        <v>102.9</v>
      </c>
      <c r="D437" s="1719"/>
      <c r="E437" s="847">
        <v>91.3</v>
      </c>
      <c r="F437" s="847">
        <v>103.4</v>
      </c>
      <c r="G437" s="848">
        <v>20279</v>
      </c>
      <c r="H437" s="847">
        <v>103.399</v>
      </c>
      <c r="I437" s="848">
        <v>9041754</v>
      </c>
      <c r="J437" s="883">
        <v>1.155</v>
      </c>
      <c r="K437" s="1665">
        <v>102.44799999999999</v>
      </c>
      <c r="M437" s="1661">
        <v>102.9</v>
      </c>
      <c r="N437" s="1719"/>
      <c r="O437" s="847">
        <v>91.3</v>
      </c>
      <c r="P437" s="847">
        <v>103.3</v>
      </c>
      <c r="Q437" s="848">
        <v>18786</v>
      </c>
      <c r="R437" s="847">
        <v>103.399</v>
      </c>
      <c r="S437" s="848">
        <v>21782</v>
      </c>
      <c r="T437" s="883">
        <v>1.155</v>
      </c>
      <c r="U437" s="1665">
        <v>102.44799999999999</v>
      </c>
    </row>
    <row r="438" spans="1:21">
      <c r="A438" s="768"/>
      <c r="B438" s="703" t="s">
        <v>13</v>
      </c>
      <c r="C438" s="847"/>
      <c r="D438" s="1719"/>
      <c r="E438" s="847"/>
      <c r="F438" s="847"/>
      <c r="G438" s="848"/>
      <c r="H438" s="847"/>
      <c r="I438" s="848"/>
      <c r="J438" s="883"/>
      <c r="K438" s="1665"/>
      <c r="M438" s="1661"/>
      <c r="N438" s="1719"/>
      <c r="O438" s="847"/>
      <c r="P438" s="847"/>
      <c r="Q438" s="848"/>
      <c r="R438" s="847"/>
      <c r="S438" s="848"/>
      <c r="T438" s="2213"/>
      <c r="U438" s="1665"/>
    </row>
    <row r="439" spans="1:21">
      <c r="A439" s="782"/>
      <c r="B439" s="820" t="s">
        <v>14</v>
      </c>
      <c r="C439" s="852"/>
      <c r="D439" s="1920"/>
      <c r="E439" s="852"/>
      <c r="F439" s="852"/>
      <c r="G439" s="853"/>
      <c r="H439" s="852"/>
      <c r="I439" s="853"/>
      <c r="J439" s="1440"/>
      <c r="K439" s="1666"/>
      <c r="M439" s="1662"/>
      <c r="N439" s="1920"/>
      <c r="O439" s="852"/>
      <c r="P439" s="852"/>
      <c r="Q439" s="853"/>
      <c r="R439" s="852"/>
      <c r="S439" s="853"/>
      <c r="T439" s="1921"/>
      <c r="U439" s="1666"/>
    </row>
    <row r="440" spans="1:21">
      <c r="I440" s="887"/>
    </row>
    <row r="441" spans="1:21">
      <c r="A441" s="44" t="s">
        <v>413</v>
      </c>
      <c r="G441" s="328" t="s">
        <v>718</v>
      </c>
      <c r="I441" s="328" t="s">
        <v>718</v>
      </c>
    </row>
    <row r="442" spans="1:21">
      <c r="A442" s="786" t="s">
        <v>377</v>
      </c>
      <c r="B442" s="787"/>
      <c r="C442" s="916" t="s">
        <v>282</v>
      </c>
      <c r="D442" s="890" t="s">
        <v>311</v>
      </c>
      <c r="E442" s="890" t="s">
        <v>312</v>
      </c>
      <c r="F442" s="890" t="s">
        <v>313</v>
      </c>
      <c r="G442" s="890" t="s">
        <v>314</v>
      </c>
      <c r="H442" s="890" t="s">
        <v>315</v>
      </c>
      <c r="I442" s="890" t="s">
        <v>316</v>
      </c>
      <c r="J442" s="890" t="s">
        <v>317</v>
      </c>
      <c r="K442" s="891" t="s">
        <v>318</v>
      </c>
      <c r="N442" s="824" t="s">
        <v>271</v>
      </c>
    </row>
    <row r="443" spans="1:21">
      <c r="A443" s="770" t="s">
        <v>354</v>
      </c>
      <c r="B443" s="788"/>
      <c r="C443" s="917" t="s">
        <v>319</v>
      </c>
      <c r="D443" s="824" t="s">
        <v>320</v>
      </c>
      <c r="E443" s="824" t="s">
        <v>321</v>
      </c>
      <c r="F443" s="824" t="s">
        <v>322</v>
      </c>
      <c r="G443" s="824" t="s">
        <v>323</v>
      </c>
      <c r="H443" s="824" t="s">
        <v>324</v>
      </c>
      <c r="I443" s="824" t="s">
        <v>325</v>
      </c>
      <c r="J443" s="824" t="s">
        <v>326</v>
      </c>
      <c r="K443" s="892" t="s">
        <v>327</v>
      </c>
    </row>
    <row r="444" spans="1:21">
      <c r="A444" s="789"/>
      <c r="B444" s="788"/>
      <c r="C444" s="917" t="s">
        <v>159</v>
      </c>
      <c r="D444" s="824"/>
      <c r="E444" s="824" t="s">
        <v>159</v>
      </c>
      <c r="F444" s="824" t="s">
        <v>328</v>
      </c>
      <c r="G444" s="824" t="s">
        <v>329</v>
      </c>
      <c r="H444" s="824"/>
      <c r="I444" s="824" t="s">
        <v>330</v>
      </c>
      <c r="J444" s="824" t="s">
        <v>331</v>
      </c>
      <c r="K444" s="892" t="s">
        <v>332</v>
      </c>
    </row>
    <row r="445" spans="1:21">
      <c r="A445" s="789"/>
      <c r="B445" s="788"/>
      <c r="C445" s="918" t="s">
        <v>457</v>
      </c>
      <c r="D445" s="824"/>
      <c r="E445" s="893" t="s">
        <v>456</v>
      </c>
      <c r="F445" s="893" t="s">
        <v>159</v>
      </c>
      <c r="G445" s="824"/>
      <c r="H445" s="824"/>
      <c r="I445" s="824"/>
      <c r="J445" s="824"/>
      <c r="K445" s="892"/>
    </row>
    <row r="446" spans="1:21">
      <c r="A446" s="792"/>
      <c r="B446" s="793"/>
      <c r="C446" s="919" t="s">
        <v>334</v>
      </c>
      <c r="D446" s="894" t="s">
        <v>335</v>
      </c>
      <c r="E446" s="894" t="s">
        <v>336</v>
      </c>
      <c r="F446" s="894" t="s">
        <v>337</v>
      </c>
      <c r="G446" s="894" t="s">
        <v>338</v>
      </c>
      <c r="H446" s="894" t="s">
        <v>339</v>
      </c>
      <c r="I446" s="894" t="s">
        <v>340</v>
      </c>
      <c r="J446" s="894" t="s">
        <v>341</v>
      </c>
      <c r="K446" s="895" t="s">
        <v>342</v>
      </c>
    </row>
    <row r="447" spans="1:21">
      <c r="A447" s="771" t="s">
        <v>379</v>
      </c>
      <c r="B447" s="772"/>
      <c r="C447" s="776">
        <f>AVERAGE(C20:C31)</f>
        <v>88.125</v>
      </c>
      <c r="D447" s="108">
        <f t="shared" ref="D447:H447" si="0">AVERAGE(D20:D31)</f>
        <v>1750.7749999999999</v>
      </c>
      <c r="E447" s="108">
        <f t="shared" si="0"/>
        <v>160.18333333333337</v>
      </c>
      <c r="F447" s="108">
        <f t="shared" si="0"/>
        <v>100.48333333333335</v>
      </c>
      <c r="G447" s="31">
        <f>SUM(G20:G31)</f>
        <v>319928</v>
      </c>
      <c r="H447" s="108">
        <f t="shared" si="0"/>
        <v>97.516249999999999</v>
      </c>
      <c r="I447" s="31">
        <f>SUM(I20:I31)</f>
        <v>245039667</v>
      </c>
      <c r="J447" s="109">
        <f t="shared" ref="J447:K447" si="1">AVERAGE(J20:J31)</f>
        <v>7.3895833333333343</v>
      </c>
      <c r="K447" s="777">
        <f t="shared" si="1"/>
        <v>103.44525</v>
      </c>
    </row>
    <row r="448" spans="1:21">
      <c r="A448" s="771" t="s">
        <v>380</v>
      </c>
      <c r="B448" s="772" t="s">
        <v>424</v>
      </c>
      <c r="C448" s="776">
        <f>AVERAGE(C32:C43)</f>
        <v>95.591666666666654</v>
      </c>
      <c r="D448" s="108">
        <f t="shared" ref="D448:H448" si="2">AVERAGE(D32:D43)</f>
        <v>1827.4916666666666</v>
      </c>
      <c r="E448" s="108">
        <f t="shared" si="2"/>
        <v>149.06666666666663</v>
      </c>
      <c r="F448" s="108">
        <f t="shared" si="2"/>
        <v>103.22500000000001</v>
      </c>
      <c r="G448" s="31">
        <f>SUM(G32:G43)</f>
        <v>321300</v>
      </c>
      <c r="H448" s="108">
        <f t="shared" si="2"/>
        <v>112.01741666666665</v>
      </c>
      <c r="I448" s="31">
        <f>SUM(I32:I43)</f>
        <v>254539317</v>
      </c>
      <c r="J448" s="109">
        <f t="shared" ref="J448:K448" si="3">AVERAGE(J32:J43)</f>
        <v>8.1434166666666687</v>
      </c>
      <c r="K448" s="777">
        <f t="shared" si="3"/>
        <v>103.01791666666664</v>
      </c>
    </row>
    <row r="449" spans="1:11">
      <c r="A449" s="771" t="s">
        <v>381</v>
      </c>
      <c r="B449" s="772"/>
      <c r="C449" s="776">
        <f>AVERAGE(C44:C55)</f>
        <v>97.88333333333334</v>
      </c>
      <c r="D449" s="108">
        <f t="shared" ref="D449:H449" si="4">AVERAGE(D44:D55)</f>
        <v>1797.4499999999998</v>
      </c>
      <c r="E449" s="108">
        <f t="shared" si="4"/>
        <v>127.51666666666665</v>
      </c>
      <c r="F449" s="108">
        <f t="shared" si="4"/>
        <v>104.875</v>
      </c>
      <c r="G449" s="31">
        <f>SUM(G44:G55)</f>
        <v>350987</v>
      </c>
      <c r="H449" s="108">
        <f t="shared" si="4"/>
        <v>97.334416666666655</v>
      </c>
      <c r="I449" s="31">
        <f>SUM(I44:I55)</f>
        <v>214390797</v>
      </c>
      <c r="J449" s="109">
        <f t="shared" ref="J449:K449" si="5">AVERAGE(J44:J55)</f>
        <v>6.6449999999999996</v>
      </c>
      <c r="K449" s="777">
        <f t="shared" si="5"/>
        <v>101.85525000000001</v>
      </c>
    </row>
    <row r="450" spans="1:11">
      <c r="A450" s="771" t="s">
        <v>382</v>
      </c>
      <c r="B450" s="772" t="s">
        <v>425</v>
      </c>
      <c r="C450" s="776">
        <f>AVERAGE(C56:C67)</f>
        <v>94.666666666666671</v>
      </c>
      <c r="D450" s="108">
        <f t="shared" ref="D450:H450" si="6">AVERAGE(D56:D67)</f>
        <v>1807</v>
      </c>
      <c r="E450" s="108">
        <f t="shared" si="6"/>
        <v>125.55833333333335</v>
      </c>
      <c r="F450" s="108">
        <f t="shared" si="6"/>
        <v>104.34166666666665</v>
      </c>
      <c r="G450" s="31">
        <f>SUM(G56:G67)</f>
        <v>405450</v>
      </c>
      <c r="H450" s="108">
        <f t="shared" si="6"/>
        <v>104.19575000000002</v>
      </c>
      <c r="I450" s="31">
        <f>SUM(I56:I67)</f>
        <v>182123002</v>
      </c>
      <c r="J450" s="109">
        <f t="shared" ref="J450:K450" si="7">AVERAGE(J56:J67)</f>
        <v>5.4758333333333331</v>
      </c>
      <c r="K450" s="777">
        <f t="shared" si="7"/>
        <v>101.16208333333333</v>
      </c>
    </row>
    <row r="451" spans="1:11">
      <c r="A451" s="771" t="s">
        <v>383</v>
      </c>
      <c r="B451" s="772"/>
      <c r="C451" s="776">
        <f>AVERAGE(C68:C79)</f>
        <v>92.158333333333317</v>
      </c>
      <c r="D451" s="108">
        <f t="shared" ref="D451:H451" si="8">AVERAGE(D68:D79)</f>
        <v>1853</v>
      </c>
      <c r="E451" s="108">
        <f t="shared" si="8"/>
        <v>124.44166666666668</v>
      </c>
      <c r="F451" s="108">
        <f t="shared" si="8"/>
        <v>101.73333333333333</v>
      </c>
      <c r="G451" s="31">
        <f>SUM(G68:G79)</f>
        <v>455674</v>
      </c>
      <c r="H451" s="108">
        <f t="shared" si="8"/>
        <v>102.29983333333335</v>
      </c>
      <c r="I451" s="31">
        <f>SUM(I68:I79)</f>
        <v>161776165</v>
      </c>
      <c r="J451" s="109">
        <f t="shared" ref="J451:K451" si="9">AVERAGE(J68:J79)</f>
        <v>4.5273333333333339</v>
      </c>
      <c r="K451" s="777">
        <f t="shared" si="9"/>
        <v>100.70958333333334</v>
      </c>
    </row>
    <row r="452" spans="1:11">
      <c r="A452" s="771" t="s">
        <v>384</v>
      </c>
      <c r="B452" s="772"/>
      <c r="C452" s="776">
        <f>AVERAGE(C80:C91)</f>
        <v>88.266666666666666</v>
      </c>
      <c r="D452" s="108">
        <f t="shared" ref="D452:H452" si="10">AVERAGE(D80:D91)</f>
        <v>1589.3166666666666</v>
      </c>
      <c r="E452" s="108">
        <f t="shared" si="10"/>
        <v>129.50833333333333</v>
      </c>
      <c r="F452" s="108">
        <f t="shared" si="10"/>
        <v>99.091666666666654</v>
      </c>
      <c r="G452" s="31">
        <f>SUM(G80:G91)</f>
        <v>611170</v>
      </c>
      <c r="H452" s="108">
        <f t="shared" si="10"/>
        <v>109.313</v>
      </c>
      <c r="I452" s="31">
        <f>SUM(I80:I91)</f>
        <v>144829930</v>
      </c>
      <c r="J452" s="109">
        <f t="shared" ref="J452:K452" si="11">AVERAGE(J80:J91)</f>
        <v>3.8905833333333333</v>
      </c>
      <c r="K452" s="777">
        <f t="shared" si="11"/>
        <v>99.622416666666666</v>
      </c>
    </row>
    <row r="453" spans="1:11">
      <c r="A453" s="771" t="s">
        <v>385</v>
      </c>
      <c r="B453" s="772"/>
      <c r="C453" s="776">
        <f>AVERAGE(C92:C103)</f>
        <v>82.958333333333329</v>
      </c>
      <c r="D453" s="108">
        <f t="shared" ref="D453:H453" si="12">AVERAGE(D92:D103)</f>
        <v>1696.1583333333331</v>
      </c>
      <c r="E453" s="108">
        <f t="shared" si="12"/>
        <v>135.93333333333334</v>
      </c>
      <c r="F453" s="108">
        <f t="shared" si="12"/>
        <v>96.725000000000009</v>
      </c>
      <c r="G453" s="31">
        <f>SUM(G92:G103)</f>
        <v>474554</v>
      </c>
      <c r="H453" s="108">
        <f t="shared" si="12"/>
        <v>102.14408333333334</v>
      </c>
      <c r="I453" s="31">
        <f>SUM(I92:I103)</f>
        <v>196278882</v>
      </c>
      <c r="J453" s="109">
        <f t="shared" ref="J453:K453" si="13">AVERAGE(J92:J103)</f>
        <v>3.0379166666666673</v>
      </c>
      <c r="K453" s="777">
        <f t="shared" si="13"/>
        <v>102.21624999999999</v>
      </c>
    </row>
    <row r="454" spans="1:11">
      <c r="A454" s="771" t="s">
        <v>386</v>
      </c>
      <c r="B454" s="772" t="s">
        <v>424</v>
      </c>
      <c r="C454" s="776">
        <f>AVERAGE(C104:C115)</f>
        <v>86.991666666666674</v>
      </c>
      <c r="D454" s="108">
        <f t="shared" ref="D454:H454" si="14">AVERAGE(D104:D115)</f>
        <v>1783.2833333333331</v>
      </c>
      <c r="E454" s="108">
        <f t="shared" si="14"/>
        <v>157.03333333333333</v>
      </c>
      <c r="F454" s="108">
        <f t="shared" si="14"/>
        <v>96.27500000000002</v>
      </c>
      <c r="G454" s="31">
        <f>SUM(G104:G115)</f>
        <v>500685</v>
      </c>
      <c r="H454" s="108">
        <f t="shared" si="14"/>
        <v>102.04408333333333</v>
      </c>
      <c r="I454" s="31">
        <f>SUM(I104:I115)</f>
        <v>179210478</v>
      </c>
      <c r="J454" s="109">
        <f t="shared" ref="J454:K454" si="15">AVERAGE(J104:J115)</f>
        <v>2.8530833333333336</v>
      </c>
      <c r="K454" s="777">
        <f t="shared" si="15"/>
        <v>101.682</v>
      </c>
    </row>
    <row r="455" spans="1:11">
      <c r="A455" s="771" t="s">
        <v>387</v>
      </c>
      <c r="B455" s="772"/>
      <c r="C455" s="776">
        <f>AVERAGE(C116:C127)</f>
        <v>90.366666666666674</v>
      </c>
      <c r="D455" s="108">
        <f t="shared" ref="D455:H455" si="16">AVERAGE(D116:D127)</f>
        <v>1792.708333333333</v>
      </c>
      <c r="E455" s="108">
        <f t="shared" si="16"/>
        <v>155.35833333333332</v>
      </c>
      <c r="F455" s="108">
        <f t="shared" si="16"/>
        <v>95.675000000000011</v>
      </c>
      <c r="G455" s="31">
        <f>SUM(G116:G127)</f>
        <v>589595</v>
      </c>
      <c r="H455" s="108">
        <f t="shared" si="16"/>
        <v>96.990166666666667</v>
      </c>
      <c r="I455" s="31">
        <f>SUM(I116:I127)</f>
        <v>152812632</v>
      </c>
      <c r="J455" s="109">
        <f t="shared" ref="J455:K455" si="17">AVERAGE(J116:J127)</f>
        <v>2.7102500000000003</v>
      </c>
      <c r="K455" s="777">
        <f t="shared" si="17"/>
        <v>100.79116666666668</v>
      </c>
    </row>
    <row r="456" spans="1:11">
      <c r="A456" s="771" t="s">
        <v>388</v>
      </c>
      <c r="B456" s="772" t="s">
        <v>425</v>
      </c>
      <c r="C456" s="776">
        <f>AVERAGE(C128:C139)</f>
        <v>84.8</v>
      </c>
      <c r="D456" s="108">
        <f t="shared" ref="D456:H456" si="18">AVERAGE(D128:D139)</f>
        <v>1659.7666666666664</v>
      </c>
      <c r="E456" s="108">
        <f t="shared" si="18"/>
        <v>145.32500000000002</v>
      </c>
      <c r="F456" s="108">
        <f t="shared" si="18"/>
        <v>95.408333333333346</v>
      </c>
      <c r="G456" s="31">
        <f>SUM(G128:G139)</f>
        <v>620783</v>
      </c>
      <c r="H456" s="108">
        <f t="shared" si="18"/>
        <v>99.789833333333334</v>
      </c>
      <c r="I456" s="31">
        <f>SUM(I128:I139)</f>
        <v>131524018</v>
      </c>
      <c r="J456" s="109">
        <f t="shared" ref="J456:K456" si="19">AVERAGE(J128:J139)</f>
        <v>2.5919166666666666</v>
      </c>
      <c r="K456" s="777">
        <f t="shared" si="19"/>
        <v>99.232500000000002</v>
      </c>
    </row>
    <row r="457" spans="1:11">
      <c r="A457" s="771" t="s">
        <v>389</v>
      </c>
      <c r="B457" s="772" t="s">
        <v>424</v>
      </c>
      <c r="C457" s="776">
        <f>AVERAGE(C140:C151)</f>
        <v>82.316666666666663</v>
      </c>
      <c r="D457" s="108">
        <f t="shared" ref="D457:H457" si="20">AVERAGE(D140:D151)</f>
        <v>1685.8166666666666</v>
      </c>
      <c r="E457" s="108">
        <f t="shared" si="20"/>
        <v>146.45000000000002</v>
      </c>
      <c r="F457" s="108">
        <f t="shared" si="20"/>
        <v>93.425000000000011</v>
      </c>
      <c r="G457" s="31">
        <f>SUM(G140:G151)</f>
        <v>612484</v>
      </c>
      <c r="H457" s="108">
        <f t="shared" si="20"/>
        <v>97.159166666666678</v>
      </c>
      <c r="I457" s="31">
        <f>SUM(I140:I151)</f>
        <v>123228370</v>
      </c>
      <c r="J457" s="109">
        <f t="shared" ref="J457:K457" si="21">AVERAGE(J140:J151)</f>
        <v>2.5041666666666669</v>
      </c>
      <c r="K457" s="777">
        <f t="shared" si="21"/>
        <v>98.345916666666668</v>
      </c>
    </row>
    <row r="458" spans="1:11">
      <c r="A458" s="773" t="s">
        <v>390</v>
      </c>
      <c r="B458" s="774" t="s">
        <v>425</v>
      </c>
      <c r="C458" s="778">
        <f>AVERAGE(C152:C163)</f>
        <v>85.25</v>
      </c>
      <c r="D458" s="110">
        <f t="shared" ref="D458:H458" si="22">AVERAGE(D152:D163)</f>
        <v>1720.3083333333334</v>
      </c>
      <c r="E458" s="110">
        <f t="shared" si="22"/>
        <v>123.29166666666669</v>
      </c>
      <c r="F458" s="110">
        <f t="shared" si="22"/>
        <v>91.183333333333337</v>
      </c>
      <c r="G458" s="33">
        <f>SUM(G152:G163)</f>
        <v>626462</v>
      </c>
      <c r="H458" s="110">
        <f t="shared" si="22"/>
        <v>98.868916666666678</v>
      </c>
      <c r="I458" s="33">
        <f>SUM(I152:I163)</f>
        <v>124171381</v>
      </c>
      <c r="J458" s="111">
        <f t="shared" ref="J458:K458" si="23">AVERAGE(J152:J163)</f>
        <v>2.3782500000000004</v>
      </c>
      <c r="K458" s="779">
        <f t="shared" si="23"/>
        <v>98.374833333333342</v>
      </c>
    </row>
    <row r="459" spans="1:11">
      <c r="A459" s="771" t="s">
        <v>391</v>
      </c>
      <c r="B459" s="772"/>
      <c r="C459" s="776">
        <f>AVERAGE(C164:C175)</f>
        <v>77.108333333333334</v>
      </c>
      <c r="D459" s="108">
        <f t="shared" ref="D459:H459" si="24">AVERAGE(D164:D175)</f>
        <v>1608.4833333333336</v>
      </c>
      <c r="E459" s="108">
        <f t="shared" si="24"/>
        <v>118.50833333333333</v>
      </c>
      <c r="F459" s="108">
        <f t="shared" si="24"/>
        <v>89.850000000000009</v>
      </c>
      <c r="G459" s="31">
        <f>SUM(G164:G175)</f>
        <v>606300</v>
      </c>
      <c r="H459" s="108">
        <f t="shared" si="24"/>
        <v>93.530416666666667</v>
      </c>
      <c r="I459" s="31">
        <f>SUM(I164:I175)</f>
        <v>101376143</v>
      </c>
      <c r="J459" s="109">
        <f t="shared" ref="J459:K459" si="25">AVERAGE(J164:J175)</f>
        <v>2.2549999999999999</v>
      </c>
      <c r="K459" s="777">
        <f t="shared" si="25"/>
        <v>97.781333333333336</v>
      </c>
    </row>
    <row r="460" spans="1:11">
      <c r="A460" s="771" t="s">
        <v>392</v>
      </c>
      <c r="B460" s="772"/>
      <c r="C460" s="776">
        <f>AVERAGE(C176:C187)</f>
        <v>77.341666666666683</v>
      </c>
      <c r="D460" s="108">
        <f t="shared" ref="D460:H460" si="26">AVERAGE(D176:D187)</f>
        <v>1525.7301666666665</v>
      </c>
      <c r="E460" s="108">
        <f t="shared" si="26"/>
        <v>123.79166666666667</v>
      </c>
      <c r="F460" s="108">
        <f t="shared" si="26"/>
        <v>87.375</v>
      </c>
      <c r="G460" s="31">
        <f>SUM(G176:G187)</f>
        <v>513583</v>
      </c>
      <c r="H460" s="108">
        <f t="shared" si="26"/>
        <v>101.31858333333334</v>
      </c>
      <c r="I460" s="31">
        <f>SUM(I176:I187)</f>
        <v>101453237</v>
      </c>
      <c r="J460" s="109">
        <f t="shared" ref="J460:K460" si="27">AVERAGE(J176:J187)</f>
        <v>2.4096666666666664</v>
      </c>
      <c r="K460" s="777">
        <f t="shared" si="27"/>
        <v>99.572500000000005</v>
      </c>
    </row>
    <row r="461" spans="1:11">
      <c r="A461" s="771" t="s">
        <v>393</v>
      </c>
      <c r="B461" s="772"/>
      <c r="C461" s="776">
        <f>AVERAGE(C188:C199)</f>
        <v>75.124999999999986</v>
      </c>
      <c r="D461" s="108">
        <f t="shared" ref="D461:H461" si="28">AVERAGE(D188:D199)</f>
        <v>1643.05</v>
      </c>
      <c r="E461" s="108">
        <f t="shared" si="28"/>
        <v>130.01666666666668</v>
      </c>
      <c r="F461" s="108">
        <f t="shared" si="28"/>
        <v>87.574999999999989</v>
      </c>
      <c r="G461" s="31">
        <f>SUM(G188:G199)</f>
        <v>405275</v>
      </c>
      <c r="H461" s="108">
        <f t="shared" si="28"/>
        <v>93.036749999999998</v>
      </c>
      <c r="I461" s="31">
        <f>SUM(I188:I199)</f>
        <v>125188885</v>
      </c>
      <c r="J461" s="109">
        <f t="shared" ref="J461:K461" si="29">AVERAGE(J188:J199)</f>
        <v>2.3644166666666666</v>
      </c>
      <c r="K461" s="777">
        <f t="shared" si="29"/>
        <v>100.46566666666666</v>
      </c>
    </row>
    <row r="462" spans="1:11">
      <c r="A462" s="771" t="s">
        <v>394</v>
      </c>
      <c r="B462" s="772"/>
      <c r="C462" s="776">
        <f>AVERAGE(C200:C211)</f>
        <v>78.866666666666674</v>
      </c>
      <c r="D462" s="108">
        <f t="shared" ref="D462:H462" si="30">AVERAGE(D200:D211)</f>
        <v>1756.3333333333333</v>
      </c>
      <c r="E462" s="108">
        <f t="shared" si="30"/>
        <v>148.48333333333332</v>
      </c>
      <c r="F462" s="108">
        <f t="shared" si="30"/>
        <v>87.691666666666677</v>
      </c>
      <c r="G462" s="31">
        <f>SUM(G200:G211)</f>
        <v>354234</v>
      </c>
      <c r="H462" s="108">
        <f t="shared" si="30"/>
        <v>96.228499999999997</v>
      </c>
      <c r="I462" s="31">
        <f>SUM(I200:I211)</f>
        <v>150858047</v>
      </c>
      <c r="J462" s="109">
        <f t="shared" ref="J462:K462" si="31">AVERAGE(J200:J211)</f>
        <v>2.2624166666666667</v>
      </c>
      <c r="K462" s="777">
        <f t="shared" si="31"/>
        <v>99.742916666666659</v>
      </c>
    </row>
    <row r="463" spans="1:11">
      <c r="A463" s="771" t="s">
        <v>395</v>
      </c>
      <c r="B463" s="772"/>
      <c r="C463" s="776">
        <f>AVERAGE(C212:C223)</f>
        <v>80.00833333333334</v>
      </c>
      <c r="D463" s="108">
        <f t="shared" ref="D463:H463" si="32">AVERAGE(D212:D223)</f>
        <v>1599.3333333333333</v>
      </c>
      <c r="E463" s="108">
        <f t="shared" si="32"/>
        <v>177.14166666666665</v>
      </c>
      <c r="F463" s="108">
        <f t="shared" si="32"/>
        <v>87.708333333333329</v>
      </c>
      <c r="G463" s="31">
        <f>SUM(G212:G223)</f>
        <v>328521</v>
      </c>
      <c r="H463" s="108">
        <f t="shared" si="32"/>
        <v>102.19541666666665</v>
      </c>
      <c r="I463" s="31">
        <f>SUM(I212:I223)</f>
        <v>183363508</v>
      </c>
      <c r="J463" s="109">
        <f t="shared" ref="J463:K463" si="33">AVERAGE(J212:J223)</f>
        <v>2.2521666666666662</v>
      </c>
      <c r="K463" s="777">
        <f t="shared" si="33"/>
        <v>100.00083333333335</v>
      </c>
    </row>
    <row r="464" spans="1:11">
      <c r="A464" s="771" t="s">
        <v>396</v>
      </c>
      <c r="B464" s="772" t="s">
        <v>424</v>
      </c>
      <c r="C464" s="776">
        <f>AVERAGE(C224:C235)</f>
        <v>83.124999999999986</v>
      </c>
      <c r="D464" s="108">
        <f t="shared" ref="D464:H464" si="34">AVERAGE(D224:D235)</f>
        <v>1675.4166666666667</v>
      </c>
      <c r="E464" s="108">
        <f t="shared" si="34"/>
        <v>170.23333333333332</v>
      </c>
      <c r="F464" s="108">
        <f t="shared" si="34"/>
        <v>90.433333333333337</v>
      </c>
      <c r="G464" s="31">
        <f>SUM(G224:G235)</f>
        <v>314874</v>
      </c>
      <c r="H464" s="108">
        <f t="shared" si="34"/>
        <v>96.670583333333312</v>
      </c>
      <c r="I464" s="31">
        <f>SUM(I224:I235)</f>
        <v>184350130</v>
      </c>
      <c r="J464" s="109">
        <f t="shared" ref="J464:K464" si="35">AVERAGE(J224:J235)</f>
        <v>2.3753333333333333</v>
      </c>
      <c r="K464" s="777">
        <f t="shared" si="35"/>
        <v>99.947583333333341</v>
      </c>
    </row>
    <row r="465" spans="1:11">
      <c r="A465" s="771" t="s">
        <v>397</v>
      </c>
      <c r="B465" s="772"/>
      <c r="C465" s="776">
        <f>AVERAGE(C236:C247)</f>
        <v>84.474999999999994</v>
      </c>
      <c r="D465" s="108">
        <f t="shared" ref="D465:H465" si="36">AVERAGE(D236:D247)</f>
        <v>1712</v>
      </c>
      <c r="E465" s="108">
        <f t="shared" si="36"/>
        <v>133.05833333333331</v>
      </c>
      <c r="F465" s="108">
        <f t="shared" si="36"/>
        <v>93.575000000000003</v>
      </c>
      <c r="G465" s="31">
        <f>SUM(G236:G247)</f>
        <v>309524</v>
      </c>
      <c r="H465" s="108">
        <f t="shared" si="36"/>
        <v>114.78041666666667</v>
      </c>
      <c r="I465" s="31">
        <f>SUM(I236:I247)</f>
        <v>184446234</v>
      </c>
      <c r="J465" s="109">
        <f t="shared" ref="J465:K465" si="37">AVERAGE(J236:J247)</f>
        <v>2.3530000000000002</v>
      </c>
      <c r="K465" s="777">
        <f t="shared" si="37"/>
        <v>100.99108333333334</v>
      </c>
    </row>
    <row r="466" spans="1:11">
      <c r="A466" s="771" t="s">
        <v>398</v>
      </c>
      <c r="B466" s="772" t="s">
        <v>425</v>
      </c>
      <c r="C466" s="776">
        <f>AVERAGE(C248:C259)</f>
        <v>77.55</v>
      </c>
      <c r="D466" s="108">
        <f t="shared" ref="D466:H466" si="38">AVERAGE(D248:D259)</f>
        <v>1636</v>
      </c>
      <c r="E466" s="108">
        <f t="shared" si="38"/>
        <v>101.23333333333333</v>
      </c>
      <c r="F466" s="108">
        <f t="shared" si="38"/>
        <v>95.375</v>
      </c>
      <c r="G466" s="31">
        <f>SUM(G248:G259)</f>
        <v>414386</v>
      </c>
      <c r="H466" s="108">
        <f t="shared" si="38"/>
        <v>98.504000000000019</v>
      </c>
      <c r="I466" s="31">
        <f>SUM(I248:I259)</f>
        <v>127571225</v>
      </c>
      <c r="J466" s="109">
        <f t="shared" ref="J466:K466" si="39">AVERAGE(J248:J259)</f>
        <v>2.1452499999999999</v>
      </c>
      <c r="K466" s="777">
        <f t="shared" si="39"/>
        <v>98.902333333333317</v>
      </c>
    </row>
    <row r="467" spans="1:11">
      <c r="A467" s="771" t="s">
        <v>399</v>
      </c>
      <c r="B467" s="772"/>
      <c r="C467" s="776">
        <f>AVERAGE(C260:C271)</f>
        <v>74.033333333333331</v>
      </c>
      <c r="D467" s="108">
        <f t="shared" ref="D467:H467" si="40">AVERAGE(D260:D271)</f>
        <v>1556.5833333333333</v>
      </c>
      <c r="E467" s="108">
        <f t="shared" si="40"/>
        <v>108.64166666666665</v>
      </c>
      <c r="F467" s="108">
        <f t="shared" si="40"/>
        <v>95.550000000000011</v>
      </c>
      <c r="G467" s="31">
        <f>SUM(G260:G271)</f>
        <v>358241</v>
      </c>
      <c r="H467" s="108">
        <f t="shared" si="40"/>
        <v>97.630833333333328</v>
      </c>
      <c r="I467" s="31">
        <f>SUM(I260:I271)</f>
        <v>133867225</v>
      </c>
      <c r="J467" s="109">
        <f t="shared" ref="J467:K467" si="41">AVERAGE(J260:J271)</f>
        <v>2.0078333333333331</v>
      </c>
      <c r="K467" s="777">
        <f t="shared" si="41"/>
        <v>99.588916666666663</v>
      </c>
    </row>
    <row r="468" spans="1:11">
      <c r="A468" s="816" t="s">
        <v>400</v>
      </c>
      <c r="B468" s="769" t="s">
        <v>424</v>
      </c>
      <c r="C468" s="100">
        <f>AVERAGE(C272:C283)</f>
        <v>81.55</v>
      </c>
      <c r="D468" s="100">
        <f t="shared" ref="D468:H468" si="42">AVERAGE(D272:D283)</f>
        <v>1636.25</v>
      </c>
      <c r="E468" s="100">
        <f t="shared" si="42"/>
        <v>124.87499999999999</v>
      </c>
      <c r="F468" s="100">
        <f t="shared" si="42"/>
        <v>96.416666666666643</v>
      </c>
      <c r="G468" s="33">
        <f>SUM(G272:G283)</f>
        <v>317390</v>
      </c>
      <c r="H468" s="100">
        <f t="shared" si="42"/>
        <v>99.303499999999985</v>
      </c>
      <c r="I468" s="33">
        <f>SUM(I272:I283)</f>
        <v>140565462</v>
      </c>
      <c r="J468" s="817">
        <f t="shared" ref="J468:K468" si="43">AVERAGE(J272:J283)</f>
        <v>1.9299166666666665</v>
      </c>
      <c r="K468" s="784">
        <f t="shared" si="43"/>
        <v>99.762</v>
      </c>
    </row>
    <row r="469" spans="1:11">
      <c r="A469" s="775" t="s">
        <v>401</v>
      </c>
      <c r="B469" s="567"/>
      <c r="C469" s="98">
        <f>AVERAGE(C284:C295)</f>
        <v>87.916666666666671</v>
      </c>
      <c r="D469" s="98">
        <f t="shared" ref="D469:H469" si="44">AVERAGE(D284:D295)</f>
        <v>1779.9166666666667</v>
      </c>
      <c r="E469" s="98">
        <f t="shared" si="44"/>
        <v>125.60833333333335</v>
      </c>
      <c r="F469" s="98">
        <f t="shared" si="44"/>
        <v>96.016666666666694</v>
      </c>
      <c r="G469" s="31">
        <f>SUM(G284:G295)</f>
        <v>320234</v>
      </c>
      <c r="H469" s="98">
        <f t="shared" si="44"/>
        <v>99.313083333333324</v>
      </c>
      <c r="I469" s="31">
        <f>SUM(I284:I295)</f>
        <v>140488247</v>
      </c>
      <c r="J469" s="813">
        <f t="shared" ref="J469:K469" si="45">AVERAGE(J284:J295)</f>
        <v>1.8435833333333334</v>
      </c>
      <c r="K469" s="799">
        <f t="shared" si="45"/>
        <v>100.00075</v>
      </c>
    </row>
    <row r="470" spans="1:11">
      <c r="A470" s="775" t="s">
        <v>402</v>
      </c>
      <c r="B470" s="567" t="s">
        <v>425</v>
      </c>
      <c r="C470" s="98">
        <f>AVERAGE(C296:C307)</f>
        <v>88.625</v>
      </c>
      <c r="D470" s="98">
        <f t="shared" ref="D470:H470" si="46">AVERAGE(D296:D307)</f>
        <v>1795.5833333333333</v>
      </c>
      <c r="E470" s="98">
        <f t="shared" si="46"/>
        <v>112.84166666666668</v>
      </c>
      <c r="F470" s="98">
        <f t="shared" si="46"/>
        <v>96.083333333333329</v>
      </c>
      <c r="G470" s="31">
        <f>SUM(G296:G307)</f>
        <v>299250</v>
      </c>
      <c r="H470" s="98">
        <f t="shared" si="46"/>
        <v>99.45783333333334</v>
      </c>
      <c r="I470" s="31">
        <f>SUM(I296:I307)</f>
        <v>151680055</v>
      </c>
      <c r="J470" s="813">
        <f t="shared" ref="J470:K470" si="47">AVERAGE(J296:J307)</f>
        <v>1.7544166666666667</v>
      </c>
      <c r="K470" s="799">
        <f t="shared" si="47"/>
        <v>100.14616666666666</v>
      </c>
    </row>
    <row r="471" spans="1:11">
      <c r="A471" s="775" t="s">
        <v>403</v>
      </c>
      <c r="B471" s="567"/>
      <c r="C471" s="98">
        <f>AVERAGE(C308:C319)</f>
        <v>91.108333333333334</v>
      </c>
      <c r="D471" s="98">
        <f t="shared" ref="D471:H471" si="48">AVERAGE(D308:D319)</f>
        <v>1834.9166666666667</v>
      </c>
      <c r="E471" s="98">
        <f t="shared" si="48"/>
        <v>114.91666666666664</v>
      </c>
      <c r="F471" s="98">
        <f t="shared" si="48"/>
        <v>96.625</v>
      </c>
      <c r="G471" s="31">
        <f>SUM(G308:G319)</f>
        <v>269647</v>
      </c>
      <c r="H471" s="98">
        <f t="shared" si="48"/>
        <v>98.478416666666689</v>
      </c>
      <c r="I471" s="31">
        <f>SUM(I308:I319)</f>
        <v>181535648</v>
      </c>
      <c r="J471" s="813">
        <f t="shared" ref="J471:K471" si="49">AVERAGE(J308:J319)</f>
        <v>1.6633333333333338</v>
      </c>
      <c r="K471" s="799">
        <f t="shared" si="49"/>
        <v>102.46241666666667</v>
      </c>
    </row>
    <row r="472" spans="1:11">
      <c r="A472" s="775" t="s">
        <v>404</v>
      </c>
      <c r="B472" s="567"/>
      <c r="C472" s="98">
        <f>AVERAGE(C320:C331)</f>
        <v>92.266666666666652</v>
      </c>
      <c r="D472" s="98">
        <f t="shared" ref="D472:H472" si="50">AVERAGE(D320:D331)</f>
        <v>1866</v>
      </c>
      <c r="E472" s="98">
        <f t="shared" si="50"/>
        <v>116.22499999999998</v>
      </c>
      <c r="F472" s="98">
        <f t="shared" si="50"/>
        <v>98.183333333333337</v>
      </c>
      <c r="G472" s="31">
        <f>SUM(G320:G331)</f>
        <v>248602</v>
      </c>
      <c r="H472" s="98">
        <f t="shared" si="50"/>
        <v>101.53283333333333</v>
      </c>
      <c r="I472" s="31">
        <f>SUM(I320:I331)</f>
        <v>185717984</v>
      </c>
      <c r="J472" s="813">
        <f t="shared" ref="J472:K472" si="51">AVERAGE(J320:J331)</f>
        <v>1.5636666666666665</v>
      </c>
      <c r="K472" s="799">
        <f t="shared" si="51"/>
        <v>100.92991666666666</v>
      </c>
    </row>
    <row r="473" spans="1:11">
      <c r="A473" s="775" t="s">
        <v>465</v>
      </c>
      <c r="B473" s="567"/>
      <c r="C473" s="32">
        <f>AVERAGE(C332:C343)</f>
        <v>96.541666666666671</v>
      </c>
      <c r="D473" s="32">
        <f t="shared" ref="D473:H473" si="52">AVERAGE(D332:D343)</f>
        <v>1752</v>
      </c>
      <c r="E473" s="32">
        <f t="shared" si="52"/>
        <v>113.81666666666666</v>
      </c>
      <c r="F473" s="32">
        <f t="shared" si="52"/>
        <v>99.75833333333334</v>
      </c>
      <c r="G473" s="31">
        <f>SUM(G332:G343)</f>
        <v>228375</v>
      </c>
      <c r="H473" s="32">
        <f t="shared" si="52"/>
        <v>101.15224999999998</v>
      </c>
      <c r="I473" s="31">
        <f>SUM(I332:I343)</f>
        <v>186253406</v>
      </c>
      <c r="J473" s="813">
        <f t="shared" ref="J473:K473" si="53">AVERAGE(J332:J343)</f>
        <v>1.4450833333333335</v>
      </c>
      <c r="K473" s="785">
        <f t="shared" si="53"/>
        <v>100.23991666666666</v>
      </c>
    </row>
    <row r="474" spans="1:11">
      <c r="A474" s="775" t="s">
        <v>467</v>
      </c>
      <c r="B474" s="814" t="s">
        <v>271</v>
      </c>
      <c r="C474" s="98">
        <f>AVERAGE(C344:C355)</f>
        <v>96.600000000000009</v>
      </c>
      <c r="D474" s="32">
        <f>AVERAGE(D344:D355)</f>
        <v>1775.4166666666667</v>
      </c>
      <c r="E474" s="32">
        <f>AVERAGE(E344:E355)</f>
        <v>113.91666666666664</v>
      </c>
      <c r="F474" s="98">
        <f>AVERAGE(F344:F355)</f>
        <v>100.54166666666667</v>
      </c>
      <c r="G474" s="31">
        <f>SUM(G344:G355)</f>
        <v>216513</v>
      </c>
      <c r="H474" s="32">
        <f>AVERAGE(H344:H355)</f>
        <v>89.036000000000001</v>
      </c>
      <c r="I474" s="31">
        <f>SUM(I344:I355)</f>
        <v>196782392</v>
      </c>
      <c r="J474" s="813">
        <f>AVERAGE(J344:J355)</f>
        <v>1.3528333333333336</v>
      </c>
      <c r="K474" s="785">
        <f>AVERAGE(K344:K355)</f>
        <v>100.18741666666666</v>
      </c>
    </row>
    <row r="475" spans="1:11">
      <c r="A475" s="775" t="s">
        <v>747</v>
      </c>
      <c r="B475" s="814" t="s">
        <v>271</v>
      </c>
      <c r="C475" s="98">
        <f>AVERAGE(C356:C367)</f>
        <v>99.924999999999997</v>
      </c>
      <c r="D475" s="98">
        <f>AVERAGE(D356:D367)</f>
        <v>1741.75</v>
      </c>
      <c r="E475" s="32">
        <f>AVERAGE(E356:E367)</f>
        <v>119.39999999999999</v>
      </c>
      <c r="F475" s="98">
        <f>AVERAGE(F356:F367)</f>
        <v>101.48333333333335</v>
      </c>
      <c r="G475" s="31">
        <f>SUM(G356:G367)</f>
        <v>217225</v>
      </c>
      <c r="H475" s="32">
        <f>AVERAGE(H356:H367)</f>
        <v>120.75216666666665</v>
      </c>
      <c r="I475" s="31">
        <f>SUM(I356:I367)</f>
        <v>205354424</v>
      </c>
      <c r="J475" s="813">
        <f>AVERAGE(J356:J367)</f>
        <v>1.2989166666666667</v>
      </c>
      <c r="K475" s="785">
        <f>AVERAGE(K356:K367)</f>
        <v>100.73291666666667</v>
      </c>
    </row>
    <row r="476" spans="1:11">
      <c r="A476" s="775" t="s">
        <v>782</v>
      </c>
      <c r="B476" s="1910" t="s">
        <v>269</v>
      </c>
      <c r="C476" s="98">
        <f>AVERAGE(C368:C379)</f>
        <v>101.28333333333335</v>
      </c>
      <c r="D476" s="98">
        <f>AVERAGE(D368:D379)</f>
        <v>1978.5833333333333</v>
      </c>
      <c r="E476" s="98">
        <f>AVERAGE(E368:E379)</f>
        <v>106.83333333333333</v>
      </c>
      <c r="F476" s="98">
        <f>AVERAGE(F368:F379)</f>
        <v>102.86666666666667</v>
      </c>
      <c r="G476" s="987">
        <f>SUM(G368:G379)</f>
        <v>213366</v>
      </c>
      <c r="H476" s="98">
        <f>AVERAGE(H368:H379)</f>
        <v>97.581000000000003</v>
      </c>
      <c r="I476" s="987">
        <f>SUM(I368:I379)</f>
        <v>207921963</v>
      </c>
      <c r="J476" s="105">
        <f>AVERAGE(J368:J379)</f>
        <v>1.2466666666666668</v>
      </c>
      <c r="K476" s="785">
        <f>AVERAGE(K368:K379)</f>
        <v>100.57416666666667</v>
      </c>
    </row>
    <row r="477" spans="1:11">
      <c r="A477" s="816" t="s">
        <v>794</v>
      </c>
      <c r="B477" s="1912" t="s">
        <v>270</v>
      </c>
      <c r="C477" s="100">
        <f>AVERAGE(C380:C391)</f>
        <v>100.01666666666665</v>
      </c>
      <c r="D477" s="100" t="s">
        <v>809</v>
      </c>
      <c r="E477" s="100">
        <f t="shared" ref="E477:K477" si="54">AVERAGE(E380:E391)</f>
        <v>100.61666666666667</v>
      </c>
      <c r="F477" s="100">
        <f t="shared" si="54"/>
        <v>104.40833333333332</v>
      </c>
      <c r="G477" s="33">
        <f>SUM(G380:G391)</f>
        <v>239710</v>
      </c>
      <c r="H477" s="100">
        <f t="shared" si="54"/>
        <v>99.653583333333302</v>
      </c>
      <c r="I477" s="33">
        <f>SUM(I380:I391)</f>
        <v>192360407</v>
      </c>
      <c r="J477" s="107">
        <f t="shared" si="54"/>
        <v>1.1753333333333333</v>
      </c>
      <c r="K477" s="784">
        <f t="shared" si="54"/>
        <v>100.7265</v>
      </c>
    </row>
    <row r="478" spans="1:11">
      <c r="A478" s="775" t="s">
        <v>859</v>
      </c>
      <c r="B478" s="1910"/>
      <c r="C478" s="98">
        <f>AVERAGE(C392:C403)</f>
        <v>97.899999999999991</v>
      </c>
      <c r="D478" s="98" t="s">
        <v>271</v>
      </c>
      <c r="E478" s="98">
        <f>AVERAGE(E392:E403)</f>
        <v>99.25</v>
      </c>
      <c r="F478" s="98">
        <f>AVERAGE(F392:F403)</f>
        <v>104.08333333333333</v>
      </c>
      <c r="G478" s="31">
        <f>SUM(G392:G403)</f>
        <v>246003</v>
      </c>
      <c r="H478" s="98">
        <f>AVERAGE(H392:H403)</f>
        <v>107.55133333333333</v>
      </c>
      <c r="I478" s="31">
        <f>SUM(I392:I403)</f>
        <v>203529524</v>
      </c>
      <c r="J478" s="105">
        <f>AVERAGE(J392:J403)</f>
        <v>1.0985000000000003</v>
      </c>
      <c r="K478" s="799">
        <f>AVERAGE(K392:K403)</f>
        <v>99.351916666666668</v>
      </c>
    </row>
    <row r="479" spans="1:11">
      <c r="A479" s="775" t="s">
        <v>1227</v>
      </c>
      <c r="B479" s="1910"/>
      <c r="C479" s="98">
        <f>AVERAGE(C404:C415)</f>
        <v>97.708333333333329</v>
      </c>
      <c r="D479" s="98" t="s">
        <v>271</v>
      </c>
      <c r="E479" s="98">
        <f>AVERAGE(E404:E415)</f>
        <v>104.425</v>
      </c>
      <c r="F479" s="98">
        <f>AVERAGE(F404:F415)</f>
        <v>103.78333333333332</v>
      </c>
      <c r="G479" s="31">
        <f>SUM(G404:G415)</f>
        <v>224142</v>
      </c>
      <c r="H479" s="98">
        <f>AVERAGE(H404:H415)</f>
        <v>103.9375</v>
      </c>
      <c r="I479" s="31">
        <f>SUM(I404:I415)</f>
        <v>238518655</v>
      </c>
      <c r="J479" s="105">
        <f>AVERAGE(J404:J415)</f>
        <v>1.0903333333333334</v>
      </c>
      <c r="K479" s="799">
        <f>AVERAGE(K404:K415)</f>
        <v>101.97949999999997</v>
      </c>
    </row>
    <row r="480" spans="1:11">
      <c r="A480" s="898" t="s">
        <v>1258</v>
      </c>
      <c r="B480" s="796"/>
      <c r="C480" s="821">
        <f>AVERAGE(C416:C427)</f>
        <v>100.72499999999998</v>
      </c>
      <c r="D480" s="821"/>
      <c r="E480" s="821">
        <f>AVERAGE(E416:E427)</f>
        <v>91.725000000000009</v>
      </c>
      <c r="F480" s="821">
        <f>AVERAGE(F416:F427)</f>
        <v>103.38333333333333</v>
      </c>
      <c r="G480" s="1180">
        <f>SUM(G416:G427)</f>
        <v>235028</v>
      </c>
      <c r="H480" s="821">
        <f>AVERAGE(H416:H427)</f>
        <v>96.406416666666658</v>
      </c>
      <c r="I480" s="1180">
        <f>SUM(I416:I427)</f>
        <v>243155242</v>
      </c>
      <c r="J480" s="897">
        <f>AVERAGE(J416:J427)</f>
        <v>1.0958333333333334</v>
      </c>
      <c r="K480" s="822">
        <f>AVERAGE(K416:K427)</f>
        <v>103.36458333333333</v>
      </c>
    </row>
    <row r="481" spans="1:11">
      <c r="A481" s="703"/>
      <c r="B481" s="47"/>
      <c r="C481" s="98"/>
      <c r="D481" s="98"/>
      <c r="E481" s="98"/>
      <c r="F481" s="98"/>
      <c r="G481" s="31"/>
      <c r="H481" s="98"/>
      <c r="I481" s="31"/>
      <c r="J481" s="105"/>
      <c r="K481" s="98"/>
    </row>
    <row r="482" spans="1:11">
      <c r="G482" s="568" t="s">
        <v>720</v>
      </c>
      <c r="I482" s="568" t="s">
        <v>720</v>
      </c>
    </row>
    <row r="483" spans="1:11">
      <c r="A483" s="767" t="s">
        <v>715</v>
      </c>
      <c r="B483" s="769"/>
      <c r="C483" s="920"/>
      <c r="D483" s="920"/>
      <c r="E483" s="920"/>
      <c r="F483" s="920"/>
      <c r="G483" s="33">
        <f>SUM(G323:G334)</f>
        <v>245435</v>
      </c>
      <c r="H483" s="920"/>
      <c r="I483" s="33">
        <f>SUM(I323:I334)</f>
        <v>188224272</v>
      </c>
      <c r="J483" s="920"/>
      <c r="K483" s="921"/>
    </row>
    <row r="484" spans="1:11">
      <c r="A484" s="768" t="s">
        <v>716</v>
      </c>
      <c r="B484" s="567"/>
      <c r="G484" s="31">
        <f>SUM(G335:G346)</f>
        <v>224377</v>
      </c>
      <c r="I484" s="31">
        <f>SUM(I335:I346)</f>
        <v>190765194</v>
      </c>
      <c r="K484" s="922"/>
    </row>
    <row r="485" spans="1:11">
      <c r="A485" s="768" t="s">
        <v>717</v>
      </c>
      <c r="B485" s="706" t="s">
        <v>271</v>
      </c>
      <c r="G485" s="28">
        <f>SUM(G347:G358)</f>
        <v>213641</v>
      </c>
      <c r="I485" s="28">
        <f>SUM(I347:I358)</f>
        <v>193905376</v>
      </c>
      <c r="K485" s="922"/>
    </row>
    <row r="486" spans="1:11">
      <c r="A486" s="768" t="s">
        <v>757</v>
      </c>
      <c r="B486" s="1918"/>
      <c r="G486" s="1917">
        <f>SUM(G359:G370)</f>
        <v>217587</v>
      </c>
      <c r="I486" s="1917">
        <f>SUM(I359:I370)</f>
        <v>207843328</v>
      </c>
      <c r="K486" s="922"/>
    </row>
    <row r="487" spans="1:11">
      <c r="A487" s="1053" t="s">
        <v>795</v>
      </c>
      <c r="B487" s="1918"/>
      <c r="G487" s="1917">
        <f>SUM(G371:G382)</f>
        <v>212275</v>
      </c>
      <c r="I487" s="1917">
        <f>SUM(I371:I382)</f>
        <v>207764698</v>
      </c>
      <c r="K487" s="922"/>
    </row>
    <row r="488" spans="1:11">
      <c r="A488" s="1053" t="s">
        <v>825</v>
      </c>
      <c r="B488" s="1918"/>
      <c r="G488" s="1917">
        <f>SUM(G383:G394)</f>
        <v>252333</v>
      </c>
      <c r="I488" s="1917">
        <f>SUM(I383:I394)</f>
        <v>192435832</v>
      </c>
      <c r="K488" s="922"/>
    </row>
    <row r="489" spans="1:11">
      <c r="A489" s="1053" t="s">
        <v>1197</v>
      </c>
      <c r="B489" s="1918"/>
      <c r="G489" s="1917">
        <f>SUM(G395:G406)</f>
        <v>238147</v>
      </c>
      <c r="I489" s="1917">
        <f>SUM(I395:I406)</f>
        <v>211273886</v>
      </c>
      <c r="K489" s="922"/>
    </row>
    <row r="490" spans="1:11">
      <c r="A490" s="1178" t="s">
        <v>1230</v>
      </c>
      <c r="B490" s="811"/>
      <c r="C490" s="886"/>
      <c r="D490" s="886"/>
      <c r="E490" s="886"/>
      <c r="F490" s="886"/>
      <c r="G490" s="923">
        <f>SUM(G407:G418)</f>
        <v>223176</v>
      </c>
      <c r="H490" s="886"/>
      <c r="I490" s="923">
        <f>SUM(I407:I418)</f>
        <v>236051784</v>
      </c>
      <c r="J490" s="886"/>
      <c r="K490" s="924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K18" sqref="K18"/>
    </sheetView>
  </sheetViews>
  <sheetFormatPr defaultColWidth="8.90625" defaultRowHeight="12.5"/>
  <cols>
    <col min="1" max="1" width="1.08984375" style="148" customWidth="1"/>
    <col min="2" max="2" width="9.90625" style="148" customWidth="1"/>
    <col min="3" max="5" width="11.08984375" style="148" customWidth="1"/>
    <col min="6" max="8" width="8.08984375" style="148" customWidth="1"/>
    <col min="9" max="11" width="11.08984375" style="148" customWidth="1"/>
    <col min="12" max="14" width="8.08984375" style="148" customWidth="1"/>
    <col min="15" max="17" width="11.08984375" style="148" customWidth="1"/>
    <col min="18" max="20" width="8.08984375" style="148" customWidth="1"/>
    <col min="21" max="23" width="11.08984375" style="148" customWidth="1"/>
    <col min="24" max="26" width="8.08984375" style="148" customWidth="1"/>
    <col min="27" max="29" width="11.08984375" style="148" customWidth="1"/>
    <col min="30" max="32" width="8.08984375" style="148" customWidth="1"/>
    <col min="33" max="35" width="11.08984375" style="148" customWidth="1"/>
    <col min="36" max="38" width="8.08984375" style="148" customWidth="1"/>
    <col min="39" max="41" width="11.08984375" style="148" customWidth="1"/>
    <col min="42" max="44" width="8.08984375" style="148" customWidth="1"/>
    <col min="45" max="46" width="15.6328125" style="148" customWidth="1"/>
    <col min="47" max="256" width="8.90625" style="148"/>
    <col min="257" max="257" width="1.08984375" style="148" customWidth="1"/>
    <col min="258" max="258" width="9.90625" style="148" customWidth="1"/>
    <col min="259" max="261" width="8.453125" style="148" customWidth="1"/>
    <col min="262" max="264" width="6.90625" style="148" customWidth="1"/>
    <col min="265" max="267" width="8.453125" style="148" customWidth="1"/>
    <col min="268" max="268" width="6.90625" style="148" customWidth="1"/>
    <col min="269" max="269" width="7.36328125" style="148" customWidth="1"/>
    <col min="270" max="270" width="7.453125" style="148" bestFit="1" customWidth="1"/>
    <col min="271" max="512" width="8.90625" style="148"/>
    <col min="513" max="513" width="1.08984375" style="148" customWidth="1"/>
    <col min="514" max="514" width="9.90625" style="148" customWidth="1"/>
    <col min="515" max="517" width="8.453125" style="148" customWidth="1"/>
    <col min="518" max="520" width="6.90625" style="148" customWidth="1"/>
    <col min="521" max="523" width="8.453125" style="148" customWidth="1"/>
    <col min="524" max="524" width="6.90625" style="148" customWidth="1"/>
    <col min="525" max="525" width="7.36328125" style="148" customWidth="1"/>
    <col min="526" max="526" width="7.453125" style="148" bestFit="1" customWidth="1"/>
    <col min="527" max="768" width="8.90625" style="148"/>
    <col min="769" max="769" width="1.08984375" style="148" customWidth="1"/>
    <col min="770" max="770" width="9.90625" style="148" customWidth="1"/>
    <col min="771" max="773" width="8.453125" style="148" customWidth="1"/>
    <col min="774" max="776" width="6.90625" style="148" customWidth="1"/>
    <col min="777" max="779" width="8.453125" style="148" customWidth="1"/>
    <col min="780" max="780" width="6.90625" style="148" customWidth="1"/>
    <col min="781" max="781" width="7.36328125" style="148" customWidth="1"/>
    <col min="782" max="782" width="7.453125" style="148" bestFit="1" customWidth="1"/>
    <col min="783" max="1024" width="8.90625" style="148"/>
    <col min="1025" max="1025" width="1.08984375" style="148" customWidth="1"/>
    <col min="1026" max="1026" width="9.90625" style="148" customWidth="1"/>
    <col min="1027" max="1029" width="8.453125" style="148" customWidth="1"/>
    <col min="1030" max="1032" width="6.90625" style="148" customWidth="1"/>
    <col min="1033" max="1035" width="8.453125" style="148" customWidth="1"/>
    <col min="1036" max="1036" width="6.90625" style="148" customWidth="1"/>
    <col min="1037" max="1037" width="7.36328125" style="148" customWidth="1"/>
    <col min="1038" max="1038" width="7.453125" style="148" bestFit="1" customWidth="1"/>
    <col min="1039" max="1280" width="8.90625" style="148"/>
    <col min="1281" max="1281" width="1.08984375" style="148" customWidth="1"/>
    <col min="1282" max="1282" width="9.90625" style="148" customWidth="1"/>
    <col min="1283" max="1285" width="8.453125" style="148" customWidth="1"/>
    <col min="1286" max="1288" width="6.90625" style="148" customWidth="1"/>
    <col min="1289" max="1291" width="8.453125" style="148" customWidth="1"/>
    <col min="1292" max="1292" width="6.90625" style="148" customWidth="1"/>
    <col min="1293" max="1293" width="7.36328125" style="148" customWidth="1"/>
    <col min="1294" max="1294" width="7.453125" style="148" bestFit="1" customWidth="1"/>
    <col min="1295" max="1536" width="8.90625" style="148"/>
    <col min="1537" max="1537" width="1.08984375" style="148" customWidth="1"/>
    <col min="1538" max="1538" width="9.90625" style="148" customWidth="1"/>
    <col min="1539" max="1541" width="8.453125" style="148" customWidth="1"/>
    <col min="1542" max="1544" width="6.90625" style="148" customWidth="1"/>
    <col min="1545" max="1547" width="8.453125" style="148" customWidth="1"/>
    <col min="1548" max="1548" width="6.90625" style="148" customWidth="1"/>
    <col min="1549" max="1549" width="7.36328125" style="148" customWidth="1"/>
    <col min="1550" max="1550" width="7.453125" style="148" bestFit="1" customWidth="1"/>
    <col min="1551" max="1792" width="8.90625" style="148"/>
    <col min="1793" max="1793" width="1.08984375" style="148" customWidth="1"/>
    <col min="1794" max="1794" width="9.90625" style="148" customWidth="1"/>
    <col min="1795" max="1797" width="8.453125" style="148" customWidth="1"/>
    <col min="1798" max="1800" width="6.90625" style="148" customWidth="1"/>
    <col min="1801" max="1803" width="8.453125" style="148" customWidth="1"/>
    <col min="1804" max="1804" width="6.90625" style="148" customWidth="1"/>
    <col min="1805" max="1805" width="7.36328125" style="148" customWidth="1"/>
    <col min="1806" max="1806" width="7.453125" style="148" bestFit="1" customWidth="1"/>
    <col min="1807" max="2048" width="8.90625" style="148"/>
    <col min="2049" max="2049" width="1.08984375" style="148" customWidth="1"/>
    <col min="2050" max="2050" width="9.90625" style="148" customWidth="1"/>
    <col min="2051" max="2053" width="8.453125" style="148" customWidth="1"/>
    <col min="2054" max="2056" width="6.90625" style="148" customWidth="1"/>
    <col min="2057" max="2059" width="8.453125" style="148" customWidth="1"/>
    <col min="2060" max="2060" width="6.90625" style="148" customWidth="1"/>
    <col min="2061" max="2061" width="7.36328125" style="148" customWidth="1"/>
    <col min="2062" max="2062" width="7.453125" style="148" bestFit="1" customWidth="1"/>
    <col min="2063" max="2304" width="8.90625" style="148"/>
    <col min="2305" max="2305" width="1.08984375" style="148" customWidth="1"/>
    <col min="2306" max="2306" width="9.90625" style="148" customWidth="1"/>
    <col min="2307" max="2309" width="8.453125" style="148" customWidth="1"/>
    <col min="2310" max="2312" width="6.90625" style="148" customWidth="1"/>
    <col min="2313" max="2315" width="8.453125" style="148" customWidth="1"/>
    <col min="2316" max="2316" width="6.90625" style="148" customWidth="1"/>
    <col min="2317" max="2317" width="7.36328125" style="148" customWidth="1"/>
    <col min="2318" max="2318" width="7.453125" style="148" bestFit="1" customWidth="1"/>
    <col min="2319" max="2560" width="8.90625" style="148"/>
    <col min="2561" max="2561" width="1.08984375" style="148" customWidth="1"/>
    <col min="2562" max="2562" width="9.90625" style="148" customWidth="1"/>
    <col min="2563" max="2565" width="8.453125" style="148" customWidth="1"/>
    <col min="2566" max="2568" width="6.90625" style="148" customWidth="1"/>
    <col min="2569" max="2571" width="8.453125" style="148" customWidth="1"/>
    <col min="2572" max="2572" width="6.90625" style="148" customWidth="1"/>
    <col min="2573" max="2573" width="7.36328125" style="148" customWidth="1"/>
    <col min="2574" max="2574" width="7.453125" style="148" bestFit="1" customWidth="1"/>
    <col min="2575" max="2816" width="8.90625" style="148"/>
    <col min="2817" max="2817" width="1.08984375" style="148" customWidth="1"/>
    <col min="2818" max="2818" width="9.90625" style="148" customWidth="1"/>
    <col min="2819" max="2821" width="8.453125" style="148" customWidth="1"/>
    <col min="2822" max="2824" width="6.90625" style="148" customWidth="1"/>
    <col min="2825" max="2827" width="8.453125" style="148" customWidth="1"/>
    <col min="2828" max="2828" width="6.90625" style="148" customWidth="1"/>
    <col min="2829" max="2829" width="7.36328125" style="148" customWidth="1"/>
    <col min="2830" max="2830" width="7.453125" style="148" bestFit="1" customWidth="1"/>
    <col min="2831" max="3072" width="8.90625" style="148"/>
    <col min="3073" max="3073" width="1.08984375" style="148" customWidth="1"/>
    <col min="3074" max="3074" width="9.90625" style="148" customWidth="1"/>
    <col min="3075" max="3077" width="8.453125" style="148" customWidth="1"/>
    <col min="3078" max="3080" width="6.90625" style="148" customWidth="1"/>
    <col min="3081" max="3083" width="8.453125" style="148" customWidth="1"/>
    <col min="3084" max="3084" width="6.90625" style="148" customWidth="1"/>
    <col min="3085" max="3085" width="7.36328125" style="148" customWidth="1"/>
    <col min="3086" max="3086" width="7.453125" style="148" bestFit="1" customWidth="1"/>
    <col min="3087" max="3328" width="8.90625" style="148"/>
    <col min="3329" max="3329" width="1.08984375" style="148" customWidth="1"/>
    <col min="3330" max="3330" width="9.90625" style="148" customWidth="1"/>
    <col min="3331" max="3333" width="8.453125" style="148" customWidth="1"/>
    <col min="3334" max="3336" width="6.90625" style="148" customWidth="1"/>
    <col min="3337" max="3339" width="8.453125" style="148" customWidth="1"/>
    <col min="3340" max="3340" width="6.90625" style="148" customWidth="1"/>
    <col min="3341" max="3341" width="7.36328125" style="148" customWidth="1"/>
    <col min="3342" max="3342" width="7.453125" style="148" bestFit="1" customWidth="1"/>
    <col min="3343" max="3584" width="8.90625" style="148"/>
    <col min="3585" max="3585" width="1.08984375" style="148" customWidth="1"/>
    <col min="3586" max="3586" width="9.90625" style="148" customWidth="1"/>
    <col min="3587" max="3589" width="8.453125" style="148" customWidth="1"/>
    <col min="3590" max="3592" width="6.90625" style="148" customWidth="1"/>
    <col min="3593" max="3595" width="8.453125" style="148" customWidth="1"/>
    <col min="3596" max="3596" width="6.90625" style="148" customWidth="1"/>
    <col min="3597" max="3597" width="7.36328125" style="148" customWidth="1"/>
    <col min="3598" max="3598" width="7.453125" style="148" bestFit="1" customWidth="1"/>
    <col min="3599" max="3840" width="8.90625" style="148"/>
    <col min="3841" max="3841" width="1.08984375" style="148" customWidth="1"/>
    <col min="3842" max="3842" width="9.90625" style="148" customWidth="1"/>
    <col min="3843" max="3845" width="8.453125" style="148" customWidth="1"/>
    <col min="3846" max="3848" width="6.90625" style="148" customWidth="1"/>
    <col min="3849" max="3851" width="8.453125" style="148" customWidth="1"/>
    <col min="3852" max="3852" width="6.90625" style="148" customWidth="1"/>
    <col min="3853" max="3853" width="7.36328125" style="148" customWidth="1"/>
    <col min="3854" max="3854" width="7.453125" style="148" bestFit="1" customWidth="1"/>
    <col min="3855" max="4096" width="8.90625" style="148"/>
    <col min="4097" max="4097" width="1.08984375" style="148" customWidth="1"/>
    <col min="4098" max="4098" width="9.90625" style="148" customWidth="1"/>
    <col min="4099" max="4101" width="8.453125" style="148" customWidth="1"/>
    <col min="4102" max="4104" width="6.90625" style="148" customWidth="1"/>
    <col min="4105" max="4107" width="8.453125" style="148" customWidth="1"/>
    <col min="4108" max="4108" width="6.90625" style="148" customWidth="1"/>
    <col min="4109" max="4109" width="7.36328125" style="148" customWidth="1"/>
    <col min="4110" max="4110" width="7.453125" style="148" bestFit="1" customWidth="1"/>
    <col min="4111" max="4352" width="8.90625" style="148"/>
    <col min="4353" max="4353" width="1.08984375" style="148" customWidth="1"/>
    <col min="4354" max="4354" width="9.90625" style="148" customWidth="1"/>
    <col min="4355" max="4357" width="8.453125" style="148" customWidth="1"/>
    <col min="4358" max="4360" width="6.90625" style="148" customWidth="1"/>
    <col min="4361" max="4363" width="8.453125" style="148" customWidth="1"/>
    <col min="4364" max="4364" width="6.90625" style="148" customWidth="1"/>
    <col min="4365" max="4365" width="7.36328125" style="148" customWidth="1"/>
    <col min="4366" max="4366" width="7.453125" style="148" bestFit="1" customWidth="1"/>
    <col min="4367" max="4608" width="8.90625" style="148"/>
    <col min="4609" max="4609" width="1.08984375" style="148" customWidth="1"/>
    <col min="4610" max="4610" width="9.90625" style="148" customWidth="1"/>
    <col min="4611" max="4613" width="8.453125" style="148" customWidth="1"/>
    <col min="4614" max="4616" width="6.90625" style="148" customWidth="1"/>
    <col min="4617" max="4619" width="8.453125" style="148" customWidth="1"/>
    <col min="4620" max="4620" width="6.90625" style="148" customWidth="1"/>
    <col min="4621" max="4621" width="7.36328125" style="148" customWidth="1"/>
    <col min="4622" max="4622" width="7.453125" style="148" bestFit="1" customWidth="1"/>
    <col min="4623" max="4864" width="8.90625" style="148"/>
    <col min="4865" max="4865" width="1.08984375" style="148" customWidth="1"/>
    <col min="4866" max="4866" width="9.90625" style="148" customWidth="1"/>
    <col min="4867" max="4869" width="8.453125" style="148" customWidth="1"/>
    <col min="4870" max="4872" width="6.90625" style="148" customWidth="1"/>
    <col min="4873" max="4875" width="8.453125" style="148" customWidth="1"/>
    <col min="4876" max="4876" width="6.90625" style="148" customWidth="1"/>
    <col min="4877" max="4877" width="7.36328125" style="148" customWidth="1"/>
    <col min="4878" max="4878" width="7.453125" style="148" bestFit="1" customWidth="1"/>
    <col min="4879" max="5120" width="8.90625" style="148"/>
    <col min="5121" max="5121" width="1.08984375" style="148" customWidth="1"/>
    <col min="5122" max="5122" width="9.90625" style="148" customWidth="1"/>
    <col min="5123" max="5125" width="8.453125" style="148" customWidth="1"/>
    <col min="5126" max="5128" width="6.90625" style="148" customWidth="1"/>
    <col min="5129" max="5131" width="8.453125" style="148" customWidth="1"/>
    <col min="5132" max="5132" width="6.90625" style="148" customWidth="1"/>
    <col min="5133" max="5133" width="7.36328125" style="148" customWidth="1"/>
    <col min="5134" max="5134" width="7.453125" style="148" bestFit="1" customWidth="1"/>
    <col min="5135" max="5376" width="8.90625" style="148"/>
    <col min="5377" max="5377" width="1.08984375" style="148" customWidth="1"/>
    <col min="5378" max="5378" width="9.90625" style="148" customWidth="1"/>
    <col min="5379" max="5381" width="8.453125" style="148" customWidth="1"/>
    <col min="5382" max="5384" width="6.90625" style="148" customWidth="1"/>
    <col min="5385" max="5387" width="8.453125" style="148" customWidth="1"/>
    <col min="5388" max="5388" width="6.90625" style="148" customWidth="1"/>
    <col min="5389" max="5389" width="7.36328125" style="148" customWidth="1"/>
    <col min="5390" max="5390" width="7.453125" style="148" bestFit="1" customWidth="1"/>
    <col min="5391" max="5632" width="8.90625" style="148"/>
    <col min="5633" max="5633" width="1.08984375" style="148" customWidth="1"/>
    <col min="5634" max="5634" width="9.90625" style="148" customWidth="1"/>
    <col min="5635" max="5637" width="8.453125" style="148" customWidth="1"/>
    <col min="5638" max="5640" width="6.90625" style="148" customWidth="1"/>
    <col min="5641" max="5643" width="8.453125" style="148" customWidth="1"/>
    <col min="5644" max="5644" width="6.90625" style="148" customWidth="1"/>
    <col min="5645" max="5645" width="7.36328125" style="148" customWidth="1"/>
    <col min="5646" max="5646" width="7.453125" style="148" bestFit="1" customWidth="1"/>
    <col min="5647" max="5888" width="8.90625" style="148"/>
    <col min="5889" max="5889" width="1.08984375" style="148" customWidth="1"/>
    <col min="5890" max="5890" width="9.90625" style="148" customWidth="1"/>
    <col min="5891" max="5893" width="8.453125" style="148" customWidth="1"/>
    <col min="5894" max="5896" width="6.90625" style="148" customWidth="1"/>
    <col min="5897" max="5899" width="8.453125" style="148" customWidth="1"/>
    <col min="5900" max="5900" width="6.90625" style="148" customWidth="1"/>
    <col min="5901" max="5901" width="7.36328125" style="148" customWidth="1"/>
    <col min="5902" max="5902" width="7.453125" style="148" bestFit="1" customWidth="1"/>
    <col min="5903" max="6144" width="8.90625" style="148"/>
    <col min="6145" max="6145" width="1.08984375" style="148" customWidth="1"/>
    <col min="6146" max="6146" width="9.90625" style="148" customWidth="1"/>
    <col min="6147" max="6149" width="8.453125" style="148" customWidth="1"/>
    <col min="6150" max="6152" width="6.90625" style="148" customWidth="1"/>
    <col min="6153" max="6155" width="8.453125" style="148" customWidth="1"/>
    <col min="6156" max="6156" width="6.90625" style="148" customWidth="1"/>
    <col min="6157" max="6157" width="7.36328125" style="148" customWidth="1"/>
    <col min="6158" max="6158" width="7.453125" style="148" bestFit="1" customWidth="1"/>
    <col min="6159" max="6400" width="8.90625" style="148"/>
    <col min="6401" max="6401" width="1.08984375" style="148" customWidth="1"/>
    <col min="6402" max="6402" width="9.90625" style="148" customWidth="1"/>
    <col min="6403" max="6405" width="8.453125" style="148" customWidth="1"/>
    <col min="6406" max="6408" width="6.90625" style="148" customWidth="1"/>
    <col min="6409" max="6411" width="8.453125" style="148" customWidth="1"/>
    <col min="6412" max="6412" width="6.90625" style="148" customWidth="1"/>
    <col min="6413" max="6413" width="7.36328125" style="148" customWidth="1"/>
    <col min="6414" max="6414" width="7.453125" style="148" bestFit="1" customWidth="1"/>
    <col min="6415" max="6656" width="8.90625" style="148"/>
    <col min="6657" max="6657" width="1.08984375" style="148" customWidth="1"/>
    <col min="6658" max="6658" width="9.90625" style="148" customWidth="1"/>
    <col min="6659" max="6661" width="8.453125" style="148" customWidth="1"/>
    <col min="6662" max="6664" width="6.90625" style="148" customWidth="1"/>
    <col min="6665" max="6667" width="8.453125" style="148" customWidth="1"/>
    <col min="6668" max="6668" width="6.90625" style="148" customWidth="1"/>
    <col min="6669" max="6669" width="7.36328125" style="148" customWidth="1"/>
    <col min="6670" max="6670" width="7.453125" style="148" bestFit="1" customWidth="1"/>
    <col min="6671" max="6912" width="8.90625" style="148"/>
    <col min="6913" max="6913" width="1.08984375" style="148" customWidth="1"/>
    <col min="6914" max="6914" width="9.90625" style="148" customWidth="1"/>
    <col min="6915" max="6917" width="8.453125" style="148" customWidth="1"/>
    <col min="6918" max="6920" width="6.90625" style="148" customWidth="1"/>
    <col min="6921" max="6923" width="8.453125" style="148" customWidth="1"/>
    <col min="6924" max="6924" width="6.90625" style="148" customWidth="1"/>
    <col min="6925" max="6925" width="7.36328125" style="148" customWidth="1"/>
    <col min="6926" max="6926" width="7.453125" style="148" bestFit="1" customWidth="1"/>
    <col min="6927" max="7168" width="8.90625" style="148"/>
    <col min="7169" max="7169" width="1.08984375" style="148" customWidth="1"/>
    <col min="7170" max="7170" width="9.90625" style="148" customWidth="1"/>
    <col min="7171" max="7173" width="8.453125" style="148" customWidth="1"/>
    <col min="7174" max="7176" width="6.90625" style="148" customWidth="1"/>
    <col min="7177" max="7179" width="8.453125" style="148" customWidth="1"/>
    <col min="7180" max="7180" width="6.90625" style="148" customWidth="1"/>
    <col min="7181" max="7181" width="7.36328125" style="148" customWidth="1"/>
    <col min="7182" max="7182" width="7.453125" style="148" bestFit="1" customWidth="1"/>
    <col min="7183" max="7424" width="8.90625" style="148"/>
    <col min="7425" max="7425" width="1.08984375" style="148" customWidth="1"/>
    <col min="7426" max="7426" width="9.90625" style="148" customWidth="1"/>
    <col min="7427" max="7429" width="8.453125" style="148" customWidth="1"/>
    <col min="7430" max="7432" width="6.90625" style="148" customWidth="1"/>
    <col min="7433" max="7435" width="8.453125" style="148" customWidth="1"/>
    <col min="7436" max="7436" width="6.90625" style="148" customWidth="1"/>
    <col min="7437" max="7437" width="7.36328125" style="148" customWidth="1"/>
    <col min="7438" max="7438" width="7.453125" style="148" bestFit="1" customWidth="1"/>
    <col min="7439" max="7680" width="8.90625" style="148"/>
    <col min="7681" max="7681" width="1.08984375" style="148" customWidth="1"/>
    <col min="7682" max="7682" width="9.90625" style="148" customWidth="1"/>
    <col min="7683" max="7685" width="8.453125" style="148" customWidth="1"/>
    <col min="7686" max="7688" width="6.90625" style="148" customWidth="1"/>
    <col min="7689" max="7691" width="8.453125" style="148" customWidth="1"/>
    <col min="7692" max="7692" width="6.90625" style="148" customWidth="1"/>
    <col min="7693" max="7693" width="7.36328125" style="148" customWidth="1"/>
    <col min="7694" max="7694" width="7.453125" style="148" bestFit="1" customWidth="1"/>
    <col min="7695" max="7936" width="8.90625" style="148"/>
    <col min="7937" max="7937" width="1.08984375" style="148" customWidth="1"/>
    <col min="7938" max="7938" width="9.90625" style="148" customWidth="1"/>
    <col min="7939" max="7941" width="8.453125" style="148" customWidth="1"/>
    <col min="7942" max="7944" width="6.90625" style="148" customWidth="1"/>
    <col min="7945" max="7947" width="8.453125" style="148" customWidth="1"/>
    <col min="7948" max="7948" width="6.90625" style="148" customWidth="1"/>
    <col min="7949" max="7949" width="7.36328125" style="148" customWidth="1"/>
    <col min="7950" max="7950" width="7.453125" style="148" bestFit="1" customWidth="1"/>
    <col min="7951" max="8192" width="8.90625" style="148"/>
    <col min="8193" max="8193" width="1.08984375" style="148" customWidth="1"/>
    <col min="8194" max="8194" width="9.90625" style="148" customWidth="1"/>
    <col min="8195" max="8197" width="8.453125" style="148" customWidth="1"/>
    <col min="8198" max="8200" width="6.90625" style="148" customWidth="1"/>
    <col min="8201" max="8203" width="8.453125" style="148" customWidth="1"/>
    <col min="8204" max="8204" width="6.90625" style="148" customWidth="1"/>
    <col min="8205" max="8205" width="7.36328125" style="148" customWidth="1"/>
    <col min="8206" max="8206" width="7.453125" style="148" bestFit="1" customWidth="1"/>
    <col min="8207" max="8448" width="8.90625" style="148"/>
    <col min="8449" max="8449" width="1.08984375" style="148" customWidth="1"/>
    <col min="8450" max="8450" width="9.90625" style="148" customWidth="1"/>
    <col min="8451" max="8453" width="8.453125" style="148" customWidth="1"/>
    <col min="8454" max="8456" width="6.90625" style="148" customWidth="1"/>
    <col min="8457" max="8459" width="8.453125" style="148" customWidth="1"/>
    <col min="8460" max="8460" width="6.90625" style="148" customWidth="1"/>
    <col min="8461" max="8461" width="7.36328125" style="148" customWidth="1"/>
    <col min="8462" max="8462" width="7.453125" style="148" bestFit="1" customWidth="1"/>
    <col min="8463" max="8704" width="8.90625" style="148"/>
    <col min="8705" max="8705" width="1.08984375" style="148" customWidth="1"/>
    <col min="8706" max="8706" width="9.90625" style="148" customWidth="1"/>
    <col min="8707" max="8709" width="8.453125" style="148" customWidth="1"/>
    <col min="8710" max="8712" width="6.90625" style="148" customWidth="1"/>
    <col min="8713" max="8715" width="8.453125" style="148" customWidth="1"/>
    <col min="8716" max="8716" width="6.90625" style="148" customWidth="1"/>
    <col min="8717" max="8717" width="7.36328125" style="148" customWidth="1"/>
    <col min="8718" max="8718" width="7.453125" style="148" bestFit="1" customWidth="1"/>
    <col min="8719" max="8960" width="8.90625" style="148"/>
    <col min="8961" max="8961" width="1.08984375" style="148" customWidth="1"/>
    <col min="8962" max="8962" width="9.90625" style="148" customWidth="1"/>
    <col min="8963" max="8965" width="8.453125" style="148" customWidth="1"/>
    <col min="8966" max="8968" width="6.90625" style="148" customWidth="1"/>
    <col min="8969" max="8971" width="8.453125" style="148" customWidth="1"/>
    <col min="8972" max="8972" width="6.90625" style="148" customWidth="1"/>
    <col min="8973" max="8973" width="7.36328125" style="148" customWidth="1"/>
    <col min="8974" max="8974" width="7.453125" style="148" bestFit="1" customWidth="1"/>
    <col min="8975" max="9216" width="8.90625" style="148"/>
    <col min="9217" max="9217" width="1.08984375" style="148" customWidth="1"/>
    <col min="9218" max="9218" width="9.90625" style="148" customWidth="1"/>
    <col min="9219" max="9221" width="8.453125" style="148" customWidth="1"/>
    <col min="9222" max="9224" width="6.90625" style="148" customWidth="1"/>
    <col min="9225" max="9227" width="8.453125" style="148" customWidth="1"/>
    <col min="9228" max="9228" width="6.90625" style="148" customWidth="1"/>
    <col min="9229" max="9229" width="7.36328125" style="148" customWidth="1"/>
    <col min="9230" max="9230" width="7.453125" style="148" bestFit="1" customWidth="1"/>
    <col min="9231" max="9472" width="8.90625" style="148"/>
    <col min="9473" max="9473" width="1.08984375" style="148" customWidth="1"/>
    <col min="9474" max="9474" width="9.90625" style="148" customWidth="1"/>
    <col min="9475" max="9477" width="8.453125" style="148" customWidth="1"/>
    <col min="9478" max="9480" width="6.90625" style="148" customWidth="1"/>
    <col min="9481" max="9483" width="8.453125" style="148" customWidth="1"/>
    <col min="9484" max="9484" width="6.90625" style="148" customWidth="1"/>
    <col min="9485" max="9485" width="7.36328125" style="148" customWidth="1"/>
    <col min="9486" max="9486" width="7.453125" style="148" bestFit="1" customWidth="1"/>
    <col min="9487" max="9728" width="8.90625" style="148"/>
    <col min="9729" max="9729" width="1.08984375" style="148" customWidth="1"/>
    <col min="9730" max="9730" width="9.90625" style="148" customWidth="1"/>
    <col min="9731" max="9733" width="8.453125" style="148" customWidth="1"/>
    <col min="9734" max="9736" width="6.90625" style="148" customWidth="1"/>
    <col min="9737" max="9739" width="8.453125" style="148" customWidth="1"/>
    <col min="9740" max="9740" width="6.90625" style="148" customWidth="1"/>
    <col min="9741" max="9741" width="7.36328125" style="148" customWidth="1"/>
    <col min="9742" max="9742" width="7.453125" style="148" bestFit="1" customWidth="1"/>
    <col min="9743" max="9984" width="8.90625" style="148"/>
    <col min="9985" max="9985" width="1.08984375" style="148" customWidth="1"/>
    <col min="9986" max="9986" width="9.90625" style="148" customWidth="1"/>
    <col min="9987" max="9989" width="8.453125" style="148" customWidth="1"/>
    <col min="9990" max="9992" width="6.90625" style="148" customWidth="1"/>
    <col min="9993" max="9995" width="8.453125" style="148" customWidth="1"/>
    <col min="9996" max="9996" width="6.90625" style="148" customWidth="1"/>
    <col min="9997" max="9997" width="7.36328125" style="148" customWidth="1"/>
    <col min="9998" max="9998" width="7.453125" style="148" bestFit="1" customWidth="1"/>
    <col min="9999" max="10240" width="8.90625" style="148"/>
    <col min="10241" max="10241" width="1.08984375" style="148" customWidth="1"/>
    <col min="10242" max="10242" width="9.90625" style="148" customWidth="1"/>
    <col min="10243" max="10245" width="8.453125" style="148" customWidth="1"/>
    <col min="10246" max="10248" width="6.90625" style="148" customWidth="1"/>
    <col min="10249" max="10251" width="8.453125" style="148" customWidth="1"/>
    <col min="10252" max="10252" width="6.90625" style="148" customWidth="1"/>
    <col min="10253" max="10253" width="7.36328125" style="148" customWidth="1"/>
    <col min="10254" max="10254" width="7.453125" style="148" bestFit="1" customWidth="1"/>
    <col min="10255" max="10496" width="8.90625" style="148"/>
    <col min="10497" max="10497" width="1.08984375" style="148" customWidth="1"/>
    <col min="10498" max="10498" width="9.90625" style="148" customWidth="1"/>
    <col min="10499" max="10501" width="8.453125" style="148" customWidth="1"/>
    <col min="10502" max="10504" width="6.90625" style="148" customWidth="1"/>
    <col min="10505" max="10507" width="8.453125" style="148" customWidth="1"/>
    <col min="10508" max="10508" width="6.90625" style="148" customWidth="1"/>
    <col min="10509" max="10509" width="7.36328125" style="148" customWidth="1"/>
    <col min="10510" max="10510" width="7.453125" style="148" bestFit="1" customWidth="1"/>
    <col min="10511" max="10752" width="8.90625" style="148"/>
    <col min="10753" max="10753" width="1.08984375" style="148" customWidth="1"/>
    <col min="10754" max="10754" width="9.90625" style="148" customWidth="1"/>
    <col min="10755" max="10757" width="8.453125" style="148" customWidth="1"/>
    <col min="10758" max="10760" width="6.90625" style="148" customWidth="1"/>
    <col min="10761" max="10763" width="8.453125" style="148" customWidth="1"/>
    <col min="10764" max="10764" width="6.90625" style="148" customWidth="1"/>
    <col min="10765" max="10765" width="7.36328125" style="148" customWidth="1"/>
    <col min="10766" max="10766" width="7.453125" style="148" bestFit="1" customWidth="1"/>
    <col min="10767" max="11008" width="8.90625" style="148"/>
    <col min="11009" max="11009" width="1.08984375" style="148" customWidth="1"/>
    <col min="11010" max="11010" width="9.90625" style="148" customWidth="1"/>
    <col min="11011" max="11013" width="8.453125" style="148" customWidth="1"/>
    <col min="11014" max="11016" width="6.90625" style="148" customWidth="1"/>
    <col min="11017" max="11019" width="8.453125" style="148" customWidth="1"/>
    <col min="11020" max="11020" width="6.90625" style="148" customWidth="1"/>
    <col min="11021" max="11021" width="7.36328125" style="148" customWidth="1"/>
    <col min="11022" max="11022" width="7.453125" style="148" bestFit="1" customWidth="1"/>
    <col min="11023" max="11264" width="8.90625" style="148"/>
    <col min="11265" max="11265" width="1.08984375" style="148" customWidth="1"/>
    <col min="11266" max="11266" width="9.90625" style="148" customWidth="1"/>
    <col min="11267" max="11269" width="8.453125" style="148" customWidth="1"/>
    <col min="11270" max="11272" width="6.90625" style="148" customWidth="1"/>
    <col min="11273" max="11275" width="8.453125" style="148" customWidth="1"/>
    <col min="11276" max="11276" width="6.90625" style="148" customWidth="1"/>
    <col min="11277" max="11277" width="7.36328125" style="148" customWidth="1"/>
    <col min="11278" max="11278" width="7.453125" style="148" bestFit="1" customWidth="1"/>
    <col min="11279" max="11520" width="8.90625" style="148"/>
    <col min="11521" max="11521" width="1.08984375" style="148" customWidth="1"/>
    <col min="11522" max="11522" width="9.90625" style="148" customWidth="1"/>
    <col min="11523" max="11525" width="8.453125" style="148" customWidth="1"/>
    <col min="11526" max="11528" width="6.90625" style="148" customWidth="1"/>
    <col min="11529" max="11531" width="8.453125" style="148" customWidth="1"/>
    <col min="11532" max="11532" width="6.90625" style="148" customWidth="1"/>
    <col min="11533" max="11533" width="7.36328125" style="148" customWidth="1"/>
    <col min="11534" max="11534" width="7.453125" style="148" bestFit="1" customWidth="1"/>
    <col min="11535" max="11776" width="8.90625" style="148"/>
    <col min="11777" max="11777" width="1.08984375" style="148" customWidth="1"/>
    <col min="11778" max="11778" width="9.90625" style="148" customWidth="1"/>
    <col min="11779" max="11781" width="8.453125" style="148" customWidth="1"/>
    <col min="11782" max="11784" width="6.90625" style="148" customWidth="1"/>
    <col min="11785" max="11787" width="8.453125" style="148" customWidth="1"/>
    <col min="11788" max="11788" width="6.90625" style="148" customWidth="1"/>
    <col min="11789" max="11789" width="7.36328125" style="148" customWidth="1"/>
    <col min="11790" max="11790" width="7.453125" style="148" bestFit="1" customWidth="1"/>
    <col min="11791" max="12032" width="8.90625" style="148"/>
    <col min="12033" max="12033" width="1.08984375" style="148" customWidth="1"/>
    <col min="12034" max="12034" width="9.90625" style="148" customWidth="1"/>
    <col min="12035" max="12037" width="8.453125" style="148" customWidth="1"/>
    <col min="12038" max="12040" width="6.90625" style="148" customWidth="1"/>
    <col min="12041" max="12043" width="8.453125" style="148" customWidth="1"/>
    <col min="12044" max="12044" width="6.90625" style="148" customWidth="1"/>
    <col min="12045" max="12045" width="7.36328125" style="148" customWidth="1"/>
    <col min="12046" max="12046" width="7.453125" style="148" bestFit="1" customWidth="1"/>
    <col min="12047" max="12288" width="8.90625" style="148"/>
    <col min="12289" max="12289" width="1.08984375" style="148" customWidth="1"/>
    <col min="12290" max="12290" width="9.90625" style="148" customWidth="1"/>
    <col min="12291" max="12293" width="8.453125" style="148" customWidth="1"/>
    <col min="12294" max="12296" width="6.90625" style="148" customWidth="1"/>
    <col min="12297" max="12299" width="8.453125" style="148" customWidth="1"/>
    <col min="12300" max="12300" width="6.90625" style="148" customWidth="1"/>
    <col min="12301" max="12301" width="7.36328125" style="148" customWidth="1"/>
    <col min="12302" max="12302" width="7.453125" style="148" bestFit="1" customWidth="1"/>
    <col min="12303" max="12544" width="8.90625" style="148"/>
    <col min="12545" max="12545" width="1.08984375" style="148" customWidth="1"/>
    <col min="12546" max="12546" width="9.90625" style="148" customWidth="1"/>
    <col min="12547" max="12549" width="8.453125" style="148" customWidth="1"/>
    <col min="12550" max="12552" width="6.90625" style="148" customWidth="1"/>
    <col min="12553" max="12555" width="8.453125" style="148" customWidth="1"/>
    <col min="12556" max="12556" width="6.90625" style="148" customWidth="1"/>
    <col min="12557" max="12557" width="7.36328125" style="148" customWidth="1"/>
    <col min="12558" max="12558" width="7.453125" style="148" bestFit="1" customWidth="1"/>
    <col min="12559" max="12800" width="8.90625" style="148"/>
    <col min="12801" max="12801" width="1.08984375" style="148" customWidth="1"/>
    <col min="12802" max="12802" width="9.90625" style="148" customWidth="1"/>
    <col min="12803" max="12805" width="8.453125" style="148" customWidth="1"/>
    <col min="12806" max="12808" width="6.90625" style="148" customWidth="1"/>
    <col min="12809" max="12811" width="8.453125" style="148" customWidth="1"/>
    <col min="12812" max="12812" width="6.90625" style="148" customWidth="1"/>
    <col min="12813" max="12813" width="7.36328125" style="148" customWidth="1"/>
    <col min="12814" max="12814" width="7.453125" style="148" bestFit="1" customWidth="1"/>
    <col min="12815" max="13056" width="8.90625" style="148"/>
    <col min="13057" max="13057" width="1.08984375" style="148" customWidth="1"/>
    <col min="13058" max="13058" width="9.90625" style="148" customWidth="1"/>
    <col min="13059" max="13061" width="8.453125" style="148" customWidth="1"/>
    <col min="13062" max="13064" width="6.90625" style="148" customWidth="1"/>
    <col min="13065" max="13067" width="8.453125" style="148" customWidth="1"/>
    <col min="13068" max="13068" width="6.90625" style="148" customWidth="1"/>
    <col min="13069" max="13069" width="7.36328125" style="148" customWidth="1"/>
    <col min="13070" max="13070" width="7.453125" style="148" bestFit="1" customWidth="1"/>
    <col min="13071" max="13312" width="8.90625" style="148"/>
    <col min="13313" max="13313" width="1.08984375" style="148" customWidth="1"/>
    <col min="13314" max="13314" width="9.90625" style="148" customWidth="1"/>
    <col min="13315" max="13317" width="8.453125" style="148" customWidth="1"/>
    <col min="13318" max="13320" width="6.90625" style="148" customWidth="1"/>
    <col min="13321" max="13323" width="8.453125" style="148" customWidth="1"/>
    <col min="13324" max="13324" width="6.90625" style="148" customWidth="1"/>
    <col min="13325" max="13325" width="7.36328125" style="148" customWidth="1"/>
    <col min="13326" max="13326" width="7.453125" style="148" bestFit="1" customWidth="1"/>
    <col min="13327" max="13568" width="8.90625" style="148"/>
    <col min="13569" max="13569" width="1.08984375" style="148" customWidth="1"/>
    <col min="13570" max="13570" width="9.90625" style="148" customWidth="1"/>
    <col min="13571" max="13573" width="8.453125" style="148" customWidth="1"/>
    <col min="13574" max="13576" width="6.90625" style="148" customWidth="1"/>
    <col min="13577" max="13579" width="8.453125" style="148" customWidth="1"/>
    <col min="13580" max="13580" width="6.90625" style="148" customWidth="1"/>
    <col min="13581" max="13581" width="7.36328125" style="148" customWidth="1"/>
    <col min="13582" max="13582" width="7.453125" style="148" bestFit="1" customWidth="1"/>
    <col min="13583" max="13824" width="8.90625" style="148"/>
    <col min="13825" max="13825" width="1.08984375" style="148" customWidth="1"/>
    <col min="13826" max="13826" width="9.90625" style="148" customWidth="1"/>
    <col min="13827" max="13829" width="8.453125" style="148" customWidth="1"/>
    <col min="13830" max="13832" width="6.90625" style="148" customWidth="1"/>
    <col min="13833" max="13835" width="8.453125" style="148" customWidth="1"/>
    <col min="13836" max="13836" width="6.90625" style="148" customWidth="1"/>
    <col min="13837" max="13837" width="7.36328125" style="148" customWidth="1"/>
    <col min="13838" max="13838" width="7.453125" style="148" bestFit="1" customWidth="1"/>
    <col min="13839" max="14080" width="8.90625" style="148"/>
    <col min="14081" max="14081" width="1.08984375" style="148" customWidth="1"/>
    <col min="14082" max="14082" width="9.90625" style="148" customWidth="1"/>
    <col min="14083" max="14085" width="8.453125" style="148" customWidth="1"/>
    <col min="14086" max="14088" width="6.90625" style="148" customWidth="1"/>
    <col min="14089" max="14091" width="8.453125" style="148" customWidth="1"/>
    <col min="14092" max="14092" width="6.90625" style="148" customWidth="1"/>
    <col min="14093" max="14093" width="7.36328125" style="148" customWidth="1"/>
    <col min="14094" max="14094" width="7.453125" style="148" bestFit="1" customWidth="1"/>
    <col min="14095" max="14336" width="8.90625" style="148"/>
    <col min="14337" max="14337" width="1.08984375" style="148" customWidth="1"/>
    <col min="14338" max="14338" width="9.90625" style="148" customWidth="1"/>
    <col min="14339" max="14341" width="8.453125" style="148" customWidth="1"/>
    <col min="14342" max="14344" width="6.90625" style="148" customWidth="1"/>
    <col min="14345" max="14347" width="8.453125" style="148" customWidth="1"/>
    <col min="14348" max="14348" width="6.90625" style="148" customWidth="1"/>
    <col min="14349" max="14349" width="7.36328125" style="148" customWidth="1"/>
    <col min="14350" max="14350" width="7.453125" style="148" bestFit="1" customWidth="1"/>
    <col min="14351" max="14592" width="8.90625" style="148"/>
    <col min="14593" max="14593" width="1.08984375" style="148" customWidth="1"/>
    <col min="14594" max="14594" width="9.90625" style="148" customWidth="1"/>
    <col min="14595" max="14597" width="8.453125" style="148" customWidth="1"/>
    <col min="14598" max="14600" width="6.90625" style="148" customWidth="1"/>
    <col min="14601" max="14603" width="8.453125" style="148" customWidth="1"/>
    <col min="14604" max="14604" width="6.90625" style="148" customWidth="1"/>
    <col min="14605" max="14605" width="7.36328125" style="148" customWidth="1"/>
    <col min="14606" max="14606" width="7.453125" style="148" bestFit="1" customWidth="1"/>
    <col min="14607" max="14848" width="8.90625" style="148"/>
    <col min="14849" max="14849" width="1.08984375" style="148" customWidth="1"/>
    <col min="14850" max="14850" width="9.90625" style="148" customWidth="1"/>
    <col min="14851" max="14853" width="8.453125" style="148" customWidth="1"/>
    <col min="14854" max="14856" width="6.90625" style="148" customWidth="1"/>
    <col min="14857" max="14859" width="8.453125" style="148" customWidth="1"/>
    <col min="14860" max="14860" width="6.90625" style="148" customWidth="1"/>
    <col min="14861" max="14861" width="7.36328125" style="148" customWidth="1"/>
    <col min="14862" max="14862" width="7.453125" style="148" bestFit="1" customWidth="1"/>
    <col min="14863" max="15104" width="8.90625" style="148"/>
    <col min="15105" max="15105" width="1.08984375" style="148" customWidth="1"/>
    <col min="15106" max="15106" width="9.90625" style="148" customWidth="1"/>
    <col min="15107" max="15109" width="8.453125" style="148" customWidth="1"/>
    <col min="15110" max="15112" width="6.90625" style="148" customWidth="1"/>
    <col min="15113" max="15115" width="8.453125" style="148" customWidth="1"/>
    <col min="15116" max="15116" width="6.90625" style="148" customWidth="1"/>
    <col min="15117" max="15117" width="7.36328125" style="148" customWidth="1"/>
    <col min="15118" max="15118" width="7.453125" style="148" bestFit="1" customWidth="1"/>
    <col min="15119" max="15360" width="8.90625" style="148"/>
    <col min="15361" max="15361" width="1.08984375" style="148" customWidth="1"/>
    <col min="15362" max="15362" width="9.90625" style="148" customWidth="1"/>
    <col min="15363" max="15365" width="8.453125" style="148" customWidth="1"/>
    <col min="15366" max="15368" width="6.90625" style="148" customWidth="1"/>
    <col min="15369" max="15371" width="8.453125" style="148" customWidth="1"/>
    <col min="15372" max="15372" width="6.90625" style="148" customWidth="1"/>
    <col min="15373" max="15373" width="7.36328125" style="148" customWidth="1"/>
    <col min="15374" max="15374" width="7.453125" style="148" bestFit="1" customWidth="1"/>
    <col min="15375" max="15616" width="8.90625" style="148"/>
    <col min="15617" max="15617" width="1.08984375" style="148" customWidth="1"/>
    <col min="15618" max="15618" width="9.90625" style="148" customWidth="1"/>
    <col min="15619" max="15621" width="8.453125" style="148" customWidth="1"/>
    <col min="15622" max="15624" width="6.90625" style="148" customWidth="1"/>
    <col min="15625" max="15627" width="8.453125" style="148" customWidth="1"/>
    <col min="15628" max="15628" width="6.90625" style="148" customWidth="1"/>
    <col min="15629" max="15629" width="7.36328125" style="148" customWidth="1"/>
    <col min="15630" max="15630" width="7.453125" style="148" bestFit="1" customWidth="1"/>
    <col min="15631" max="15872" width="8.90625" style="148"/>
    <col min="15873" max="15873" width="1.08984375" style="148" customWidth="1"/>
    <col min="15874" max="15874" width="9.90625" style="148" customWidth="1"/>
    <col min="15875" max="15877" width="8.453125" style="148" customWidth="1"/>
    <col min="15878" max="15880" width="6.90625" style="148" customWidth="1"/>
    <col min="15881" max="15883" width="8.453125" style="148" customWidth="1"/>
    <col min="15884" max="15884" width="6.90625" style="148" customWidth="1"/>
    <col min="15885" max="15885" width="7.36328125" style="148" customWidth="1"/>
    <col min="15886" max="15886" width="7.453125" style="148" bestFit="1" customWidth="1"/>
    <col min="15887" max="16128" width="8.90625" style="148"/>
    <col min="16129" max="16129" width="1.08984375" style="148" customWidth="1"/>
    <col min="16130" max="16130" width="9.90625" style="148" customWidth="1"/>
    <col min="16131" max="16133" width="8.453125" style="148" customWidth="1"/>
    <col min="16134" max="16136" width="6.90625" style="148" customWidth="1"/>
    <col min="16137" max="16139" width="8.453125" style="148" customWidth="1"/>
    <col min="16140" max="16140" width="6.90625" style="148" customWidth="1"/>
    <col min="16141" max="16141" width="7.36328125" style="148" customWidth="1"/>
    <col min="16142" max="16142" width="7.453125" style="148" bestFit="1" customWidth="1"/>
    <col min="16143" max="16384" width="8.90625" style="148"/>
  </cols>
  <sheetData>
    <row r="1" spans="2:46" ht="19.5" customHeight="1" thickBot="1">
      <c r="B1" s="146" t="s">
        <v>103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</row>
    <row r="2" spans="2:46" ht="17.25" customHeight="1">
      <c r="B2" s="149"/>
      <c r="C2" s="2757" t="s">
        <v>67</v>
      </c>
      <c r="D2" s="2758"/>
      <c r="E2" s="2758"/>
      <c r="F2" s="2758"/>
      <c r="G2" s="2758"/>
      <c r="H2" s="2759"/>
      <c r="I2" s="2757" t="s">
        <v>68</v>
      </c>
      <c r="J2" s="2758"/>
      <c r="K2" s="2758"/>
      <c r="L2" s="2758"/>
      <c r="M2" s="2758"/>
      <c r="N2" s="2759"/>
      <c r="O2" s="2757" t="s">
        <v>98</v>
      </c>
      <c r="P2" s="2758"/>
      <c r="Q2" s="2758"/>
      <c r="R2" s="2758"/>
      <c r="S2" s="2758"/>
      <c r="T2" s="2759"/>
      <c r="U2" s="2757" t="s">
        <v>99</v>
      </c>
      <c r="V2" s="2758"/>
      <c r="W2" s="2758"/>
      <c r="X2" s="2758"/>
      <c r="Y2" s="2758"/>
      <c r="Z2" s="2759"/>
      <c r="AA2" s="2757" t="s">
        <v>100</v>
      </c>
      <c r="AB2" s="2758"/>
      <c r="AC2" s="2758"/>
      <c r="AD2" s="2758"/>
      <c r="AE2" s="2758"/>
      <c r="AF2" s="2758"/>
      <c r="AG2" s="2763" t="s">
        <v>101</v>
      </c>
      <c r="AH2" s="2764"/>
      <c r="AI2" s="2764"/>
      <c r="AJ2" s="2764"/>
      <c r="AK2" s="2764"/>
      <c r="AL2" s="2765"/>
      <c r="AM2" s="2763" t="s">
        <v>102</v>
      </c>
      <c r="AN2" s="2764"/>
      <c r="AO2" s="2764"/>
      <c r="AP2" s="2764"/>
      <c r="AQ2" s="2764"/>
      <c r="AR2" s="2764"/>
      <c r="AS2" s="2769" t="s">
        <v>727</v>
      </c>
      <c r="AT2" s="2770"/>
    </row>
    <row r="3" spans="2:46" ht="17.25" customHeight="1">
      <c r="B3" s="150" t="s">
        <v>69</v>
      </c>
      <c r="C3" s="151" t="s">
        <v>70</v>
      </c>
      <c r="D3" s="152" t="s">
        <v>71</v>
      </c>
      <c r="E3" s="153" t="s">
        <v>70</v>
      </c>
      <c r="F3" s="2760" t="s">
        <v>72</v>
      </c>
      <c r="G3" s="2761"/>
      <c r="H3" s="2762"/>
      <c r="I3" s="151" t="s">
        <v>70</v>
      </c>
      <c r="J3" s="152" t="s">
        <v>71</v>
      </c>
      <c r="K3" s="153" t="s">
        <v>70</v>
      </c>
      <c r="L3" s="2760" t="s">
        <v>72</v>
      </c>
      <c r="M3" s="2761"/>
      <c r="N3" s="2762"/>
      <c r="O3" s="151" t="s">
        <v>70</v>
      </c>
      <c r="P3" s="152" t="s">
        <v>71</v>
      </c>
      <c r="Q3" s="153" t="s">
        <v>70</v>
      </c>
      <c r="R3" s="2760" t="s">
        <v>72</v>
      </c>
      <c r="S3" s="2761"/>
      <c r="T3" s="2762"/>
      <c r="U3" s="151" t="s">
        <v>70</v>
      </c>
      <c r="V3" s="152" t="s">
        <v>71</v>
      </c>
      <c r="W3" s="153" t="s">
        <v>70</v>
      </c>
      <c r="X3" s="2760" t="s">
        <v>72</v>
      </c>
      <c r="Y3" s="2761"/>
      <c r="Z3" s="2762"/>
      <c r="AA3" s="151" t="s">
        <v>70</v>
      </c>
      <c r="AB3" s="152" t="s">
        <v>71</v>
      </c>
      <c r="AC3" s="153" t="s">
        <v>70</v>
      </c>
      <c r="AD3" s="2760" t="s">
        <v>72</v>
      </c>
      <c r="AE3" s="2761"/>
      <c r="AF3" s="2761"/>
      <c r="AG3" s="156" t="s">
        <v>70</v>
      </c>
      <c r="AH3" s="154" t="s">
        <v>71</v>
      </c>
      <c r="AI3" s="155" t="s">
        <v>70</v>
      </c>
      <c r="AJ3" s="2766" t="s">
        <v>72</v>
      </c>
      <c r="AK3" s="2767"/>
      <c r="AL3" s="2768"/>
      <c r="AM3" s="156" t="s">
        <v>70</v>
      </c>
      <c r="AN3" s="154" t="s">
        <v>71</v>
      </c>
      <c r="AO3" s="155" t="s">
        <v>70</v>
      </c>
      <c r="AP3" s="2766" t="s">
        <v>72</v>
      </c>
      <c r="AQ3" s="2767"/>
      <c r="AR3" s="2767"/>
      <c r="AS3" s="624"/>
      <c r="AT3" s="625"/>
    </row>
    <row r="4" spans="2:46" ht="17.25" customHeight="1" thickBot="1">
      <c r="B4" s="185"/>
      <c r="C4" s="186"/>
      <c r="D4" s="187"/>
      <c r="E4" s="188"/>
      <c r="F4" s="187" t="s">
        <v>73</v>
      </c>
      <c r="G4" s="187" t="s">
        <v>74</v>
      </c>
      <c r="H4" s="189" t="s">
        <v>75</v>
      </c>
      <c r="I4" s="186"/>
      <c r="J4" s="187"/>
      <c r="K4" s="188"/>
      <c r="L4" s="187" t="s">
        <v>73</v>
      </c>
      <c r="M4" s="187" t="s">
        <v>74</v>
      </c>
      <c r="N4" s="189" t="s">
        <v>75</v>
      </c>
      <c r="O4" s="186"/>
      <c r="P4" s="187"/>
      <c r="Q4" s="188"/>
      <c r="R4" s="187" t="s">
        <v>73</v>
      </c>
      <c r="S4" s="187" t="s">
        <v>74</v>
      </c>
      <c r="T4" s="189" t="s">
        <v>75</v>
      </c>
      <c r="U4" s="186"/>
      <c r="V4" s="187"/>
      <c r="W4" s="188"/>
      <c r="X4" s="187" t="s">
        <v>73</v>
      </c>
      <c r="Y4" s="187" t="s">
        <v>74</v>
      </c>
      <c r="Z4" s="189" t="s">
        <v>75</v>
      </c>
      <c r="AA4" s="186"/>
      <c r="AB4" s="187"/>
      <c r="AC4" s="188"/>
      <c r="AD4" s="187" t="s">
        <v>73</v>
      </c>
      <c r="AE4" s="187" t="s">
        <v>74</v>
      </c>
      <c r="AF4" s="190" t="s">
        <v>75</v>
      </c>
      <c r="AG4" s="191"/>
      <c r="AH4" s="192"/>
      <c r="AI4" s="193"/>
      <c r="AJ4" s="192" t="s">
        <v>73</v>
      </c>
      <c r="AK4" s="192" t="s">
        <v>74</v>
      </c>
      <c r="AL4" s="194" t="s">
        <v>75</v>
      </c>
      <c r="AM4" s="191"/>
      <c r="AN4" s="192"/>
      <c r="AO4" s="193"/>
      <c r="AP4" s="192" t="s">
        <v>73</v>
      </c>
      <c r="AQ4" s="192" t="s">
        <v>74</v>
      </c>
      <c r="AR4" s="622" t="s">
        <v>75</v>
      </c>
      <c r="AS4" s="626" t="s">
        <v>73</v>
      </c>
      <c r="AT4" s="627" t="s">
        <v>74</v>
      </c>
    </row>
    <row r="5" spans="2:46" ht="17.25" customHeight="1">
      <c r="B5" s="157" t="s">
        <v>76</v>
      </c>
      <c r="C5" s="158" t="s">
        <v>104</v>
      </c>
      <c r="D5" s="159" t="s">
        <v>114</v>
      </c>
      <c r="E5" s="160" t="s">
        <v>105</v>
      </c>
      <c r="F5" s="161">
        <v>57</v>
      </c>
      <c r="G5" s="161">
        <v>16</v>
      </c>
      <c r="H5" s="162">
        <f t="shared" ref="H5:H12" si="0">F5+G5</f>
        <v>73</v>
      </c>
      <c r="I5" s="158" t="s">
        <v>125</v>
      </c>
      <c r="J5" s="159" t="s">
        <v>132</v>
      </c>
      <c r="K5" s="160" t="s">
        <v>126</v>
      </c>
      <c r="L5" s="161">
        <v>57</v>
      </c>
      <c r="M5" s="161">
        <v>17</v>
      </c>
      <c r="N5" s="162">
        <f t="shared" ref="N5:N12" si="1">L5+M5</f>
        <v>74</v>
      </c>
      <c r="O5" s="158"/>
      <c r="P5" s="159"/>
      <c r="Q5" s="160"/>
      <c r="R5" s="161"/>
      <c r="S5" s="161"/>
      <c r="T5" s="162"/>
      <c r="U5" s="158"/>
      <c r="V5" s="159"/>
      <c r="W5" s="160"/>
      <c r="X5" s="161"/>
      <c r="Y5" s="161"/>
      <c r="Z5" s="162"/>
      <c r="AA5" s="158" t="s">
        <v>200</v>
      </c>
      <c r="AB5" s="159" t="s">
        <v>201</v>
      </c>
      <c r="AC5" s="160" t="s">
        <v>202</v>
      </c>
      <c r="AD5" s="161"/>
      <c r="AE5" s="161"/>
      <c r="AF5" s="183"/>
      <c r="AG5" s="158"/>
      <c r="AH5" s="159"/>
      <c r="AI5" s="160"/>
      <c r="AJ5" s="161"/>
      <c r="AK5" s="161"/>
      <c r="AL5" s="162"/>
      <c r="AM5" s="158"/>
      <c r="AN5" s="159"/>
      <c r="AO5" s="160"/>
      <c r="AP5" s="161"/>
      <c r="AQ5" s="161"/>
      <c r="AR5" s="183"/>
      <c r="AS5" s="628" t="s">
        <v>728</v>
      </c>
      <c r="AT5" s="155"/>
    </row>
    <row r="6" spans="2:46" ht="17.25" customHeight="1">
      <c r="B6" s="157" t="s">
        <v>77</v>
      </c>
      <c r="C6" s="158" t="s">
        <v>105</v>
      </c>
      <c r="D6" s="159" t="s">
        <v>115</v>
      </c>
      <c r="E6" s="160" t="s">
        <v>106</v>
      </c>
      <c r="F6" s="161">
        <v>22</v>
      </c>
      <c r="G6" s="161">
        <v>20</v>
      </c>
      <c r="H6" s="162">
        <f t="shared" si="0"/>
        <v>42</v>
      </c>
      <c r="I6" s="158" t="s">
        <v>126</v>
      </c>
      <c r="J6" s="159" t="s">
        <v>115</v>
      </c>
      <c r="K6" s="160" t="s">
        <v>127</v>
      </c>
      <c r="L6" s="161">
        <v>23</v>
      </c>
      <c r="M6" s="161">
        <v>16</v>
      </c>
      <c r="N6" s="162">
        <f t="shared" si="1"/>
        <v>39</v>
      </c>
      <c r="O6" s="158"/>
      <c r="P6" s="159"/>
      <c r="Q6" s="160"/>
      <c r="R6" s="161"/>
      <c r="S6" s="161"/>
      <c r="T6" s="162"/>
      <c r="U6" s="158"/>
      <c r="V6" s="159"/>
      <c r="W6" s="160"/>
      <c r="X6" s="161"/>
      <c r="Y6" s="161"/>
      <c r="Z6" s="162"/>
      <c r="AA6" s="158" t="s">
        <v>202</v>
      </c>
      <c r="AB6" s="159" t="s">
        <v>203</v>
      </c>
      <c r="AC6" s="160" t="s">
        <v>204</v>
      </c>
      <c r="AD6" s="161"/>
      <c r="AE6" s="161"/>
      <c r="AF6" s="183"/>
      <c r="AG6" s="158"/>
      <c r="AH6" s="159"/>
      <c r="AI6" s="160"/>
      <c r="AJ6" s="161"/>
      <c r="AK6" s="161"/>
      <c r="AL6" s="162"/>
      <c r="AM6" s="158"/>
      <c r="AN6" s="159"/>
      <c r="AO6" s="160"/>
      <c r="AP6" s="161"/>
      <c r="AQ6" s="161"/>
      <c r="AR6" s="183"/>
      <c r="AS6" s="628" t="s">
        <v>729</v>
      </c>
      <c r="AT6" s="155"/>
    </row>
    <row r="7" spans="2:46" ht="17.25" customHeight="1">
      <c r="B7" s="157" t="s">
        <v>78</v>
      </c>
      <c r="C7" s="158" t="s">
        <v>106</v>
      </c>
      <c r="D7" s="159" t="s">
        <v>116</v>
      </c>
      <c r="E7" s="160" t="s">
        <v>107</v>
      </c>
      <c r="F7" s="161">
        <v>17</v>
      </c>
      <c r="G7" s="161">
        <v>14</v>
      </c>
      <c r="H7" s="162">
        <f t="shared" si="0"/>
        <v>31</v>
      </c>
      <c r="I7" s="158" t="s">
        <v>127</v>
      </c>
      <c r="J7" s="159" t="s">
        <v>133</v>
      </c>
      <c r="K7" s="160" t="s">
        <v>128</v>
      </c>
      <c r="L7" s="161">
        <v>22</v>
      </c>
      <c r="M7" s="161">
        <v>9</v>
      </c>
      <c r="N7" s="162">
        <f t="shared" si="1"/>
        <v>31</v>
      </c>
      <c r="O7" s="158"/>
      <c r="P7" s="159"/>
      <c r="Q7" s="160"/>
      <c r="R7" s="161"/>
      <c r="S7" s="161"/>
      <c r="T7" s="162"/>
      <c r="U7" s="158"/>
      <c r="V7" s="159"/>
      <c r="W7" s="160"/>
      <c r="X7" s="161"/>
      <c r="Y7" s="161"/>
      <c r="Z7" s="162"/>
      <c r="AA7" s="158" t="s">
        <v>204</v>
      </c>
      <c r="AB7" s="159" t="s">
        <v>205</v>
      </c>
      <c r="AC7" s="160" t="s">
        <v>206</v>
      </c>
      <c r="AD7" s="161"/>
      <c r="AE7" s="161"/>
      <c r="AF7" s="183"/>
      <c r="AG7" s="158"/>
      <c r="AH7" s="159"/>
      <c r="AI7" s="160"/>
      <c r="AJ7" s="161"/>
      <c r="AK7" s="161"/>
      <c r="AL7" s="162"/>
      <c r="AM7" s="158" t="s">
        <v>218</v>
      </c>
      <c r="AN7" s="159" t="s">
        <v>219</v>
      </c>
      <c r="AO7" s="160" t="s">
        <v>220</v>
      </c>
      <c r="AP7" s="161" t="s">
        <v>221</v>
      </c>
      <c r="AQ7" s="161" t="s">
        <v>222</v>
      </c>
      <c r="AR7" s="183"/>
      <c r="AS7" s="628" t="s">
        <v>730</v>
      </c>
      <c r="AT7" s="155"/>
    </row>
    <row r="8" spans="2:46" ht="17.25" customHeight="1">
      <c r="B8" s="157" t="s">
        <v>79</v>
      </c>
      <c r="C8" s="158" t="s">
        <v>107</v>
      </c>
      <c r="D8" s="159" t="s">
        <v>117</v>
      </c>
      <c r="E8" s="160" t="s">
        <v>108</v>
      </c>
      <c r="F8" s="161">
        <v>27</v>
      </c>
      <c r="G8" s="161">
        <v>36</v>
      </c>
      <c r="H8" s="162">
        <f t="shared" si="0"/>
        <v>63</v>
      </c>
      <c r="I8" s="158" t="s">
        <v>128</v>
      </c>
      <c r="J8" s="159" t="s">
        <v>134</v>
      </c>
      <c r="K8" s="160" t="s">
        <v>129</v>
      </c>
      <c r="L8" s="161">
        <v>28</v>
      </c>
      <c r="M8" s="161">
        <v>36</v>
      </c>
      <c r="N8" s="162">
        <f t="shared" si="1"/>
        <v>64</v>
      </c>
      <c r="O8" s="158"/>
      <c r="P8" s="159"/>
      <c r="Q8" s="160"/>
      <c r="R8" s="161"/>
      <c r="S8" s="161"/>
      <c r="T8" s="162"/>
      <c r="U8" s="158"/>
      <c r="V8" s="159"/>
      <c r="W8" s="160"/>
      <c r="X8" s="161"/>
      <c r="Y8" s="161"/>
      <c r="Z8" s="162"/>
      <c r="AA8" s="158" t="s">
        <v>206</v>
      </c>
      <c r="AB8" s="163"/>
      <c r="AC8" s="160" t="s">
        <v>207</v>
      </c>
      <c r="AD8" s="161"/>
      <c r="AE8" s="161"/>
      <c r="AF8" s="183"/>
      <c r="AG8" s="158"/>
      <c r="AH8" s="159"/>
      <c r="AI8" s="160"/>
      <c r="AJ8" s="161"/>
      <c r="AK8" s="161"/>
      <c r="AL8" s="162"/>
      <c r="AM8" s="158" t="s">
        <v>220</v>
      </c>
      <c r="AN8" s="159" t="s">
        <v>223</v>
      </c>
      <c r="AO8" s="160" t="s">
        <v>224</v>
      </c>
      <c r="AP8" s="161" t="s">
        <v>225</v>
      </c>
      <c r="AQ8" s="161" t="s">
        <v>226</v>
      </c>
      <c r="AR8" s="183"/>
      <c r="AS8" s="628" t="s">
        <v>731</v>
      </c>
      <c r="AT8" s="155"/>
    </row>
    <row r="9" spans="2:46" ht="17.25" customHeight="1">
      <c r="B9" s="157" t="s">
        <v>80</v>
      </c>
      <c r="C9" s="158" t="s">
        <v>108</v>
      </c>
      <c r="D9" s="159" t="s">
        <v>118</v>
      </c>
      <c r="E9" s="160" t="s">
        <v>109</v>
      </c>
      <c r="F9" s="161">
        <v>23</v>
      </c>
      <c r="G9" s="161">
        <v>19</v>
      </c>
      <c r="H9" s="162">
        <f t="shared" si="0"/>
        <v>42</v>
      </c>
      <c r="I9" s="158" t="s">
        <v>129</v>
      </c>
      <c r="J9" s="159" t="s">
        <v>135</v>
      </c>
      <c r="K9" s="160" t="s">
        <v>109</v>
      </c>
      <c r="L9" s="161">
        <v>28</v>
      </c>
      <c r="M9" s="161">
        <v>17</v>
      </c>
      <c r="N9" s="162">
        <f t="shared" si="1"/>
        <v>45</v>
      </c>
      <c r="O9" s="158"/>
      <c r="P9" s="159"/>
      <c r="Q9" s="160"/>
      <c r="R9" s="161"/>
      <c r="S9" s="161"/>
      <c r="T9" s="162"/>
      <c r="U9" s="158"/>
      <c r="V9" s="159"/>
      <c r="W9" s="160"/>
      <c r="X9" s="161"/>
      <c r="Y9" s="161"/>
      <c r="Z9" s="162"/>
      <c r="AA9" s="158" t="s">
        <v>207</v>
      </c>
      <c r="AB9" s="159" t="s">
        <v>208</v>
      </c>
      <c r="AC9" s="160" t="s">
        <v>209</v>
      </c>
      <c r="AD9" s="161"/>
      <c r="AE9" s="161"/>
      <c r="AF9" s="183"/>
      <c r="AG9" s="158"/>
      <c r="AH9" s="159"/>
      <c r="AI9" s="160"/>
      <c r="AJ9" s="161"/>
      <c r="AK9" s="161"/>
      <c r="AL9" s="162"/>
      <c r="AM9" s="158" t="s">
        <v>224</v>
      </c>
      <c r="AN9" s="159" t="s">
        <v>227</v>
      </c>
      <c r="AO9" s="160" t="s">
        <v>228</v>
      </c>
      <c r="AP9" s="161" t="s">
        <v>229</v>
      </c>
      <c r="AQ9" s="161" t="s">
        <v>230</v>
      </c>
      <c r="AR9" s="183"/>
      <c r="AS9" s="628" t="s">
        <v>732</v>
      </c>
      <c r="AT9" s="155" t="s">
        <v>740</v>
      </c>
    </row>
    <row r="10" spans="2:46" ht="17.25" customHeight="1">
      <c r="B10" s="157" t="s">
        <v>81</v>
      </c>
      <c r="C10" s="158" t="s">
        <v>109</v>
      </c>
      <c r="D10" s="159" t="s">
        <v>119</v>
      </c>
      <c r="E10" s="160" t="s">
        <v>110</v>
      </c>
      <c r="F10" s="161">
        <v>52</v>
      </c>
      <c r="G10" s="161">
        <v>31</v>
      </c>
      <c r="H10" s="162">
        <f t="shared" si="0"/>
        <v>83</v>
      </c>
      <c r="I10" s="158" t="s">
        <v>109</v>
      </c>
      <c r="J10" s="159" t="s">
        <v>136</v>
      </c>
      <c r="K10" s="160" t="s">
        <v>110</v>
      </c>
      <c r="L10" s="161">
        <v>51</v>
      </c>
      <c r="M10" s="161">
        <v>32</v>
      </c>
      <c r="N10" s="162">
        <f t="shared" si="1"/>
        <v>83</v>
      </c>
      <c r="O10" s="158"/>
      <c r="P10" s="159"/>
      <c r="Q10" s="160"/>
      <c r="R10" s="161"/>
      <c r="S10" s="161"/>
      <c r="T10" s="162"/>
      <c r="U10" s="158"/>
      <c r="V10" s="159"/>
      <c r="W10" s="160"/>
      <c r="X10" s="161"/>
      <c r="Y10" s="161"/>
      <c r="Z10" s="162"/>
      <c r="AA10" s="158" t="s">
        <v>209</v>
      </c>
      <c r="AB10" s="159" t="s">
        <v>210</v>
      </c>
      <c r="AC10" s="160" t="s">
        <v>211</v>
      </c>
      <c r="AD10" s="161"/>
      <c r="AE10" s="161"/>
      <c r="AF10" s="183"/>
      <c r="AG10" s="158"/>
      <c r="AH10" s="159"/>
      <c r="AI10" s="160"/>
      <c r="AJ10" s="161"/>
      <c r="AK10" s="161"/>
      <c r="AL10" s="162"/>
      <c r="AM10" s="158" t="s">
        <v>228</v>
      </c>
      <c r="AN10" s="159" t="s">
        <v>231</v>
      </c>
      <c r="AO10" s="160" t="s">
        <v>232</v>
      </c>
      <c r="AP10" s="161" t="s">
        <v>233</v>
      </c>
      <c r="AQ10" s="161" t="s">
        <v>234</v>
      </c>
      <c r="AR10" s="183"/>
      <c r="AS10" s="628" t="s">
        <v>735</v>
      </c>
      <c r="AT10" s="155" t="s">
        <v>739</v>
      </c>
    </row>
    <row r="11" spans="2:46" ht="17.25" customHeight="1">
      <c r="B11" s="157" t="s">
        <v>82</v>
      </c>
      <c r="C11" s="158" t="s">
        <v>110</v>
      </c>
      <c r="D11" s="159" t="s">
        <v>120</v>
      </c>
      <c r="E11" s="160" t="s">
        <v>111</v>
      </c>
      <c r="F11" s="161">
        <v>42</v>
      </c>
      <c r="G11" s="161">
        <v>25</v>
      </c>
      <c r="H11" s="162">
        <f t="shared" si="0"/>
        <v>67</v>
      </c>
      <c r="I11" s="158" t="s">
        <v>110</v>
      </c>
      <c r="J11" s="159" t="s">
        <v>137</v>
      </c>
      <c r="K11" s="160" t="s">
        <v>130</v>
      </c>
      <c r="L11" s="161">
        <v>43</v>
      </c>
      <c r="M11" s="161">
        <v>20</v>
      </c>
      <c r="N11" s="162">
        <f t="shared" si="1"/>
        <v>63</v>
      </c>
      <c r="O11" s="158" t="s">
        <v>182</v>
      </c>
      <c r="P11" s="159" t="s">
        <v>183</v>
      </c>
      <c r="Q11" s="160" t="s">
        <v>184</v>
      </c>
      <c r="R11" s="161" t="s">
        <v>185</v>
      </c>
      <c r="S11" s="161" t="s">
        <v>186</v>
      </c>
      <c r="T11" s="162" t="s">
        <v>168</v>
      </c>
      <c r="U11" s="158" t="s">
        <v>163</v>
      </c>
      <c r="V11" s="159" t="s">
        <v>164</v>
      </c>
      <c r="W11" s="160" t="s">
        <v>165</v>
      </c>
      <c r="X11" s="161" t="s">
        <v>166</v>
      </c>
      <c r="Y11" s="161" t="s">
        <v>167</v>
      </c>
      <c r="Z11" s="162" t="s">
        <v>168</v>
      </c>
      <c r="AA11" s="158" t="s">
        <v>211</v>
      </c>
      <c r="AB11" s="159" t="s">
        <v>212</v>
      </c>
      <c r="AC11" s="160" t="s">
        <v>213</v>
      </c>
      <c r="AD11" s="161"/>
      <c r="AE11" s="161"/>
      <c r="AF11" s="183"/>
      <c r="AG11" s="158"/>
      <c r="AH11" s="159"/>
      <c r="AI11" s="160"/>
      <c r="AJ11" s="161"/>
      <c r="AK11" s="161"/>
      <c r="AL11" s="162"/>
      <c r="AM11" s="158" t="s">
        <v>232</v>
      </c>
      <c r="AN11" s="159" t="s">
        <v>235</v>
      </c>
      <c r="AO11" s="160" t="s">
        <v>236</v>
      </c>
      <c r="AP11" s="161" t="s">
        <v>237</v>
      </c>
      <c r="AQ11" s="161" t="s">
        <v>238</v>
      </c>
      <c r="AR11" s="183"/>
      <c r="AS11" s="628" t="s">
        <v>733</v>
      </c>
      <c r="AT11" s="155" t="s">
        <v>738</v>
      </c>
    </row>
    <row r="12" spans="2:46" ht="17.25" customHeight="1">
      <c r="B12" s="164" t="s">
        <v>83</v>
      </c>
      <c r="C12" s="158" t="s">
        <v>111</v>
      </c>
      <c r="D12" s="159" t="s">
        <v>121</v>
      </c>
      <c r="E12" s="159" t="s">
        <v>112</v>
      </c>
      <c r="F12" s="161">
        <v>14</v>
      </c>
      <c r="G12" s="161">
        <v>17</v>
      </c>
      <c r="H12" s="162">
        <f t="shared" si="0"/>
        <v>31</v>
      </c>
      <c r="I12" s="158" t="s">
        <v>130</v>
      </c>
      <c r="J12" s="159" t="s">
        <v>138</v>
      </c>
      <c r="K12" s="159" t="s">
        <v>131</v>
      </c>
      <c r="L12" s="161">
        <v>22</v>
      </c>
      <c r="M12" s="161">
        <v>14</v>
      </c>
      <c r="N12" s="162">
        <f t="shared" si="1"/>
        <v>36</v>
      </c>
      <c r="O12" s="158" t="s">
        <v>184</v>
      </c>
      <c r="P12" s="159" t="s">
        <v>187</v>
      </c>
      <c r="Q12" s="159" t="s">
        <v>188</v>
      </c>
      <c r="R12" s="161" t="s">
        <v>171</v>
      </c>
      <c r="S12" s="161" t="s">
        <v>189</v>
      </c>
      <c r="T12" s="162" t="s">
        <v>190</v>
      </c>
      <c r="U12" s="158" t="s">
        <v>165</v>
      </c>
      <c r="V12" s="159" t="s">
        <v>169</v>
      </c>
      <c r="W12" s="159" t="s">
        <v>170</v>
      </c>
      <c r="X12" s="161" t="s">
        <v>171</v>
      </c>
      <c r="Y12" s="161" t="s">
        <v>171</v>
      </c>
      <c r="Z12" s="162" t="s">
        <v>172</v>
      </c>
      <c r="AA12" s="158" t="s">
        <v>213</v>
      </c>
      <c r="AB12" s="159" t="s">
        <v>214</v>
      </c>
      <c r="AC12" s="159" t="s">
        <v>215</v>
      </c>
      <c r="AD12" s="161"/>
      <c r="AE12" s="161"/>
      <c r="AF12" s="183"/>
      <c r="AG12" s="158"/>
      <c r="AH12" s="159"/>
      <c r="AI12" s="159"/>
      <c r="AJ12" s="161"/>
      <c r="AK12" s="161"/>
      <c r="AL12" s="162"/>
      <c r="AM12" s="158" t="s">
        <v>236</v>
      </c>
      <c r="AN12" s="159" t="s">
        <v>239</v>
      </c>
      <c r="AO12" s="159" t="s">
        <v>240</v>
      </c>
      <c r="AP12" s="161" t="s">
        <v>241</v>
      </c>
      <c r="AQ12" s="161" t="s">
        <v>241</v>
      </c>
      <c r="AR12" s="183"/>
      <c r="AS12" s="628" t="s">
        <v>734</v>
      </c>
      <c r="AT12" s="155"/>
    </row>
    <row r="13" spans="2:46" ht="17.25" customHeight="1">
      <c r="B13" s="164" t="s">
        <v>84</v>
      </c>
      <c r="C13" s="165" t="s">
        <v>112</v>
      </c>
      <c r="D13" s="159" t="s">
        <v>122</v>
      </c>
      <c r="E13" s="159" t="s">
        <v>123</v>
      </c>
      <c r="F13" s="166" t="s">
        <v>85</v>
      </c>
      <c r="G13" s="167" t="s">
        <v>86</v>
      </c>
      <c r="H13" s="168" t="s">
        <v>87</v>
      </c>
      <c r="I13" s="165" t="s">
        <v>131</v>
      </c>
      <c r="J13" s="159" t="s">
        <v>139</v>
      </c>
      <c r="K13" s="159" t="s">
        <v>123</v>
      </c>
      <c r="L13" s="169" t="s">
        <v>88</v>
      </c>
      <c r="M13" s="170" t="s">
        <v>89</v>
      </c>
      <c r="N13" s="171" t="s">
        <v>90</v>
      </c>
      <c r="O13" s="165" t="s">
        <v>188</v>
      </c>
      <c r="P13" s="159" t="s">
        <v>191</v>
      </c>
      <c r="Q13" s="159" t="s">
        <v>174</v>
      </c>
      <c r="R13" s="166" t="s">
        <v>192</v>
      </c>
      <c r="S13" s="167" t="s">
        <v>193</v>
      </c>
      <c r="T13" s="168" t="s">
        <v>194</v>
      </c>
      <c r="U13" s="165" t="s">
        <v>170</v>
      </c>
      <c r="V13" s="159" t="s">
        <v>173</v>
      </c>
      <c r="W13" s="159" t="s">
        <v>174</v>
      </c>
      <c r="X13" s="166" t="s">
        <v>175</v>
      </c>
      <c r="Y13" s="167" t="s">
        <v>176</v>
      </c>
      <c r="Z13" s="168" t="s">
        <v>177</v>
      </c>
      <c r="AA13" s="165" t="s">
        <v>215</v>
      </c>
      <c r="AB13" s="159" t="s">
        <v>216</v>
      </c>
      <c r="AC13" s="159" t="s">
        <v>217</v>
      </c>
      <c r="AD13" s="166"/>
      <c r="AE13" s="167"/>
      <c r="AF13" s="166"/>
      <c r="AG13" s="165"/>
      <c r="AH13" s="159"/>
      <c r="AI13" s="159"/>
      <c r="AJ13" s="166"/>
      <c r="AK13" s="167"/>
      <c r="AL13" s="168"/>
      <c r="AM13" s="165" t="s">
        <v>240</v>
      </c>
      <c r="AN13" s="159" t="s">
        <v>242</v>
      </c>
      <c r="AO13" s="159" t="s">
        <v>243</v>
      </c>
      <c r="AP13" s="166" t="s">
        <v>244</v>
      </c>
      <c r="AQ13" s="167" t="s">
        <v>245</v>
      </c>
      <c r="AR13" s="166"/>
      <c r="AS13" s="628" t="s">
        <v>736</v>
      </c>
      <c r="AT13" s="155" t="s">
        <v>737</v>
      </c>
    </row>
    <row r="14" spans="2:46" ht="17.25" customHeight="1">
      <c r="B14" s="172" t="s">
        <v>91</v>
      </c>
      <c r="C14" s="173" t="s">
        <v>113</v>
      </c>
      <c r="D14" s="174" t="s">
        <v>272</v>
      </c>
      <c r="E14" s="174" t="s">
        <v>273</v>
      </c>
      <c r="F14" s="175" t="s">
        <v>274</v>
      </c>
      <c r="G14" s="176" t="s">
        <v>275</v>
      </c>
      <c r="H14" s="177" t="s">
        <v>92</v>
      </c>
      <c r="I14" s="173" t="s">
        <v>113</v>
      </c>
      <c r="J14" s="174" t="s">
        <v>140</v>
      </c>
      <c r="K14" s="174" t="s">
        <v>141</v>
      </c>
      <c r="L14" s="175" t="s">
        <v>93</v>
      </c>
      <c r="M14" s="176" t="s">
        <v>94</v>
      </c>
      <c r="N14" s="177" t="s">
        <v>95</v>
      </c>
      <c r="O14" s="173" t="s">
        <v>174</v>
      </c>
      <c r="P14" s="174" t="s">
        <v>195</v>
      </c>
      <c r="Q14" s="174" t="s">
        <v>196</v>
      </c>
      <c r="R14" s="175" t="s">
        <v>197</v>
      </c>
      <c r="S14" s="176" t="s">
        <v>198</v>
      </c>
      <c r="T14" s="177" t="s">
        <v>199</v>
      </c>
      <c r="U14" s="173" t="s">
        <v>174</v>
      </c>
      <c r="V14" s="174" t="s">
        <v>178</v>
      </c>
      <c r="W14" s="174" t="s">
        <v>179</v>
      </c>
      <c r="X14" s="175" t="s">
        <v>172</v>
      </c>
      <c r="Y14" s="176" t="s">
        <v>180</v>
      </c>
      <c r="Z14" s="177" t="s">
        <v>181</v>
      </c>
      <c r="AA14" s="173" t="s">
        <v>217</v>
      </c>
      <c r="AB14" s="178"/>
      <c r="AC14" s="178"/>
      <c r="AD14" s="175"/>
      <c r="AE14" s="176"/>
      <c r="AF14" s="184"/>
      <c r="AG14" s="165"/>
      <c r="AH14" s="159"/>
      <c r="AI14" s="159"/>
      <c r="AJ14" s="169"/>
      <c r="AK14" s="170"/>
      <c r="AL14" s="171"/>
      <c r="AM14" s="165" t="s">
        <v>243</v>
      </c>
      <c r="AN14" s="159" t="s">
        <v>246</v>
      </c>
      <c r="AO14" s="159" t="s">
        <v>247</v>
      </c>
      <c r="AP14" s="169" t="s">
        <v>248</v>
      </c>
      <c r="AQ14" s="170" t="s">
        <v>249</v>
      </c>
      <c r="AR14" s="623"/>
      <c r="AS14" s="628" t="s">
        <v>786</v>
      </c>
      <c r="AT14" s="155"/>
    </row>
    <row r="15" spans="2:46" ht="17.25" customHeight="1" thickBot="1">
      <c r="B15" s="986" t="s">
        <v>124</v>
      </c>
      <c r="C15" s="1060" t="s">
        <v>807</v>
      </c>
      <c r="D15" s="1682" t="s">
        <v>1222</v>
      </c>
      <c r="E15" s="1682" t="s">
        <v>1207</v>
      </c>
      <c r="F15" s="1683" t="s">
        <v>1223</v>
      </c>
      <c r="G15" s="1684" t="s">
        <v>862</v>
      </c>
      <c r="H15" s="1685" t="s">
        <v>863</v>
      </c>
      <c r="I15" s="1060" t="s">
        <v>806</v>
      </c>
      <c r="J15" s="984" t="s">
        <v>1206</v>
      </c>
      <c r="K15" s="984" t="s">
        <v>1207</v>
      </c>
      <c r="L15" s="985" t="s">
        <v>808</v>
      </c>
      <c r="M15" s="1058" t="s">
        <v>862</v>
      </c>
      <c r="N15" s="1059" t="s">
        <v>863</v>
      </c>
      <c r="O15" s="759"/>
      <c r="P15" s="760"/>
      <c r="Q15" s="760"/>
      <c r="R15" s="761"/>
      <c r="S15" s="762"/>
      <c r="T15" s="763"/>
      <c r="U15" s="759"/>
      <c r="V15" s="760"/>
      <c r="W15" s="760"/>
      <c r="X15" s="761"/>
      <c r="Y15" s="762"/>
      <c r="Z15" s="763"/>
      <c r="AA15" s="759"/>
      <c r="AB15" s="760"/>
      <c r="AC15" s="760"/>
      <c r="AD15" s="761"/>
      <c r="AE15" s="762"/>
      <c r="AF15" s="764"/>
      <c r="AG15" s="759"/>
      <c r="AH15" s="760"/>
      <c r="AI15" s="760"/>
      <c r="AJ15" s="761"/>
      <c r="AK15" s="762"/>
      <c r="AL15" s="763"/>
      <c r="AM15" s="759"/>
      <c r="AN15" s="760"/>
      <c r="AO15" s="760"/>
      <c r="AP15" s="761"/>
      <c r="AQ15" s="762"/>
      <c r="AR15" s="764"/>
      <c r="AS15" s="765"/>
      <c r="AT15" s="766" t="s">
        <v>864</v>
      </c>
    </row>
    <row r="16" spans="2:46" ht="17.25" customHeight="1">
      <c r="B16" s="148" t="s">
        <v>96</v>
      </c>
      <c r="D16" s="179"/>
      <c r="E16" s="179"/>
      <c r="F16" s="179"/>
      <c r="G16" s="179"/>
      <c r="H16" s="179"/>
      <c r="I16" s="179"/>
      <c r="K16" s="180" t="s">
        <v>97</v>
      </c>
      <c r="L16" s="179"/>
    </row>
    <row r="17" spans="3:39" ht="10.5" customHeight="1">
      <c r="C17" s="179"/>
      <c r="D17" s="179"/>
      <c r="E17" s="179"/>
      <c r="F17" s="179"/>
      <c r="G17" s="179"/>
      <c r="H17" s="179"/>
      <c r="I17" s="179"/>
      <c r="K17" s="180"/>
      <c r="L17" s="179"/>
      <c r="AM17" s="181"/>
    </row>
    <row r="18" spans="3:39" ht="13.5">
      <c r="AM18" s="181"/>
    </row>
    <row r="19" spans="3:39">
      <c r="AM19" s="182"/>
    </row>
    <row r="20" spans="3:39">
      <c r="AM20" s="182"/>
    </row>
    <row r="21" spans="3:39">
      <c r="AM21" s="182"/>
    </row>
    <row r="22" spans="3:39">
      <c r="AM22" s="182"/>
    </row>
    <row r="23" spans="3:39">
      <c r="AM23" s="182"/>
    </row>
    <row r="24" spans="3:39">
      <c r="AM24" s="182"/>
    </row>
    <row r="25" spans="3:39">
      <c r="AM25" s="182"/>
    </row>
    <row r="26" spans="3:39">
      <c r="AM26" s="182"/>
    </row>
    <row r="27" spans="3:39">
      <c r="AM27" s="182"/>
    </row>
    <row r="28" spans="3:39">
      <c r="AM28" s="182"/>
    </row>
    <row r="29" spans="3:39">
      <c r="AM29" s="182"/>
    </row>
    <row r="30" spans="3:39">
      <c r="AM30" s="182"/>
    </row>
    <row r="31" spans="3:39">
      <c r="AM31" s="182"/>
    </row>
    <row r="32" spans="3:39">
      <c r="AM32" s="182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8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6" sqref="F6"/>
    </sheetView>
  </sheetViews>
  <sheetFormatPr defaultColWidth="8.81640625" defaultRowHeight="13"/>
  <cols>
    <col min="1" max="1" width="20.1796875" style="17" customWidth="1"/>
    <col min="2" max="14" width="10.36328125" style="17" customWidth="1"/>
    <col min="15" max="16" width="10" style="17" bestFit="1" customWidth="1"/>
    <col min="17" max="16384" width="8.81640625" style="17"/>
  </cols>
  <sheetData>
    <row r="1" spans="1:17" s="708" customFormat="1" ht="26">
      <c r="A1" s="1048" t="s">
        <v>837</v>
      </c>
      <c r="B1" s="381" t="s">
        <v>851</v>
      </c>
      <c r="C1" s="381" t="s">
        <v>838</v>
      </c>
      <c r="D1" s="381" t="s">
        <v>852</v>
      </c>
      <c r="E1" s="381" t="s">
        <v>839</v>
      </c>
      <c r="F1" s="381" t="s">
        <v>853</v>
      </c>
      <c r="G1" s="381" t="s">
        <v>840</v>
      </c>
      <c r="H1" s="381" t="s">
        <v>854</v>
      </c>
      <c r="I1" s="381" t="s">
        <v>841</v>
      </c>
      <c r="J1" s="381" t="s">
        <v>842</v>
      </c>
      <c r="K1" s="1049" t="s">
        <v>843</v>
      </c>
      <c r="L1" s="381" t="s">
        <v>855</v>
      </c>
      <c r="M1" s="381" t="s">
        <v>844</v>
      </c>
      <c r="N1" s="1049" t="s">
        <v>1432</v>
      </c>
    </row>
    <row r="2" spans="1:17">
      <c r="A2" s="1050">
        <v>43132</v>
      </c>
      <c r="B2" s="1047">
        <v>-1.6321714242018004E-4</v>
      </c>
      <c r="C2" s="1047">
        <v>2.3615246562109782E-3</v>
      </c>
      <c r="D2" s="1047">
        <v>3.9525073975316127E-3</v>
      </c>
      <c r="E2" s="1047">
        <v>2.0214791327670678E-3</v>
      </c>
      <c r="F2" s="1047">
        <v>3.9546883679265621E-3</v>
      </c>
      <c r="G2" s="1047">
        <v>-5.8904747292853887E-4</v>
      </c>
      <c r="H2" s="1047">
        <v>1.8037058421326302E-3</v>
      </c>
      <c r="I2" s="1047">
        <v>1.2602948230213684E-3</v>
      </c>
      <c r="J2" s="1047">
        <v>1.6323051131150734E-4</v>
      </c>
      <c r="K2" s="1047">
        <v>9.9273767376639732E-4</v>
      </c>
      <c r="L2" s="1047">
        <v>1.0764428810716709E-3</v>
      </c>
      <c r="M2" s="1047">
        <v>7.9987305632671646E-3</v>
      </c>
      <c r="N2" s="1047">
        <v>5.1128608000732267E-3</v>
      </c>
      <c r="Q2" s="263"/>
    </row>
    <row r="3" spans="1:17">
      <c r="A3" s="1050">
        <v>43160</v>
      </c>
      <c r="B3" s="1047">
        <v>-5.0931099054851714E-4</v>
      </c>
      <c r="C3" s="1047">
        <v>2.2454911867753058E-3</v>
      </c>
      <c r="D3" s="1047">
        <v>3.9301387818655442E-3</v>
      </c>
      <c r="E3" s="1047">
        <v>1.7721955945158019E-3</v>
      </c>
      <c r="F3" s="1047">
        <v>3.8402811366248235E-3</v>
      </c>
      <c r="G3" s="1047">
        <v>-3.1618423978607701E-4</v>
      </c>
      <c r="H3" s="1047">
        <v>1.9301892670622323E-3</v>
      </c>
      <c r="I3" s="1047">
        <v>9.5773020308564938E-4</v>
      </c>
      <c r="J3" s="1047">
        <v>4.5928141082485219E-4</v>
      </c>
      <c r="K3" s="1047">
        <v>9.7933788239878972E-4</v>
      </c>
      <c r="L3" s="1047">
        <v>8.9334155859344122E-4</v>
      </c>
      <c r="M3" s="1047">
        <v>7.7837825749893508E-3</v>
      </c>
      <c r="N3" s="1047">
        <v>4.5158424363442862E-3</v>
      </c>
      <c r="Q3" s="263"/>
    </row>
    <row r="4" spans="1:17">
      <c r="A4" s="1050">
        <v>43191</v>
      </c>
      <c r="B4" s="1047">
        <v>-1.1123771644780955E-3</v>
      </c>
      <c r="C4" s="1047">
        <v>1.8602865671324409E-3</v>
      </c>
      <c r="D4" s="1047">
        <v>3.6118734392414087E-3</v>
      </c>
      <c r="E4" s="1047">
        <v>1.4718299799985068E-3</v>
      </c>
      <c r="F4" s="1047">
        <v>3.393298269609768E-3</v>
      </c>
      <c r="G4" s="1047">
        <v>-6.0763651151884979E-4</v>
      </c>
      <c r="H4" s="1047">
        <v>1.8859078877959679E-3</v>
      </c>
      <c r="I4" s="1047">
        <v>4.8152208658192031E-4</v>
      </c>
      <c r="J4" s="1047">
        <v>6.8277110721259859E-4</v>
      </c>
      <c r="K4" s="1047">
        <v>1.0394276462855068E-3</v>
      </c>
      <c r="L4" s="1047">
        <v>4.9863000375027777E-4</v>
      </c>
      <c r="M4" s="1047">
        <v>6.1826053230646938E-3</v>
      </c>
      <c r="N4" s="1047">
        <v>3.7497963040236115E-3</v>
      </c>
      <c r="Q4" s="263"/>
    </row>
    <row r="5" spans="1:17">
      <c r="A5" s="1050">
        <v>43221</v>
      </c>
      <c r="B5" s="1047">
        <v>-1.7108242472285706E-3</v>
      </c>
      <c r="C5" s="1047">
        <v>1.4636098502207595E-3</v>
      </c>
      <c r="D5" s="1047">
        <v>2.8561294199731524E-3</v>
      </c>
      <c r="E5" s="1047">
        <v>1.3777415200784127E-3</v>
      </c>
      <c r="F5" s="1047">
        <v>2.6438274611639834E-3</v>
      </c>
      <c r="G5" s="1047">
        <v>-1.1754822468694748E-3</v>
      </c>
      <c r="H5" s="1047">
        <v>2.4155361045518076E-3</v>
      </c>
      <c r="I5" s="1047">
        <v>2.0499249686944943E-4</v>
      </c>
      <c r="J5" s="1047">
        <v>9.3625773610783725E-4</v>
      </c>
      <c r="K5" s="1047">
        <v>9.9296841782914314E-4</v>
      </c>
      <c r="L5" s="1047">
        <v>2.623899749772951E-4</v>
      </c>
      <c r="M5" s="1047">
        <v>4.1959361498140613E-3</v>
      </c>
      <c r="N5" s="1047">
        <v>2.8596131077238685E-3</v>
      </c>
      <c r="Q5" s="263"/>
    </row>
    <row r="6" spans="1:17">
      <c r="A6" s="1050">
        <v>43252</v>
      </c>
      <c r="B6" s="1047">
        <v>-1.8983082903130111E-3</v>
      </c>
      <c r="C6" s="1047">
        <v>1.3509551286052801E-3</v>
      </c>
      <c r="D6" s="1047">
        <v>1.5577518161801196E-3</v>
      </c>
      <c r="E6" s="1047">
        <v>1.4268461062043603E-3</v>
      </c>
      <c r="F6" s="1047">
        <v>1.3891827554869396E-3</v>
      </c>
      <c r="G6" s="1047">
        <v>-5.5302693530479008E-4</v>
      </c>
      <c r="H6" s="1047">
        <v>3.0853944427108315E-3</v>
      </c>
      <c r="I6" s="1047">
        <v>-8.2914818603452289E-5</v>
      </c>
      <c r="J6" s="1047">
        <v>1.1867808463932317E-3</v>
      </c>
      <c r="K6" s="1047">
        <v>1.1124572546681311E-3</v>
      </c>
      <c r="L6" s="1047">
        <v>-6.537897679659288E-5</v>
      </c>
      <c r="M6" s="1047">
        <v>2.5025249662617988E-3</v>
      </c>
      <c r="N6" s="1047">
        <v>1.1062759611319972E-3</v>
      </c>
      <c r="Q6" s="263"/>
    </row>
    <row r="7" spans="1:17">
      <c r="A7" s="1050">
        <v>43282</v>
      </c>
      <c r="B7" s="1047">
        <v>-1.3411926234767613E-3</v>
      </c>
      <c r="C7" s="1047">
        <v>1.1758035814282142E-3</v>
      </c>
      <c r="D7" s="1047">
        <v>4.9300117733963589E-5</v>
      </c>
      <c r="E7" s="1047">
        <v>1.4198933831839344E-3</v>
      </c>
      <c r="F7" s="1047">
        <v>1.5475219546845498E-4</v>
      </c>
      <c r="G7" s="1047">
        <v>3.6566578167862573E-5</v>
      </c>
      <c r="H7" s="1047">
        <v>3.3998732934056308E-3</v>
      </c>
      <c r="I7" s="1047">
        <v>-1.5709799456975482E-5</v>
      </c>
      <c r="J7" s="1047">
        <v>1.4219600639497898E-3</v>
      </c>
      <c r="K7" s="1047">
        <v>1.0533843301985257E-3</v>
      </c>
      <c r="L7" s="1047">
        <v>-5.0816785547014298E-4</v>
      </c>
      <c r="M7" s="1047">
        <v>1.1797422281829562E-3</v>
      </c>
      <c r="N7" s="1047">
        <v>7.5255111806904473E-4</v>
      </c>
      <c r="Q7" s="263"/>
    </row>
    <row r="8" spans="1:17">
      <c r="A8" s="1050">
        <v>43313</v>
      </c>
      <c r="B8" s="1047">
        <v>-3.7719299336935741E-4</v>
      </c>
      <c r="C8" s="1047">
        <v>9.1513725849345917E-4</v>
      </c>
      <c r="D8" s="1047">
        <v>-1.1297889212322776E-3</v>
      </c>
      <c r="E8" s="1047">
        <v>1.3779533181075276E-3</v>
      </c>
      <c r="F8" s="1047">
        <v>-8.1448582452936513E-4</v>
      </c>
      <c r="G8" s="1047">
        <v>2.3162794417763699E-4</v>
      </c>
      <c r="H8" s="1047">
        <v>3.127441326209679E-3</v>
      </c>
      <c r="I8" s="1047">
        <v>3.9107307254693247E-4</v>
      </c>
      <c r="J8" s="1047">
        <v>1.5331892307040018E-3</v>
      </c>
      <c r="K8" s="1047">
        <v>5.6921543995547275E-4</v>
      </c>
      <c r="L8" s="1047">
        <v>-9.9921789873347322E-4</v>
      </c>
      <c r="M8" s="1047">
        <v>1.9834830811493731E-4</v>
      </c>
      <c r="N8" s="1047">
        <v>5.6677387321490968E-4</v>
      </c>
      <c r="Q8" s="263"/>
    </row>
    <row r="9" spans="1:17">
      <c r="A9" s="1050">
        <v>43344</v>
      </c>
      <c r="B9" s="1047">
        <v>3.3209724617577763E-4</v>
      </c>
      <c r="C9" s="1047">
        <v>7.7025088229554228E-4</v>
      </c>
      <c r="D9" s="1047">
        <v>-2.1728597723120746E-3</v>
      </c>
      <c r="E9" s="1047">
        <v>1.41966030447227E-3</v>
      </c>
      <c r="F9" s="1047">
        <v>-1.6452611508335213E-3</v>
      </c>
      <c r="G9" s="1047">
        <v>5.3884155108407938E-4</v>
      </c>
      <c r="H9" s="1047">
        <v>2.1398063481853358E-3</v>
      </c>
      <c r="I9" s="1047">
        <v>7.6834072752518523E-4</v>
      </c>
      <c r="J9" s="1047">
        <v>1.5858592045414621E-3</v>
      </c>
      <c r="K9" s="1047">
        <v>7.8890808001852442E-4</v>
      </c>
      <c r="L9" s="1047">
        <v>-1.510394865721576E-3</v>
      </c>
      <c r="M9" s="1047">
        <v>-3.2301982077220792E-4</v>
      </c>
      <c r="N9" s="1047">
        <v>4.3990735252763535E-4</v>
      </c>
      <c r="Q9" s="263"/>
    </row>
    <row r="10" spans="1:17">
      <c r="A10" s="1050">
        <v>43374</v>
      </c>
      <c r="B10" s="1047">
        <v>6.9095507816374635E-4</v>
      </c>
      <c r="C10" s="1047">
        <v>8.6095072718550547E-4</v>
      </c>
      <c r="D10" s="1047">
        <v>-2.5526154485395747E-3</v>
      </c>
      <c r="E10" s="1047">
        <v>1.3920963899975991E-3</v>
      </c>
      <c r="F10" s="1047">
        <v>-2.0023620435689615E-3</v>
      </c>
      <c r="G10" s="1047">
        <v>1.0529892879929115E-3</v>
      </c>
      <c r="H10" s="1047">
        <v>7.82373906905387E-4</v>
      </c>
      <c r="I10" s="1047">
        <v>8.263423925074509E-4</v>
      </c>
      <c r="J10" s="1047">
        <v>1.9321621574186487E-3</v>
      </c>
      <c r="K10" s="1047">
        <v>1.392447625587323E-3</v>
      </c>
      <c r="L10" s="1047">
        <v>-1.8719231737083231E-3</v>
      </c>
      <c r="M10" s="1047">
        <v>-4.866524445418241E-4</v>
      </c>
      <c r="N10" s="1047">
        <v>9.9809610748735622E-4</v>
      </c>
      <c r="Q10" s="263"/>
    </row>
    <row r="11" spans="1:17">
      <c r="A11" s="1050">
        <v>43405</v>
      </c>
      <c r="B11" s="1047">
        <v>-2.7176217949054227E-4</v>
      </c>
      <c r="C11" s="1047">
        <v>9.5030646828631049E-4</v>
      </c>
      <c r="D11" s="1047">
        <v>-3.1145052208874091E-3</v>
      </c>
      <c r="E11" s="1047">
        <v>9.9827625015280752E-4</v>
      </c>
      <c r="F11" s="1047">
        <v>-2.371965659895503E-3</v>
      </c>
      <c r="G11" s="1047">
        <v>1.3022602452632537E-3</v>
      </c>
      <c r="H11" s="1047">
        <v>-1.0343859707642178E-3</v>
      </c>
      <c r="I11" s="1047">
        <v>7.5535733649334524E-4</v>
      </c>
      <c r="J11" s="1047">
        <v>2.1229531890494258E-3</v>
      </c>
      <c r="K11" s="1047">
        <v>1.2375030742530768E-3</v>
      </c>
      <c r="L11" s="1047">
        <v>-2.1883246635578946E-3</v>
      </c>
      <c r="M11" s="1047">
        <v>-7.3491011181281429E-4</v>
      </c>
      <c r="N11" s="1047">
        <v>-2.0329675284647131E-5</v>
      </c>
      <c r="Q11" s="263"/>
    </row>
    <row r="12" spans="1:17">
      <c r="A12" s="1050">
        <v>43435</v>
      </c>
      <c r="B12" s="1047">
        <v>-1.6556934516362976E-3</v>
      </c>
      <c r="C12" s="1047">
        <v>1.2204894449490133E-3</v>
      </c>
      <c r="D12" s="1047">
        <v>-3.4327931362623243E-3</v>
      </c>
      <c r="E12" s="1047">
        <v>6.6687249079011579E-4</v>
      </c>
      <c r="F12" s="1047">
        <v>-2.4872670698685706E-3</v>
      </c>
      <c r="G12" s="1047">
        <v>1.5640815423429988E-3</v>
      </c>
      <c r="H12" s="1047">
        <v>-2.0852268818163378E-3</v>
      </c>
      <c r="I12" s="1047">
        <v>5.7694576855826796E-4</v>
      </c>
      <c r="J12" s="1047">
        <v>2.262235957726233E-3</v>
      </c>
      <c r="K12" s="1047">
        <v>1.3937445698475326E-3</v>
      </c>
      <c r="L12" s="1047">
        <v>-2.169911833193261E-3</v>
      </c>
      <c r="M12" s="1047">
        <v>-6.467426850457203E-4</v>
      </c>
      <c r="N12" s="1047">
        <v>-1.3558562632531856E-3</v>
      </c>
      <c r="Q12" s="263"/>
    </row>
    <row r="13" spans="1:17">
      <c r="A13" s="1050">
        <v>43466</v>
      </c>
      <c r="B13" s="1047">
        <v>-2.0470256223579231E-3</v>
      </c>
      <c r="C13" s="1047">
        <v>1.7098391085375031E-3</v>
      </c>
      <c r="D13" s="1047">
        <v>-3.4617857485539361E-3</v>
      </c>
      <c r="E13" s="1047">
        <v>6.078197318706291E-4</v>
      </c>
      <c r="F13" s="1047">
        <v>-2.1156463036673401E-3</v>
      </c>
      <c r="G13" s="1047">
        <v>2.1924952298726375E-3</v>
      </c>
      <c r="H13" s="1047">
        <v>-2.532649238604634E-3</v>
      </c>
      <c r="I13" s="1047">
        <v>3.4634302244818116E-4</v>
      </c>
      <c r="J13" s="1047">
        <v>2.0110574532015146E-3</v>
      </c>
      <c r="K13" s="1047">
        <v>2.7163075747103083E-3</v>
      </c>
      <c r="L13" s="1047">
        <v>-1.7763965875263743E-3</v>
      </c>
      <c r="M13" s="1047">
        <v>-5.4149554609228545E-4</v>
      </c>
      <c r="N13" s="1047">
        <v>-1.6816795864504908E-3</v>
      </c>
      <c r="Q13" s="263"/>
    </row>
    <row r="14" spans="1:17">
      <c r="A14" s="1050">
        <v>43497</v>
      </c>
      <c r="B14" s="1047">
        <v>-1.6534674613284395E-3</v>
      </c>
      <c r="C14" s="1047">
        <v>1.7505522790781658E-3</v>
      </c>
      <c r="D14" s="1047">
        <v>-3.2305868569175722E-3</v>
      </c>
      <c r="E14" s="1047">
        <v>4.3822077863597819E-4</v>
      </c>
      <c r="F14" s="1047">
        <v>-1.5018607458814337E-3</v>
      </c>
      <c r="G14" s="1047">
        <v>2.2981928779912675E-3</v>
      </c>
      <c r="H14" s="1047">
        <v>-2.8474720988564961E-3</v>
      </c>
      <c r="I14" s="1047">
        <v>-1.3301326969261673E-4</v>
      </c>
      <c r="J14" s="1047">
        <v>1.6732499118803368E-3</v>
      </c>
      <c r="K14" s="1047">
        <v>3.1473802990620303E-3</v>
      </c>
      <c r="L14" s="1047">
        <v>-1.107284760858418E-3</v>
      </c>
      <c r="M14" s="1047">
        <v>-8.1383862499828652E-4</v>
      </c>
      <c r="N14" s="1047">
        <v>-9.3288176070960294E-4</v>
      </c>
      <c r="Q14" s="263"/>
    </row>
    <row r="15" spans="1:17">
      <c r="A15" s="1050">
        <v>43525</v>
      </c>
      <c r="B15" s="1047">
        <v>-6.8365000708525692E-4</v>
      </c>
      <c r="C15" s="1047">
        <v>1.7050639741889029E-3</v>
      </c>
      <c r="D15" s="1047">
        <v>-3.091928739204608E-3</v>
      </c>
      <c r="E15" s="1047">
        <v>3.022292585384001E-4</v>
      </c>
      <c r="F15" s="1047">
        <v>-7.731036199611907E-4</v>
      </c>
      <c r="G15" s="1047">
        <v>2.2137923228342515E-3</v>
      </c>
      <c r="H15" s="1047">
        <v>-2.8048038137433728E-3</v>
      </c>
      <c r="I15" s="1047">
        <v>1.256872295685163E-5</v>
      </c>
      <c r="J15" s="1047">
        <v>1.5488350568118037E-3</v>
      </c>
      <c r="K15" s="1047">
        <v>2.92861494082719E-3</v>
      </c>
      <c r="L15" s="1047">
        <v>-4.0813658484184501E-4</v>
      </c>
      <c r="M15" s="1047">
        <v>-9.5368936866691012E-4</v>
      </c>
      <c r="N15" s="1047">
        <v>2.2270751926400933E-5</v>
      </c>
      <c r="Q15" s="263"/>
    </row>
    <row r="16" spans="1:17">
      <c r="A16" s="1050">
        <v>43556</v>
      </c>
      <c r="B16" s="1047">
        <v>1.1346470496406136E-3</v>
      </c>
      <c r="C16" s="1047">
        <v>1.743619987660372E-3</v>
      </c>
      <c r="D16" s="1047">
        <v>-2.8727897998568341E-3</v>
      </c>
      <c r="E16" s="1047">
        <v>7.0609114754205393E-4</v>
      </c>
      <c r="F16" s="1047">
        <v>2.2140819559679503E-4</v>
      </c>
      <c r="G16" s="1047">
        <v>2.0303752224526406E-3</v>
      </c>
      <c r="H16" s="1047">
        <v>-2.324298104173117E-3</v>
      </c>
      <c r="I16" s="1047">
        <v>4.6881921436403573E-4</v>
      </c>
      <c r="J16" s="1047">
        <v>1.6693261183613473E-3</v>
      </c>
      <c r="K16" s="1047">
        <v>2.5869791050856517E-3</v>
      </c>
      <c r="L16" s="1047">
        <v>1.3229023883465363E-4</v>
      </c>
      <c r="M16" s="1047">
        <v>-5.044219988173948E-4</v>
      </c>
      <c r="N16" s="1047">
        <v>1.7864934837281687E-3</v>
      </c>
      <c r="Q16" s="263"/>
    </row>
    <row r="17" spans="1:17">
      <c r="A17" s="1050">
        <v>43586</v>
      </c>
      <c r="B17" s="1047">
        <v>3.7513993845450511E-3</v>
      </c>
      <c r="C17" s="1047">
        <v>1.354762194332837E-3</v>
      </c>
      <c r="D17" s="1047">
        <v>-3.1679183813329015E-3</v>
      </c>
      <c r="E17" s="1047">
        <v>8.5887510743565265E-4</v>
      </c>
      <c r="F17" s="1047">
        <v>3.8914318037797102E-4</v>
      </c>
      <c r="G17" s="1047">
        <v>1.3901269992151466E-3</v>
      </c>
      <c r="H17" s="1047">
        <v>-1.9269657038658572E-3</v>
      </c>
      <c r="I17" s="1047">
        <v>6.2554668293146598E-4</v>
      </c>
      <c r="J17" s="1047">
        <v>9.181156276292235E-4</v>
      </c>
      <c r="K17" s="1047">
        <v>2.0939783387652344E-3</v>
      </c>
      <c r="L17" s="1047">
        <v>3.9165124220275072E-4</v>
      </c>
      <c r="M17" s="1047">
        <v>-1.3967234927525496E-5</v>
      </c>
      <c r="N17" s="1047">
        <v>2.2579135603422174E-3</v>
      </c>
      <c r="Q17" s="263"/>
    </row>
    <row r="18" spans="1:17">
      <c r="A18" s="1050">
        <v>43617</v>
      </c>
      <c r="B18" s="1047">
        <v>4.7819936346278347E-3</v>
      </c>
      <c r="C18" s="1047">
        <v>8.0745240971236143E-4</v>
      </c>
      <c r="D18" s="1047">
        <v>-3.3025365687719965E-3</v>
      </c>
      <c r="E18" s="1047">
        <v>7.1007288580737793E-4</v>
      </c>
      <c r="F18" s="1047">
        <v>-1.6989700445013689E-4</v>
      </c>
      <c r="G18" s="1047">
        <v>9.9012142850707363E-4</v>
      </c>
      <c r="H18" s="1047">
        <v>-1.6291029405937074E-3</v>
      </c>
      <c r="I18" s="1047">
        <v>6.2876682255330607E-4</v>
      </c>
      <c r="J18" s="1047">
        <v>-4.8237849751364692E-4</v>
      </c>
      <c r="K18" s="1047">
        <v>1.1605593440875417E-3</v>
      </c>
      <c r="L18" s="1047">
        <v>9.0933260571302021E-5</v>
      </c>
      <c r="M18" s="1047">
        <v>-4.0722818887894974E-4</v>
      </c>
      <c r="N18" s="1047">
        <v>1.3337287453911717E-3</v>
      </c>
      <c r="Q18" s="263"/>
    </row>
    <row r="19" spans="1:17">
      <c r="A19" s="1050">
        <v>43647</v>
      </c>
      <c r="B19" s="1047">
        <v>4.3869978326238623E-3</v>
      </c>
      <c r="C19" s="1047">
        <v>3.2576688086827232E-4</v>
      </c>
      <c r="D19" s="1047">
        <v>-2.4285770941712137E-3</v>
      </c>
      <c r="E19" s="1047">
        <v>5.74026154307683E-4</v>
      </c>
      <c r="F19" s="1047">
        <v>-8.7083939621956929E-4</v>
      </c>
      <c r="G19" s="1047">
        <v>3.9921083698057913E-4</v>
      </c>
      <c r="H19" s="1047">
        <v>-1.2406165407481407E-3</v>
      </c>
      <c r="I19" s="1047">
        <v>3.2679532881996209E-6</v>
      </c>
      <c r="J19" s="1047">
        <v>-1.1811003520235674E-3</v>
      </c>
      <c r="K19" s="1047">
        <v>-1.4723508370129146E-4</v>
      </c>
      <c r="L19" s="1047">
        <v>7.7124930199512498E-5</v>
      </c>
      <c r="M19" s="1047">
        <v>-2.6421976889901E-4</v>
      </c>
      <c r="N19" s="1047">
        <v>-2.4560922646545968E-3</v>
      </c>
      <c r="Q19" s="263"/>
    </row>
    <row r="20" spans="1:17">
      <c r="A20" s="1050">
        <v>43678</v>
      </c>
      <c r="B20" s="1047">
        <v>2.5969948947467403E-3</v>
      </c>
      <c r="C20" s="1047">
        <v>-3.2256351982939968E-4</v>
      </c>
      <c r="D20" s="1047">
        <v>-8.2769357290901624E-4</v>
      </c>
      <c r="E20" s="1047">
        <v>-4.9835501354511536E-6</v>
      </c>
      <c r="F20" s="1047">
        <v>-1.6622357017341827E-3</v>
      </c>
      <c r="G20" s="1047">
        <v>-5.2125689205628767E-4</v>
      </c>
      <c r="H20" s="1047">
        <v>-1.2461183794878483E-3</v>
      </c>
      <c r="I20" s="1047">
        <v>-8.0562100526015978E-4</v>
      </c>
      <c r="J20" s="1047">
        <v>-1.6239118506512495E-3</v>
      </c>
      <c r="K20" s="1047">
        <v>-1.3921587201978225E-3</v>
      </c>
      <c r="L20" s="1047">
        <v>9.0500024432227377E-6</v>
      </c>
      <c r="M20" s="1047">
        <v>-3.4871819330828391E-4</v>
      </c>
      <c r="N20" s="1047">
        <v>-3.901588824511415E-3</v>
      </c>
      <c r="Q20" s="263"/>
    </row>
    <row r="21" spans="1:17">
      <c r="A21" s="1050">
        <v>43709</v>
      </c>
      <c r="B21" s="1047">
        <v>-2.1507308246815349E-4</v>
      </c>
      <c r="C21" s="1047">
        <v>-1.166640808648145E-3</v>
      </c>
      <c r="D21" s="1047">
        <v>3.3869864019198115E-4</v>
      </c>
      <c r="E21" s="1047">
        <v>-1.20697864893482E-3</v>
      </c>
      <c r="F21" s="1047">
        <v>-2.4547391465936652E-3</v>
      </c>
      <c r="G21" s="1047">
        <v>-1.1920662419941941E-3</v>
      </c>
      <c r="H21" s="1047">
        <v>-1.8825387565200025E-3</v>
      </c>
      <c r="I21" s="1047">
        <v>-1.1111568887901546E-3</v>
      </c>
      <c r="J21" s="1047">
        <v>-2.2870754513738545E-3</v>
      </c>
      <c r="K21" s="1047">
        <v>-2.7244637222415546E-3</v>
      </c>
      <c r="L21" s="1047">
        <v>-1.0121086219649911E-4</v>
      </c>
      <c r="M21" s="1047">
        <v>-8.1152568583653384E-4</v>
      </c>
      <c r="N21" s="1047">
        <v>-3.4224436276174552E-3</v>
      </c>
      <c r="Q21" s="263"/>
    </row>
    <row r="22" spans="1:17">
      <c r="A22" s="1050">
        <v>43739</v>
      </c>
      <c r="B22" s="1047">
        <v>-2.9544190936976467E-3</v>
      </c>
      <c r="C22" s="1047">
        <v>-2.2398777023332483E-3</v>
      </c>
      <c r="D22" s="1047">
        <v>8.4085188118054877E-4</v>
      </c>
      <c r="E22" s="1047">
        <v>-2.6003285704874202E-3</v>
      </c>
      <c r="F22" s="1047">
        <v>-3.2425088008645186E-3</v>
      </c>
      <c r="G22" s="1047">
        <v>-1.7747042362376009E-3</v>
      </c>
      <c r="H22" s="1047">
        <v>-3.3514019235845183E-3</v>
      </c>
      <c r="I22" s="1047">
        <v>-1.8575628545750567E-3</v>
      </c>
      <c r="J22" s="1047">
        <v>-2.9342268742814648E-3</v>
      </c>
      <c r="K22" s="1047">
        <v>-3.5457782391583592E-3</v>
      </c>
      <c r="L22" s="1047">
        <v>-4.1552034916692016E-4</v>
      </c>
      <c r="M22" s="1047">
        <v>-1.4741057046815387E-3</v>
      </c>
      <c r="N22" s="1047">
        <v>-3.2227295404063661E-3</v>
      </c>
      <c r="Q22" s="263"/>
    </row>
    <row r="23" spans="1:17">
      <c r="A23" s="1050">
        <v>43770</v>
      </c>
      <c r="B23" s="1047">
        <v>-4.9928222913082632E-3</v>
      </c>
      <c r="C23" s="1047">
        <v>-3.546457636372069E-3</v>
      </c>
      <c r="D23" s="1047">
        <v>9.6562417789824995E-4</v>
      </c>
      <c r="E23" s="1047">
        <v>-4.1910881495563768E-3</v>
      </c>
      <c r="F23" s="1047">
        <v>-3.3880527828826779E-3</v>
      </c>
      <c r="G23" s="1047">
        <v>-2.6469800457882275E-3</v>
      </c>
      <c r="H23" s="1047">
        <v>-3.8541481777234488E-3</v>
      </c>
      <c r="I23" s="1047">
        <v>-3.1254415828934068E-3</v>
      </c>
      <c r="J23" s="1047">
        <v>-3.5347488924940551E-3</v>
      </c>
      <c r="K23" s="1047">
        <v>-4.5911855653025802E-3</v>
      </c>
      <c r="L23" s="1047">
        <v>-6.0408445689597023E-4</v>
      </c>
      <c r="M23" s="1047">
        <v>-2.2901397410237667E-3</v>
      </c>
      <c r="N23" s="1047">
        <v>-2.2412516685996753E-3</v>
      </c>
      <c r="Q23" s="263"/>
    </row>
    <row r="24" spans="1:17">
      <c r="A24" s="1050">
        <v>43800</v>
      </c>
      <c r="B24" s="1047">
        <v>-6.8035432017727882E-3</v>
      </c>
      <c r="C24" s="1047">
        <v>-4.8264681222666139E-3</v>
      </c>
      <c r="D24" s="1047">
        <v>5.3750135976693425E-4</v>
      </c>
      <c r="E24" s="1047">
        <v>-5.8925303941631535E-3</v>
      </c>
      <c r="F24" s="1047">
        <v>-3.3554676885931833E-3</v>
      </c>
      <c r="G24" s="1047">
        <v>-3.6465242058808522E-3</v>
      </c>
      <c r="H24" s="1047">
        <v>-3.7675800357384048E-3</v>
      </c>
      <c r="I24" s="1047">
        <v>-4.1876008935868292E-3</v>
      </c>
      <c r="J24" s="1047">
        <v>-4.5532565955151982E-3</v>
      </c>
      <c r="K24" s="1047">
        <v>-6.0721971588983958E-3</v>
      </c>
      <c r="L24" s="1047">
        <v>-8.9813528497129091E-4</v>
      </c>
      <c r="M24" s="1047">
        <v>-3.6732728057295994E-3</v>
      </c>
      <c r="N24" s="1047">
        <v>-1.2778134443967026E-3</v>
      </c>
      <c r="Q24" s="263"/>
    </row>
    <row r="25" spans="1:17">
      <c r="A25" s="1050">
        <v>43831</v>
      </c>
      <c r="B25" s="1047">
        <v>-8.5105211848246487E-3</v>
      </c>
      <c r="C25" s="1047">
        <v>-6.1167163368800459E-3</v>
      </c>
      <c r="D25" s="1047">
        <v>-4.6155553201021604E-4</v>
      </c>
      <c r="E25" s="1047">
        <v>-7.2646452544378182E-3</v>
      </c>
      <c r="F25" s="1047">
        <v>-3.7344593424741834E-3</v>
      </c>
      <c r="G25" s="1047">
        <v>-4.9740776905484729E-3</v>
      </c>
      <c r="H25" s="1047">
        <v>-3.5821007060974352E-3</v>
      </c>
      <c r="I25" s="1047">
        <v>-5.2124911477804403E-3</v>
      </c>
      <c r="J25" s="1047">
        <v>-5.5726351577367605E-3</v>
      </c>
      <c r="K25" s="1047">
        <v>-7.4888331183494694E-3</v>
      </c>
      <c r="L25" s="1047">
        <v>-1.3301082415033694E-3</v>
      </c>
      <c r="M25" s="1047">
        <v>-5.6442046531605117E-3</v>
      </c>
      <c r="N25" s="1047">
        <v>-1.1194433655301594E-3</v>
      </c>
      <c r="Q25" s="263"/>
    </row>
    <row r="26" spans="1:17">
      <c r="A26" s="1050">
        <v>43862</v>
      </c>
      <c r="B26" s="1047">
        <v>-9.3144946993846123E-3</v>
      </c>
      <c r="C26" s="1047">
        <v>-6.9308973276416275E-3</v>
      </c>
      <c r="D26" s="1047">
        <v>-1.7284111440769578E-3</v>
      </c>
      <c r="E26" s="1047">
        <v>-7.4167618524791923E-3</v>
      </c>
      <c r="F26" s="1047">
        <v>-4.8212618532887941E-3</v>
      </c>
      <c r="G26" s="1047">
        <v>-6.5756504020908491E-3</v>
      </c>
      <c r="H26" s="1047">
        <v>-3.5045987117185984E-3</v>
      </c>
      <c r="I26" s="1047">
        <v>-6.1913379951524794E-3</v>
      </c>
      <c r="J26" s="1047">
        <v>-6.1956269076829384E-3</v>
      </c>
      <c r="K26" s="1047">
        <v>-8.3918589357397932E-3</v>
      </c>
      <c r="L26" s="1047">
        <v>-1.6714345525365992E-3</v>
      </c>
      <c r="M26" s="1047">
        <v>-6.5519856177889135E-3</v>
      </c>
      <c r="N26" s="1047">
        <v>-1.501261766449935E-3</v>
      </c>
      <c r="Q26" s="263"/>
    </row>
    <row r="27" spans="1:17">
      <c r="A27" s="1050">
        <v>43891</v>
      </c>
      <c r="B27" s="1047">
        <v>-9.2954246574543653E-3</v>
      </c>
      <c r="C27" s="1047">
        <v>-7.3781961304157928E-3</v>
      </c>
      <c r="D27" s="1047">
        <v>-2.5128290467784087E-3</v>
      </c>
      <c r="E27" s="1047">
        <v>-7.2897919502166175E-3</v>
      </c>
      <c r="F27" s="1047">
        <v>-6.657097599045203E-3</v>
      </c>
      <c r="G27" s="1047">
        <v>-8.2231646102930434E-3</v>
      </c>
      <c r="H27" s="1047">
        <v>-3.6213627861827469E-3</v>
      </c>
      <c r="I27" s="1047">
        <v>-7.1176122891112303E-3</v>
      </c>
      <c r="J27" s="1047">
        <v>-6.9256374571476931E-3</v>
      </c>
      <c r="K27" s="1047">
        <v>-8.713582002434106E-3</v>
      </c>
      <c r="L27" s="1047">
        <v>-2.3063620333647616E-3</v>
      </c>
      <c r="M27" s="1047">
        <v>-6.576418946812379E-3</v>
      </c>
      <c r="N27" s="1047">
        <v>-2.0390271117216585E-3</v>
      </c>
      <c r="Q27" s="263"/>
    </row>
    <row r="28" spans="1:17">
      <c r="A28" s="1050">
        <v>43922</v>
      </c>
      <c r="B28" s="1047">
        <v>-7.1934948231333617E-3</v>
      </c>
      <c r="C28" s="1047">
        <v>-6.6864251490044158E-3</v>
      </c>
      <c r="D28" s="1047">
        <v>-2.4105034459476204E-3</v>
      </c>
      <c r="E28" s="1047">
        <v>-5.9866876671309521E-3</v>
      </c>
      <c r="F28" s="1047">
        <v>-7.113359773691208E-3</v>
      </c>
      <c r="G28" s="1047">
        <v>-7.9548464288543563E-3</v>
      </c>
      <c r="H28" s="1047">
        <v>-2.6891109321645068E-3</v>
      </c>
      <c r="I28" s="1047">
        <v>-6.7599585321844735E-3</v>
      </c>
      <c r="J28" s="1047">
        <v>-6.1520742952217988E-3</v>
      </c>
      <c r="K28" s="1047">
        <v>-7.2511870250887567E-3</v>
      </c>
      <c r="L28" s="1047">
        <v>-2.6145489112709974E-3</v>
      </c>
      <c r="M28" s="1047">
        <v>-5.7303138395832232E-3</v>
      </c>
      <c r="N28" s="1047">
        <v>-3.0495585595030628E-3</v>
      </c>
      <c r="Q28" s="263"/>
    </row>
    <row r="29" spans="1:17">
      <c r="A29" s="1050">
        <v>43952</v>
      </c>
      <c r="B29" s="1047">
        <v>-2.1509419875116453E-3</v>
      </c>
      <c r="C29" s="1047">
        <v>-4.1274064961061008E-3</v>
      </c>
      <c r="D29" s="1047">
        <v>-9.3519600692459903E-4</v>
      </c>
      <c r="E29" s="1047">
        <v>-3.2830460660500105E-3</v>
      </c>
      <c r="F29" s="1047">
        <v>-5.1539722810136634E-3</v>
      </c>
      <c r="G29" s="1047">
        <v>-6.464252560791528E-3</v>
      </c>
      <c r="H29" s="1047">
        <v>-7.2216080654308179E-4</v>
      </c>
      <c r="I29" s="1047">
        <v>-4.5064284410131217E-3</v>
      </c>
      <c r="J29" s="1047">
        <v>-3.8547035623728299E-3</v>
      </c>
      <c r="K29" s="1047">
        <v>-4.3540724842365819E-3</v>
      </c>
      <c r="L29" s="1047">
        <v>-1.8056356435700582E-3</v>
      </c>
      <c r="M29" s="1047">
        <v>-3.740363040927952E-3</v>
      </c>
      <c r="N29" s="1047">
        <v>-3.0389655383346037E-3</v>
      </c>
      <c r="Q29" s="263"/>
    </row>
    <row r="30" spans="1:17">
      <c r="A30" s="1050">
        <v>43983</v>
      </c>
      <c r="B30" s="1047">
        <v>3.9961668684254104E-3</v>
      </c>
      <c r="C30" s="1047">
        <v>-1.7472087597980579E-3</v>
      </c>
      <c r="D30" s="1047">
        <v>1.5635160597178288E-3</v>
      </c>
      <c r="E30" s="1047">
        <v>-1.0079246566453426E-3</v>
      </c>
      <c r="F30" s="1047">
        <v>-1.3056862263858271E-3</v>
      </c>
      <c r="G30" s="1047">
        <v>-4.6855498824071029E-3</v>
      </c>
      <c r="H30" s="1047">
        <v>1.3925937207542871E-3</v>
      </c>
      <c r="I30" s="1047">
        <v>-1.8350001985455444E-3</v>
      </c>
      <c r="J30" s="1047">
        <v>-1.9288785665808605E-3</v>
      </c>
      <c r="K30" s="1047">
        <v>-1.8258176385733682E-3</v>
      </c>
      <c r="L30" s="1047">
        <v>1.3301109054408844E-4</v>
      </c>
      <c r="M30" s="1047">
        <v>-2.0476941131284399E-3</v>
      </c>
      <c r="N30" s="1047">
        <v>-1.2348677063026559E-3</v>
      </c>
      <c r="Q30" s="263"/>
    </row>
    <row r="31" spans="1:17">
      <c r="A31" s="1050">
        <v>44013</v>
      </c>
      <c r="B31" s="1047">
        <v>8.1589196142464182E-3</v>
      </c>
      <c r="C31" s="1047">
        <v>-4.2174576492171045E-4</v>
      </c>
      <c r="D31" s="1047">
        <v>3.808851653453571E-3</v>
      </c>
      <c r="E31" s="1047">
        <v>3.4762677613597859E-4</v>
      </c>
      <c r="F31" s="1047">
        <v>2.7114280942964752E-3</v>
      </c>
      <c r="G31" s="1047">
        <v>-2.7785567310867343E-3</v>
      </c>
      <c r="H31" s="1047">
        <v>3.4411710739136181E-3</v>
      </c>
      <c r="I31" s="1047">
        <v>-1.2078629114675721E-5</v>
      </c>
      <c r="J31" s="1047">
        <v>-5.569531168200248E-4</v>
      </c>
      <c r="K31" s="1047">
        <v>-3.8944037490018513E-4</v>
      </c>
      <c r="L31" s="1047">
        <v>2.221304521988543E-3</v>
      </c>
      <c r="M31" s="1047">
        <v>-7.6809760206986155E-4</v>
      </c>
      <c r="N31" s="1047">
        <v>9.2461996217663156E-4</v>
      </c>
      <c r="Q31" s="263"/>
    </row>
    <row r="32" spans="1:17">
      <c r="A32" s="1050">
        <v>44044</v>
      </c>
      <c r="B32" s="1047">
        <v>1.0002755034360655E-2</v>
      </c>
      <c r="C32" s="1047">
        <v>5.8191315067279703E-4</v>
      </c>
      <c r="D32" s="1047">
        <v>5.2470461180944561E-3</v>
      </c>
      <c r="E32" s="1047">
        <v>1.5233251968342909E-3</v>
      </c>
      <c r="F32" s="1047">
        <v>5.8546427777732557E-3</v>
      </c>
      <c r="G32" s="1047">
        <v>-1.0489649467790851E-3</v>
      </c>
      <c r="H32" s="1047">
        <v>4.973071426972564E-3</v>
      </c>
      <c r="I32" s="1047">
        <v>1.1118255169630942E-3</v>
      </c>
      <c r="J32" s="1047">
        <v>4.8850969966141022E-4</v>
      </c>
      <c r="K32" s="1047">
        <v>1.1298393271712559E-3</v>
      </c>
      <c r="L32" s="1047">
        <v>3.7942425860127971E-3</v>
      </c>
      <c r="M32" s="1047">
        <v>6.4426928518646065E-4</v>
      </c>
      <c r="N32" s="1047">
        <v>2.7176997622828658E-3</v>
      </c>
      <c r="Q32" s="263"/>
    </row>
    <row r="33" spans="1:17">
      <c r="A33" s="1050">
        <v>44075</v>
      </c>
      <c r="B33" s="1047">
        <v>1.0942249042711683E-2</v>
      </c>
      <c r="C33" s="1047">
        <v>1.0082038066698829E-3</v>
      </c>
      <c r="D33" s="1047">
        <v>5.7311007140842252E-3</v>
      </c>
      <c r="E33" s="1047">
        <v>1.9348961593557146E-3</v>
      </c>
      <c r="F33" s="1047">
        <v>7.7134286725097922E-3</v>
      </c>
      <c r="G33" s="1047">
        <v>-5.9716079790161913E-5</v>
      </c>
      <c r="H33" s="1047">
        <v>6.2223173577651281E-3</v>
      </c>
      <c r="I33" s="1047">
        <v>1.6812334455345024E-3</v>
      </c>
      <c r="J33" s="1047">
        <v>5.176144207321709E-4</v>
      </c>
      <c r="K33" s="1047">
        <v>2.0850551061226685E-3</v>
      </c>
      <c r="L33" s="1047">
        <v>4.8469921896775459E-3</v>
      </c>
      <c r="M33" s="1047">
        <v>1.8566072382910637E-3</v>
      </c>
      <c r="N33" s="1047">
        <v>4.9968545694971667E-3</v>
      </c>
      <c r="Q33" s="263"/>
    </row>
    <row r="34" spans="1:17">
      <c r="A34" s="1050">
        <v>44105</v>
      </c>
      <c r="B34" s="1047">
        <v>1.0455169481915605E-2</v>
      </c>
      <c r="C34" s="1047">
        <v>9.8405456689887316E-4</v>
      </c>
      <c r="D34" s="1047">
        <v>4.9684349424361507E-3</v>
      </c>
      <c r="E34" s="1047">
        <v>1.5249343221488409E-3</v>
      </c>
      <c r="F34" s="1047">
        <v>7.7611217046721359E-3</v>
      </c>
      <c r="G34" s="1047">
        <v>5.6546041589911056E-4</v>
      </c>
      <c r="H34" s="1047">
        <v>6.4494152753432621E-3</v>
      </c>
      <c r="I34" s="1047">
        <v>1.9700030611833341E-3</v>
      </c>
      <c r="J34" s="1047">
        <v>9.0808715316548216E-4</v>
      </c>
      <c r="K34" s="1047">
        <v>2.4273581679237211E-3</v>
      </c>
      <c r="L34" s="1047">
        <v>5.1177532330338726E-3</v>
      </c>
      <c r="M34" s="1047">
        <v>2.6157039196881282E-3</v>
      </c>
      <c r="N34" s="1047">
        <v>6.0860070077557449E-3</v>
      </c>
      <c r="Q34" s="263"/>
    </row>
    <row r="35" spans="1:17">
      <c r="A35" s="1050">
        <v>44136</v>
      </c>
      <c r="B35" s="1047">
        <v>8.8262380971959598E-3</v>
      </c>
      <c r="C35" s="1047">
        <v>1.3100497946423317E-3</v>
      </c>
      <c r="D35" s="1047">
        <v>3.7775331402375434E-3</v>
      </c>
      <c r="E35" s="1047">
        <v>1.4256681228519419E-3</v>
      </c>
      <c r="F35" s="1047">
        <v>6.6700468229743404E-3</v>
      </c>
      <c r="G35" s="1047">
        <v>1.4682477641037028E-3</v>
      </c>
      <c r="H35" s="1047">
        <v>5.3414451408327901E-3</v>
      </c>
      <c r="I35" s="1047">
        <v>2.0111047777615632E-3</v>
      </c>
      <c r="J35" s="1047">
        <v>1.2409201803935677E-3</v>
      </c>
      <c r="K35" s="1047">
        <v>2.8905281853612852E-3</v>
      </c>
      <c r="L35" s="1047">
        <v>4.6981048893438571E-3</v>
      </c>
      <c r="M35" s="1047">
        <v>3.157298472215464E-3</v>
      </c>
      <c r="N35" s="1047">
        <v>6.3994073281303798E-3</v>
      </c>
      <c r="Q35" s="263"/>
    </row>
    <row r="36" spans="1:17">
      <c r="A36" s="1050">
        <v>44166</v>
      </c>
      <c r="B36" s="1047">
        <v>7.6052937376769325E-3</v>
      </c>
      <c r="C36" s="1047">
        <v>1.2366375831334153E-3</v>
      </c>
      <c r="D36" s="1047">
        <v>2.93632783897535E-3</v>
      </c>
      <c r="E36" s="1047">
        <v>1.0644596599682643E-3</v>
      </c>
      <c r="F36" s="1047">
        <v>5.2156767264357473E-3</v>
      </c>
      <c r="G36" s="1047">
        <v>2.2752203039282382E-3</v>
      </c>
      <c r="H36" s="1047">
        <v>4.4060481394491147E-3</v>
      </c>
      <c r="I36" s="1047">
        <v>1.6067688078944542E-3</v>
      </c>
      <c r="J36" s="1047">
        <v>1.0877877650474765E-3</v>
      </c>
      <c r="K36" s="1047">
        <v>3.1125878781101957E-3</v>
      </c>
      <c r="L36" s="1047">
        <v>4.2486813692853564E-3</v>
      </c>
      <c r="M36" s="1047">
        <v>3.2959254450757314E-3</v>
      </c>
      <c r="N36" s="1047">
        <v>6.5618395168418608E-3</v>
      </c>
      <c r="Q36" s="263"/>
    </row>
    <row r="37" spans="1:17">
      <c r="A37" s="1050">
        <v>44197</v>
      </c>
      <c r="B37" s="1047">
        <v>6.6944607226511188E-3</v>
      </c>
      <c r="C37" s="1047">
        <v>1.0498445175404214E-3</v>
      </c>
      <c r="D37" s="1047">
        <v>2.3292565252556185E-3</v>
      </c>
      <c r="E37" s="1047">
        <v>6.4621603792569537E-4</v>
      </c>
      <c r="F37" s="1047">
        <v>3.446034572076262E-3</v>
      </c>
      <c r="G37" s="1047">
        <v>2.7316772999408379E-3</v>
      </c>
      <c r="H37" s="1047">
        <v>3.8692530799603331E-3</v>
      </c>
      <c r="I37" s="1047">
        <v>1.4219627389828737E-3</v>
      </c>
      <c r="J37" s="1047">
        <v>1.5572378084300897E-3</v>
      </c>
      <c r="K37" s="1047">
        <v>3.0137874008129284E-3</v>
      </c>
      <c r="L37" s="1047">
        <v>3.849501882226436E-3</v>
      </c>
      <c r="M37" s="1047">
        <v>3.2939921763328606E-3</v>
      </c>
      <c r="N37" s="1047">
        <v>5.6868213593705974E-3</v>
      </c>
      <c r="Q37" s="263"/>
    </row>
    <row r="38" spans="1:17">
      <c r="A38" s="1050">
        <v>44228</v>
      </c>
      <c r="B38" s="1047">
        <v>4.6872896785244977E-3</v>
      </c>
      <c r="C38" s="1047">
        <v>8.0120804334327111E-4</v>
      </c>
      <c r="D38" s="1047">
        <v>2.1724064128439968E-3</v>
      </c>
      <c r="E38" s="1047">
        <v>8.8512245597183181E-4</v>
      </c>
      <c r="F38" s="1047">
        <v>2.0631942306188478E-3</v>
      </c>
      <c r="G38" s="1047">
        <v>3.3940842807602678E-3</v>
      </c>
      <c r="H38" s="1047">
        <v>2.9995860943280439E-3</v>
      </c>
      <c r="I38" s="1047">
        <v>1.5058748299785485E-3</v>
      </c>
      <c r="J38" s="1047">
        <v>1.9973965544344274E-3</v>
      </c>
      <c r="K38" s="1047">
        <v>3.2332782361654822E-3</v>
      </c>
      <c r="L38" s="1047">
        <v>3.2218495505721423E-3</v>
      </c>
      <c r="M38" s="1047">
        <v>3.708103847155142E-3</v>
      </c>
      <c r="N38" s="1047">
        <v>3.9788269469944737E-3</v>
      </c>
      <c r="Q38" s="263"/>
    </row>
    <row r="39" spans="1:17">
      <c r="A39" s="1050">
        <v>44256</v>
      </c>
      <c r="B39" s="1047">
        <v>2.3576857754972202E-3</v>
      </c>
      <c r="C39" s="1047">
        <v>6.6158822841821951E-4</v>
      </c>
      <c r="D39" s="1047">
        <v>2.2212908933610942E-3</v>
      </c>
      <c r="E39" s="1047">
        <v>1.0968356113998379E-3</v>
      </c>
      <c r="F39" s="1047">
        <v>1.3901205994142352E-3</v>
      </c>
      <c r="G39" s="1047">
        <v>3.6294163064574114E-3</v>
      </c>
      <c r="H39" s="1047">
        <v>1.9823471110324009E-3</v>
      </c>
      <c r="I39" s="1047">
        <v>1.7388439878822659E-3</v>
      </c>
      <c r="J39" s="1047">
        <v>2.0928102164670115E-3</v>
      </c>
      <c r="K39" s="1047">
        <v>3.5368204226737809E-3</v>
      </c>
      <c r="L39" s="1047">
        <v>2.3969650890990346E-3</v>
      </c>
      <c r="M39" s="1047">
        <v>3.4661856287012682E-3</v>
      </c>
      <c r="N39" s="1047">
        <v>2.4785160383575811E-3</v>
      </c>
      <c r="Q39" s="263"/>
    </row>
    <row r="40" spans="1:17">
      <c r="A40" s="1050">
        <v>44287</v>
      </c>
      <c r="B40" s="1047">
        <v>-2.2110009398490504E-4</v>
      </c>
      <c r="C40" s="1047">
        <v>7.6852368016089301E-4</v>
      </c>
      <c r="D40" s="1047">
        <v>2.0719088065505042E-3</v>
      </c>
      <c r="E40" s="1047">
        <v>1.1805678964913469E-3</v>
      </c>
      <c r="F40" s="1047">
        <v>1.332882921212919E-3</v>
      </c>
      <c r="G40" s="1047">
        <v>3.3895272011290611E-3</v>
      </c>
      <c r="H40" s="1047">
        <v>1.4385543170097881E-3</v>
      </c>
      <c r="I40" s="1047">
        <v>1.8689444462931526E-3</v>
      </c>
      <c r="J40" s="1047">
        <v>2.0192299357630894E-3</v>
      </c>
      <c r="K40" s="1047">
        <v>3.6371494024618478E-3</v>
      </c>
      <c r="L40" s="1047">
        <v>1.6462993051806762E-3</v>
      </c>
      <c r="M40" s="1047">
        <v>2.760554198988574E-3</v>
      </c>
      <c r="N40" s="1047">
        <v>8.4932806036208675E-4</v>
      </c>
      <c r="Q40" s="263"/>
    </row>
    <row r="41" spans="1:17">
      <c r="A41" s="1050">
        <v>44317</v>
      </c>
      <c r="B41" s="1047">
        <v>-2.8912343484450709E-3</v>
      </c>
      <c r="C41" s="1047">
        <v>1.1726984833935195E-3</v>
      </c>
      <c r="D41" s="1047">
        <v>1.5018544552883872E-3</v>
      </c>
      <c r="E41" s="1047">
        <v>1.5367787835396385E-3</v>
      </c>
      <c r="F41" s="1047">
        <v>3.4168990731853199E-4</v>
      </c>
      <c r="G41" s="1047">
        <v>3.2499208375353916E-3</v>
      </c>
      <c r="H41" s="1047">
        <v>-1.4377308896862395E-4</v>
      </c>
      <c r="I41" s="1047">
        <v>1.852942365240251E-3</v>
      </c>
      <c r="J41" s="1047">
        <v>1.8938260500338533E-3</v>
      </c>
      <c r="K41" s="1047">
        <v>3.8393846558726352E-3</v>
      </c>
      <c r="L41" s="1047">
        <v>9.1588503929307397E-4</v>
      </c>
      <c r="M41" s="1047">
        <v>1.9862446453986493E-3</v>
      </c>
      <c r="N41" s="1047">
        <v>-6.1830450957944816E-4</v>
      </c>
      <c r="Q41" s="263"/>
    </row>
    <row r="42" spans="1:17">
      <c r="A42" s="1050">
        <v>44348</v>
      </c>
      <c r="B42" s="1047">
        <v>-5.0205487804626525E-3</v>
      </c>
      <c r="C42" s="1047">
        <v>1.5360261995249758E-3</v>
      </c>
      <c r="D42" s="1047">
        <v>6.3464386452005694E-4</v>
      </c>
      <c r="E42" s="1047">
        <v>1.9261292081993453E-3</v>
      </c>
      <c r="F42" s="1047">
        <v>-1.1163158219362757E-3</v>
      </c>
      <c r="G42" s="1047">
        <v>2.8467567115546544E-3</v>
      </c>
      <c r="H42" s="1047">
        <v>-2.2179994300874917E-3</v>
      </c>
      <c r="I42" s="1047">
        <v>1.7959184687068586E-3</v>
      </c>
      <c r="J42" s="1047">
        <v>1.9554877230922862E-3</v>
      </c>
      <c r="K42" s="1047">
        <v>3.6072593499791861E-3</v>
      </c>
      <c r="L42" s="1047">
        <v>1.9550786369559869E-4</v>
      </c>
      <c r="M42" s="1047">
        <v>1.5379086849507395E-3</v>
      </c>
      <c r="N42" s="1047">
        <v>-1.6959842476624853E-3</v>
      </c>
      <c r="Q42" s="263"/>
    </row>
    <row r="43" spans="1:17">
      <c r="A43" s="1050">
        <v>44378</v>
      </c>
      <c r="B43" s="1047">
        <v>-6.1140873983984712E-3</v>
      </c>
      <c r="C43" s="1047">
        <v>1.7530670150398553E-3</v>
      </c>
      <c r="D43" s="1047">
        <v>-4.75288201382984E-4</v>
      </c>
      <c r="E43" s="1047">
        <v>2.0359879559417315E-3</v>
      </c>
      <c r="F43" s="1047">
        <v>-2.7860388895235566E-3</v>
      </c>
      <c r="G43" s="1047">
        <v>2.4451488361041385E-3</v>
      </c>
      <c r="H43" s="1047">
        <v>-4.5245976457286563E-3</v>
      </c>
      <c r="I43" s="1047">
        <v>2.0285192920082018E-3</v>
      </c>
      <c r="J43" s="1047">
        <v>2.1234027184702242E-3</v>
      </c>
      <c r="K43" s="1047">
        <v>3.147152444105572E-3</v>
      </c>
      <c r="L43" s="1047">
        <v>-7.018899229813691E-4</v>
      </c>
      <c r="M43" s="1047">
        <v>1.1338037670582946E-3</v>
      </c>
      <c r="N43" s="1047">
        <v>-2.1957027877920199E-3</v>
      </c>
      <c r="Q43" s="263"/>
    </row>
    <row r="44" spans="1:17">
      <c r="A44" s="1050">
        <v>44409</v>
      </c>
      <c r="B44" s="1047">
        <v>-5.7373484620815152E-3</v>
      </c>
      <c r="C44" s="1047">
        <v>1.9543229108207605E-3</v>
      </c>
      <c r="D44" s="1047">
        <v>-1.3239137436835691E-3</v>
      </c>
      <c r="E44" s="1047">
        <v>2.0565717131109107E-3</v>
      </c>
      <c r="F44" s="1047">
        <v>-4.1419847139012589E-3</v>
      </c>
      <c r="G44" s="1047">
        <v>2.2587658712076575E-3</v>
      </c>
      <c r="H44" s="1047">
        <v>-5.6635707498904342E-3</v>
      </c>
      <c r="I44" s="1047">
        <v>2.244003157186869E-3</v>
      </c>
      <c r="J44" s="1047">
        <v>2.3948537398810199E-3</v>
      </c>
      <c r="K44" s="1047">
        <v>2.8602399091626207E-3</v>
      </c>
      <c r="L44" s="1047">
        <v>-1.6763875281156082E-3</v>
      </c>
      <c r="M44" s="1047">
        <v>1.0039456029498073E-3</v>
      </c>
      <c r="N44" s="1047">
        <v>-1.8545378201666463E-3</v>
      </c>
      <c r="Q44" s="263"/>
    </row>
    <row r="45" spans="1:17">
      <c r="A45" s="1050">
        <v>44440</v>
      </c>
      <c r="B45" s="1047">
        <v>-4.5461256506373893E-3</v>
      </c>
      <c r="C45" s="1047">
        <v>2.0219250440465242E-3</v>
      </c>
      <c r="D45" s="1047">
        <v>-1.4663518006288179E-3</v>
      </c>
      <c r="E45" s="1047">
        <v>2.0403791911134395E-3</v>
      </c>
      <c r="F45" s="1047">
        <v>-4.4850664086122372E-3</v>
      </c>
      <c r="G45" s="1047">
        <v>2.3452741713374525E-3</v>
      </c>
      <c r="H45" s="1047">
        <v>-4.2188976740042961E-3</v>
      </c>
      <c r="I45" s="1047">
        <v>2.2428756730770161E-3</v>
      </c>
      <c r="J45" s="1047">
        <v>2.7625021046508991E-3</v>
      </c>
      <c r="K45" s="1047">
        <v>2.5063786024512869E-3</v>
      </c>
      <c r="L45" s="1047">
        <v>-2.2380026647503826E-3</v>
      </c>
      <c r="M45" s="1047">
        <v>9.2630915937652603E-4</v>
      </c>
      <c r="N45" s="1047">
        <v>-7.1585059453571631E-4</v>
      </c>
    </row>
    <row r="46" spans="1:17">
      <c r="A46" s="1050">
        <v>44470</v>
      </c>
      <c r="B46" s="1047">
        <v>-3.0783045191209446E-3</v>
      </c>
      <c r="C46" s="1047">
        <v>2.08720044606725E-3</v>
      </c>
      <c r="D46" s="1047">
        <v>-1.0467153614059921E-3</v>
      </c>
      <c r="E46" s="1047">
        <v>1.9460971353741918E-3</v>
      </c>
      <c r="F46" s="1047">
        <v>-3.59510970034016E-3</v>
      </c>
      <c r="G46" s="1047">
        <v>2.2297453176933768E-3</v>
      </c>
      <c r="H46" s="1047">
        <v>-8.2023659443519747E-4</v>
      </c>
      <c r="I46" s="1047">
        <v>2.0308756284725948E-3</v>
      </c>
      <c r="J46" s="1047">
        <v>2.7736167673240164E-3</v>
      </c>
      <c r="K46" s="1047">
        <v>1.8981542815823538E-3</v>
      </c>
      <c r="L46" s="1047">
        <v>-2.243166000238439E-3</v>
      </c>
      <c r="M46" s="1047">
        <v>7.0403978068389605E-4</v>
      </c>
      <c r="N46" s="1047">
        <v>7.734520806406131E-4</v>
      </c>
    </row>
    <row r="47" spans="1:17">
      <c r="A47" s="1050">
        <v>44501</v>
      </c>
      <c r="B47" s="1047">
        <v>-2.2463629169349186E-3</v>
      </c>
      <c r="C47" s="1047">
        <v>2.3020903082460187E-3</v>
      </c>
      <c r="D47" s="1047">
        <v>-4.1097441175730332E-4</v>
      </c>
      <c r="E47" s="1047">
        <v>2.0921486680209878E-3</v>
      </c>
      <c r="F47" s="1047">
        <v>-2.1425857033634532E-3</v>
      </c>
      <c r="G47" s="1047">
        <v>2.0663471690998136E-3</v>
      </c>
      <c r="H47" s="1047">
        <v>2.1400268841482717E-3</v>
      </c>
      <c r="I47" s="1047">
        <v>1.5559493898660293E-3</v>
      </c>
      <c r="J47" s="1047">
        <v>2.6307880525535676E-3</v>
      </c>
      <c r="K47" s="1047">
        <v>1.2522131364403055E-3</v>
      </c>
      <c r="L47" s="1047">
        <v>-1.8608447577510567E-3</v>
      </c>
      <c r="M47" s="1047">
        <v>3.8288201422664869E-4</v>
      </c>
      <c r="N47" s="1047">
        <v>1.9112569133905577E-3</v>
      </c>
    </row>
    <row r="48" spans="1:17">
      <c r="A48" s="1050">
        <v>44531</v>
      </c>
      <c r="B48" s="1047">
        <v>-2.3100039197365696E-3</v>
      </c>
      <c r="C48" s="1047">
        <v>2.1057008258715815E-3</v>
      </c>
      <c r="D48" s="1047">
        <v>1.2712865745545532E-4</v>
      </c>
      <c r="E48" s="1047">
        <v>2.3276242094918409E-3</v>
      </c>
      <c r="F48" s="1047">
        <v>-7.1703484304497245E-4</v>
      </c>
      <c r="G48" s="1047">
        <v>1.4082555439365319E-3</v>
      </c>
      <c r="H48" s="1047">
        <v>4.116444324045232E-3</v>
      </c>
      <c r="I48" s="1047">
        <v>1.674774970698234E-3</v>
      </c>
      <c r="J48" s="1047">
        <v>2.5754075376036578E-3</v>
      </c>
      <c r="K48" s="1047">
        <v>8.1663294736689096E-4</v>
      </c>
      <c r="L48" s="1047">
        <v>-1.6001369935745302E-3</v>
      </c>
      <c r="M48" s="1047">
        <v>4.1705011948556248E-4</v>
      </c>
      <c r="N48" s="1047">
        <v>2.2504309348458928E-3</v>
      </c>
    </row>
    <row r="49" spans="1:14">
      <c r="A49" s="1050">
        <v>44562</v>
      </c>
      <c r="B49" s="1047">
        <v>-2.5063329709060778E-3</v>
      </c>
      <c r="C49" s="1047">
        <v>1.5841395918274603E-3</v>
      </c>
      <c r="D49" s="1047">
        <v>6.6865857491038572E-4</v>
      </c>
      <c r="E49" s="1047">
        <v>2.2702564963081873E-3</v>
      </c>
      <c r="F49" s="1047">
        <v>4.195082607463263E-4</v>
      </c>
      <c r="G49" s="1047">
        <v>8.4376857191359456E-4</v>
      </c>
      <c r="H49" s="1047">
        <v>5.27252461537564E-3</v>
      </c>
      <c r="I49" s="1047">
        <v>1.9693300297589644E-3</v>
      </c>
      <c r="J49" s="1047">
        <v>2.3636852387718399E-3</v>
      </c>
      <c r="K49" s="1047">
        <v>7.0599898779133419E-4</v>
      </c>
      <c r="L49" s="1047">
        <v>-1.4794369503330351E-3</v>
      </c>
      <c r="M49" s="1047">
        <v>3.949696777811873E-4</v>
      </c>
      <c r="N49" s="1047">
        <v>2.4896514670729175E-3</v>
      </c>
    </row>
    <row r="50" spans="1:14">
      <c r="A50" s="1050">
        <v>44593</v>
      </c>
      <c r="B50" s="1047">
        <v>-2.7768088080526443E-3</v>
      </c>
      <c r="C50" s="1047">
        <v>1.3236446586342154E-3</v>
      </c>
      <c r="D50" s="1047">
        <v>1.0536097855752269E-3</v>
      </c>
      <c r="E50" s="1047">
        <v>2.1773329612859715E-3</v>
      </c>
      <c r="F50" s="1047">
        <v>8.1046357014602499E-4</v>
      </c>
      <c r="G50" s="1047">
        <v>8.0086005851098818E-4</v>
      </c>
      <c r="H50" s="1047">
        <v>5.4930054701997078E-3</v>
      </c>
      <c r="I50" s="1047">
        <v>2.2553659552457805E-3</v>
      </c>
      <c r="J50" s="1047">
        <v>2.6146823076238501E-3</v>
      </c>
      <c r="K50" s="1047">
        <v>8.8062376021502686E-4</v>
      </c>
      <c r="L50" s="1047">
        <v>-1.6953369057748358E-3</v>
      </c>
      <c r="M50" s="1047">
        <v>5.8621233942002249E-4</v>
      </c>
      <c r="N50" s="1047">
        <v>1.7811104148797163E-3</v>
      </c>
    </row>
    <row r="51" spans="1:14">
      <c r="A51" s="1050">
        <v>44621</v>
      </c>
      <c r="B51" s="1047">
        <v>-2.5330468032478404E-3</v>
      </c>
      <c r="C51" s="1047">
        <v>1.3875722640961374E-3</v>
      </c>
      <c r="D51" s="1047">
        <v>1.2355078712867895E-3</v>
      </c>
      <c r="E51" s="1047">
        <v>2.0896651302437785E-3</v>
      </c>
      <c r="F51" s="1047">
        <v>9.6879263875360166E-4</v>
      </c>
      <c r="G51" s="1047">
        <v>9.7067564835784381E-4</v>
      </c>
      <c r="H51" s="1047">
        <v>4.488325907774815E-3</v>
      </c>
      <c r="I51" s="1047">
        <v>2.1223217568184793E-3</v>
      </c>
      <c r="J51" s="1047">
        <v>3.2156371941192141E-3</v>
      </c>
      <c r="K51" s="1047">
        <v>1.7328949731472143E-3</v>
      </c>
      <c r="L51" s="1047">
        <v>-1.9285963895445679E-3</v>
      </c>
      <c r="M51" s="1047">
        <v>1.3360558761938979E-3</v>
      </c>
      <c r="N51" s="1047">
        <v>1.1822514769861403E-3</v>
      </c>
    </row>
    <row r="52" spans="1:14">
      <c r="A52" s="1050">
        <v>44652</v>
      </c>
      <c r="B52" s="1047">
        <v>-2.3117586241081511E-3</v>
      </c>
      <c r="C52" s="1047">
        <v>1.2972874915917476E-3</v>
      </c>
      <c r="D52" s="1047">
        <v>1.238515641672655E-3</v>
      </c>
      <c r="E52" s="1047">
        <v>1.7983421202376615E-3</v>
      </c>
      <c r="F52" s="1047">
        <v>6.9211769597077311E-4</v>
      </c>
      <c r="G52" s="1047">
        <v>7.8076782264324684E-4</v>
      </c>
      <c r="H52" s="1047">
        <v>3.0211204101243672E-3</v>
      </c>
      <c r="I52" s="1047">
        <v>1.8974093009007653E-3</v>
      </c>
      <c r="J52" s="1047">
        <v>2.7498460837738214E-3</v>
      </c>
      <c r="K52" s="1047">
        <v>1.5993775429994361E-3</v>
      </c>
      <c r="L52" s="1047">
        <v>-2.27393475225246E-3</v>
      </c>
      <c r="M52" s="1047">
        <v>2.1471471549496801E-3</v>
      </c>
      <c r="N52" s="1047">
        <v>4.0375928684222018E-4</v>
      </c>
    </row>
    <row r="53" spans="1:14">
      <c r="A53" s="1050">
        <v>44682</v>
      </c>
      <c r="B53" s="1047">
        <v>-2.3816772775209216E-3</v>
      </c>
      <c r="C53" s="1047">
        <v>1.1859598166679142E-3</v>
      </c>
      <c r="D53" s="1047">
        <v>1.0422640358872526E-3</v>
      </c>
      <c r="E53" s="1047">
        <v>1.3820801123607396E-3</v>
      </c>
      <c r="F53" s="1047">
        <v>1.3000825059106269E-4</v>
      </c>
      <c r="G53" s="1047">
        <v>5.5059804952684033E-4</v>
      </c>
      <c r="H53" s="1047">
        <v>1.0948904964496187E-3</v>
      </c>
      <c r="I53" s="1047">
        <v>1.4388824990594351E-3</v>
      </c>
      <c r="J53" s="1047">
        <v>1.1873001854989518E-3</v>
      </c>
      <c r="K53" s="1047">
        <v>3.5362914377445875E-4</v>
      </c>
      <c r="L53" s="1047">
        <v>-2.907725767250291E-3</v>
      </c>
      <c r="M53" s="1047">
        <v>2.5832124713960347E-3</v>
      </c>
      <c r="N53" s="1047">
        <v>-2.0495985559820795E-4</v>
      </c>
    </row>
    <row r="54" spans="1:14">
      <c r="A54" s="1050">
        <v>44713</v>
      </c>
      <c r="B54" s="1047">
        <v>-1.7620434415508424E-3</v>
      </c>
      <c r="C54" s="1047">
        <v>1.0795008365520609E-3</v>
      </c>
      <c r="D54" s="1047">
        <v>8.4608574463562736E-4</v>
      </c>
      <c r="E54" s="1047">
        <v>9.9374650337091808E-4</v>
      </c>
      <c r="F54" s="1047">
        <v>4.9142710581351334E-4</v>
      </c>
      <c r="G54" s="1047">
        <v>2.4934159433898095E-4</v>
      </c>
      <c r="H54" s="1047">
        <v>-2.7101813205510084E-4</v>
      </c>
      <c r="I54" s="1047">
        <v>1.0586448253810943E-3</v>
      </c>
      <c r="J54" s="1047">
        <v>2.6317455949054214E-4</v>
      </c>
      <c r="K54" s="1047">
        <v>-9.2848400846223811E-4</v>
      </c>
      <c r="L54" s="1047">
        <v>-3.5484069230449222E-3</v>
      </c>
      <c r="M54" s="1047">
        <v>2.2341036353477062E-3</v>
      </c>
      <c r="N54" s="1047">
        <v>-7.3881943100773118E-4</v>
      </c>
    </row>
    <row r="55" spans="1:14">
      <c r="A55" s="1050">
        <v>44743</v>
      </c>
      <c r="B55" s="1047">
        <v>-8.2647256123791202E-4</v>
      </c>
      <c r="C55" s="1047">
        <v>9.3072500927959823E-4</v>
      </c>
      <c r="D55" s="1047">
        <v>-5.682228361838515E-4</v>
      </c>
      <c r="E55" s="1047">
        <v>5.3608623900736063E-4</v>
      </c>
      <c r="F55" s="1047">
        <v>1.3405566748360132E-3</v>
      </c>
      <c r="G55" s="1047">
        <v>-9.1264102067722952E-5</v>
      </c>
      <c r="H55" s="1047">
        <v>-1.4813342497466131E-3</v>
      </c>
      <c r="I55" s="1047">
        <v>9.082643004545421E-4</v>
      </c>
      <c r="J55" s="1047">
        <v>-1.8861501255407198E-4</v>
      </c>
      <c r="K55" s="1047">
        <v>-1.9125073493604372E-3</v>
      </c>
      <c r="L55" s="1047">
        <v>-3.8548128021185235E-3</v>
      </c>
      <c r="M55" s="1047">
        <v>1.6554043033516486E-3</v>
      </c>
      <c r="N55" s="1047">
        <v>-1.4016151298069657E-3</v>
      </c>
    </row>
    <row r="56" spans="1:14">
      <c r="A56" s="1050">
        <v>44774</v>
      </c>
      <c r="B56" s="1047">
        <v>1.6756326703970537E-4</v>
      </c>
      <c r="C56" s="1047">
        <v>8.1651373325053456E-4</v>
      </c>
      <c r="D56" s="1047">
        <v>-1.6357554380619366E-3</v>
      </c>
      <c r="E56" s="1047">
        <v>7.4013985053689169E-5</v>
      </c>
      <c r="F56" s="1047">
        <v>1.5050779249513591E-3</v>
      </c>
      <c r="G56" s="1047">
        <v>4.3108515851053575E-4</v>
      </c>
      <c r="H56" s="1047">
        <v>-2.7311493718280566E-3</v>
      </c>
      <c r="I56" s="1047">
        <v>7.2499648536883399E-4</v>
      </c>
      <c r="J56" s="1047">
        <v>-5.9683214847527921E-4</v>
      </c>
      <c r="K56" s="1047">
        <v>-2.4817215654855396E-3</v>
      </c>
      <c r="L56" s="1047">
        <v>-3.8406511181852121E-3</v>
      </c>
      <c r="M56" s="1047">
        <v>8.7567224497586693E-4</v>
      </c>
      <c r="N56" s="1047">
        <v>-2.1376459301218897E-3</v>
      </c>
    </row>
    <row r="57" spans="1:14">
      <c r="A57" s="1050">
        <v>44805</v>
      </c>
      <c r="B57" s="1047">
        <v>7.1900055114315631E-4</v>
      </c>
      <c r="C57" s="1047">
        <v>9.5705370367005216E-4</v>
      </c>
      <c r="D57" s="1047">
        <v>-2.3679333920876289E-3</v>
      </c>
      <c r="E57" s="1047">
        <v>-1.8112472727682682E-4</v>
      </c>
      <c r="F57" s="1047">
        <v>1.1168924049732576E-3</v>
      </c>
      <c r="G57" s="1047">
        <v>1.0587203505980636E-3</v>
      </c>
      <c r="H57" s="1047">
        <v>-4.1850009240842478E-3</v>
      </c>
      <c r="I57" s="1047">
        <v>6.0573644939232452E-4</v>
      </c>
      <c r="J57" s="1047">
        <v>-4.2778743453264489E-4</v>
      </c>
      <c r="K57" s="1047">
        <v>-2.0684727847241069E-3</v>
      </c>
      <c r="L57" s="1047">
        <v>-3.7609612203044485E-3</v>
      </c>
      <c r="M57" s="1047">
        <v>5.4290496196851556E-4</v>
      </c>
      <c r="N57" s="1047">
        <v>-3.2630986301649401E-3</v>
      </c>
    </row>
    <row r="58" spans="1:14">
      <c r="A58" s="1050">
        <v>44835</v>
      </c>
      <c r="B58" s="1047">
        <v>7.3182187776998919E-4</v>
      </c>
      <c r="C58" s="1047">
        <v>9.8504807814125961E-4</v>
      </c>
      <c r="D58" s="1047">
        <v>-2.9049221858095109E-3</v>
      </c>
      <c r="E58" s="1047">
        <v>-5.7962584274084961E-4</v>
      </c>
      <c r="F58" s="1047">
        <v>7.706718585245298E-4</v>
      </c>
      <c r="G58" s="1047">
        <v>1.4603238193493517E-3</v>
      </c>
      <c r="H58" s="1047">
        <v>-5.5328493572832649E-3</v>
      </c>
      <c r="I58" s="1047">
        <v>5.3154927696996701E-4</v>
      </c>
      <c r="J58" s="1047">
        <v>-6.3826733608551844E-4</v>
      </c>
      <c r="K58" s="1047">
        <v>-2.0955312082550082E-3</v>
      </c>
      <c r="L58" s="1047">
        <v>-3.4649795795989036E-3</v>
      </c>
      <c r="M58" s="1047">
        <v>3.9664006740247615E-4</v>
      </c>
      <c r="N58" s="1047">
        <v>-3.6992156668933518E-3</v>
      </c>
    </row>
    <row r="59" spans="1:14">
      <c r="A59" s="1050">
        <v>44866</v>
      </c>
      <c r="B59" s="1047">
        <v>5.4562101738775404E-4</v>
      </c>
      <c r="C59" s="1047">
        <v>9.1611572905447858E-4</v>
      </c>
      <c r="D59" s="1047">
        <v>-2.9966548992141906E-3</v>
      </c>
      <c r="E59" s="1047">
        <v>-1.1381819774302082E-3</v>
      </c>
      <c r="F59" s="1047">
        <v>9.6832966954063515E-5</v>
      </c>
      <c r="G59" s="1047">
        <v>8.4737745580931723E-4</v>
      </c>
      <c r="H59" s="1047">
        <v>-6.5184260168915653E-3</v>
      </c>
      <c r="I59" s="1047">
        <v>2.7399109084536022E-4</v>
      </c>
      <c r="J59" s="1047">
        <v>-9.0531714665187391E-4</v>
      </c>
      <c r="K59" s="1047">
        <v>-2.3317229946944185E-3</v>
      </c>
      <c r="L59" s="1047">
        <v>-2.9690809049309763E-3</v>
      </c>
      <c r="M59" s="1047">
        <v>3.5585887563249763E-4</v>
      </c>
      <c r="N59" s="1047">
        <v>-3.3591111620098202E-3</v>
      </c>
    </row>
    <row r="60" spans="1:14">
      <c r="A60" s="1050">
        <v>44896</v>
      </c>
      <c r="B60" s="1047">
        <v>5.4166535722388609E-4</v>
      </c>
      <c r="C60" s="1047">
        <v>7.3174135642650739E-4</v>
      </c>
      <c r="D60" s="1047">
        <v>-2.7599861579892249E-3</v>
      </c>
      <c r="E60" s="1047">
        <v>-1.6555000060245462E-3</v>
      </c>
      <c r="F60" s="1047">
        <v>-2.8871478804992634E-4</v>
      </c>
      <c r="G60" s="1047">
        <v>5.8608394177528389E-4</v>
      </c>
      <c r="H60" s="1047">
        <v>-7.0094634562058999E-3</v>
      </c>
      <c r="I60" s="1047">
        <v>-3.0194297341812337E-4</v>
      </c>
      <c r="J60" s="1047">
        <v>-9.4217548592379075E-4</v>
      </c>
      <c r="K60" s="1047">
        <v>-1.9927686771415987E-3</v>
      </c>
      <c r="L60" s="1047">
        <v>-2.2662360622531796E-3</v>
      </c>
      <c r="M60" s="1047">
        <v>1.8962349233841991E-4</v>
      </c>
      <c r="N60" s="1047">
        <v>-3.0688807584158262E-3</v>
      </c>
    </row>
    <row r="61" spans="1:14">
      <c r="A61" s="1050">
        <v>44927</v>
      </c>
      <c r="B61" s="1047">
        <v>9.6908796304850942E-4</v>
      </c>
      <c r="C61" s="1047">
        <v>5.6950667203659044E-4</v>
      </c>
      <c r="D61" s="1047">
        <v>-2.0112796154820867E-3</v>
      </c>
      <c r="E61" s="1047">
        <v>-1.6519422532235151E-3</v>
      </c>
      <c r="F61" s="1047">
        <v>-4.4216828479548553E-5</v>
      </c>
      <c r="G61" s="1047">
        <v>3.2360557335642248E-4</v>
      </c>
      <c r="H61" s="1047">
        <v>-6.6301201254546083E-3</v>
      </c>
      <c r="I61" s="1047">
        <v>-8.5534664549968831E-4</v>
      </c>
      <c r="J61" s="1047">
        <v>-1.1230434241253917E-3</v>
      </c>
      <c r="K61" s="1047">
        <v>-1.3255420461923961E-3</v>
      </c>
      <c r="L61" s="1047">
        <v>-1.3855194377641045E-3</v>
      </c>
      <c r="M61" s="1047">
        <v>3.5206506431073592E-5</v>
      </c>
      <c r="N61" s="1047">
        <v>-2.8833584218516117E-3</v>
      </c>
    </row>
    <row r="62" spans="1:14">
      <c r="A62" s="1050">
        <v>44958</v>
      </c>
      <c r="B62" s="1047">
        <v>1.1810382391755914E-3</v>
      </c>
      <c r="C62" s="1047">
        <v>4.3331736452234537E-4</v>
      </c>
      <c r="D62" s="1047">
        <v>-8.5008021277421797E-4</v>
      </c>
      <c r="E62" s="1047">
        <v>-1.2772678429585627E-3</v>
      </c>
      <c r="F62" s="1047">
        <v>9.0752531516058443E-4</v>
      </c>
      <c r="G62" s="1047">
        <v>-6.0354512802995863E-4</v>
      </c>
      <c r="H62" s="1047">
        <v>-3.7879442181030232E-3</v>
      </c>
      <c r="I62" s="1047">
        <v>-1.3070227852595151E-3</v>
      </c>
      <c r="J62" s="1047">
        <v>-1.8750366515267736E-3</v>
      </c>
      <c r="K62" s="1047">
        <v>-8.4329178801445526E-4</v>
      </c>
      <c r="L62" s="1047">
        <v>-2.0107193871043982E-4</v>
      </c>
      <c r="M62" s="1047">
        <v>-6.9024642627069088E-4</v>
      </c>
      <c r="N62" s="1047">
        <v>-2.6661438307478136E-3</v>
      </c>
    </row>
    <row r="63" spans="1:14">
      <c r="A63" s="1050">
        <v>44986</v>
      </c>
      <c r="B63" s="1047">
        <v>1.3428222313892624E-3</v>
      </c>
      <c r="C63" s="1047">
        <v>2.2584272709891273E-4</v>
      </c>
      <c r="D63" s="1047">
        <v>-2.3202742746009086E-4</v>
      </c>
      <c r="E63" s="1047">
        <v>-7.1312788657851289E-4</v>
      </c>
      <c r="F63" s="1047">
        <v>1.4855494225175514E-3</v>
      </c>
      <c r="G63" s="1047">
        <v>-8.6695036388717561E-4</v>
      </c>
      <c r="H63" s="1047">
        <v>-4.9763212350817376E-4</v>
      </c>
      <c r="I63" s="1047">
        <v>-1.3400094541246022E-3</v>
      </c>
      <c r="J63" s="1047">
        <v>-2.2767231221830775E-3</v>
      </c>
      <c r="K63" s="1047">
        <v>-5.3789891983235805E-4</v>
      </c>
      <c r="L63" s="1047">
        <v>1.1776549832908101E-3</v>
      </c>
      <c r="M63" s="1047">
        <v>-1.3497548144377758E-3</v>
      </c>
      <c r="N63" s="1047">
        <v>-2.5322021479405876E-3</v>
      </c>
    </row>
    <row r="64" spans="1:14">
      <c r="A64" s="1050">
        <v>45017</v>
      </c>
      <c r="B64" s="1047">
        <v>1.5758209682951163E-3</v>
      </c>
      <c r="C64" s="1047">
        <v>-2.1288236928929116E-5</v>
      </c>
      <c r="D64" s="1047">
        <v>9.637538533047163E-5</v>
      </c>
      <c r="E64" s="1047">
        <v>-2.1639784100946358E-4</v>
      </c>
      <c r="F64" s="1047">
        <v>1.5471333915817453E-3</v>
      </c>
      <c r="G64" s="1047">
        <v>-6.2134021345139345E-4</v>
      </c>
      <c r="H64" s="1047">
        <v>2.0891283292627794E-3</v>
      </c>
      <c r="I64" s="1047">
        <v>-1.2639746983752476E-3</v>
      </c>
      <c r="J64" s="1047">
        <v>-1.9872972792635002E-3</v>
      </c>
      <c r="K64" s="1047">
        <v>-7.1788701697594881E-4</v>
      </c>
      <c r="L64" s="1047">
        <v>2.4741467723178312E-3</v>
      </c>
      <c r="M64" s="1047">
        <v>-1.3691653486109789E-3</v>
      </c>
      <c r="N64" s="1047">
        <v>-2.1959312885958537E-3</v>
      </c>
    </row>
    <row r="65" spans="1:15">
      <c r="A65" s="1050">
        <v>45047</v>
      </c>
      <c r="B65" s="1047">
        <v>1.8521746572986997E-3</v>
      </c>
      <c r="C65" s="1047">
        <v>-3.2708621008503691E-4</v>
      </c>
      <c r="D65" s="1047">
        <v>3.4527158728092644E-5</v>
      </c>
      <c r="E65" s="1047">
        <v>1.6123006863422162E-4</v>
      </c>
      <c r="F65" s="1047">
        <v>1.3815888757744421E-3</v>
      </c>
      <c r="G65" s="1047">
        <v>-1.3212418834100959E-3</v>
      </c>
      <c r="H65" s="1047">
        <v>4.3371457479042252E-3</v>
      </c>
      <c r="I65" s="1047">
        <v>-1.1667490099096511E-3</v>
      </c>
      <c r="J65" s="1047">
        <v>-8.3786363510474082E-4</v>
      </c>
      <c r="K65" s="1047">
        <v>-7.8355223308412825E-4</v>
      </c>
      <c r="L65" s="1047">
        <v>3.4514624105650427E-3</v>
      </c>
      <c r="M65" s="1047">
        <v>-1.7284062913551779E-3</v>
      </c>
      <c r="N65" s="1047">
        <v>-1.7933092033223241E-3</v>
      </c>
    </row>
    <row r="66" spans="1:15">
      <c r="A66" s="1050">
        <v>45078</v>
      </c>
      <c r="B66" s="1047">
        <v>2.0489049540578508E-3</v>
      </c>
      <c r="C66" s="1047">
        <v>-6.2872951636561147E-4</v>
      </c>
      <c r="D66" s="1047">
        <v>-2.6722323198313802E-4</v>
      </c>
      <c r="E66" s="1047">
        <v>4.7628007918176785E-4</v>
      </c>
      <c r="F66" s="1047">
        <v>1.320364972745125E-3</v>
      </c>
      <c r="G66" s="1047">
        <v>-1.1071771360580129E-3</v>
      </c>
      <c r="H66" s="1047">
        <v>5.4570747666716768E-3</v>
      </c>
      <c r="I66" s="1047">
        <v>-1.1867227648634238E-3</v>
      </c>
      <c r="J66" s="1047">
        <v>-4.6254861555117266E-4</v>
      </c>
      <c r="K66" s="1047">
        <v>-4.6388027854482594E-4</v>
      </c>
      <c r="L66" s="1047">
        <v>4.0233136864579189E-3</v>
      </c>
      <c r="M66" s="1047">
        <v>-1.9126529299550166E-3</v>
      </c>
      <c r="N66" s="1047">
        <v>-1.4268372585161115E-3</v>
      </c>
    </row>
    <row r="67" spans="1:15">
      <c r="A67" s="1050">
        <v>45108</v>
      </c>
      <c r="B67" s="1047">
        <v>1.6300005019358466E-3</v>
      </c>
      <c r="C67" s="1047">
        <v>-9.0153050721930583E-4</v>
      </c>
      <c r="D67" s="1047">
        <v>-5.8827945451289665E-4</v>
      </c>
      <c r="E67" s="1047">
        <v>6.0849727251244268E-4</v>
      </c>
      <c r="F67" s="1047">
        <v>1.4364907729942367E-3</v>
      </c>
      <c r="G67" s="1047">
        <v>-3.3230453120380865E-4</v>
      </c>
      <c r="H67" s="1047">
        <v>5.9694691128275856E-3</v>
      </c>
      <c r="I67" s="1047">
        <v>-1.3185609550443456E-3</v>
      </c>
      <c r="J67" s="1047">
        <v>-6.2915415634456906E-4</v>
      </c>
      <c r="K67" s="1047">
        <v>-5.3407541321326413E-5</v>
      </c>
      <c r="L67" s="1047">
        <v>3.9507450285373169E-3</v>
      </c>
      <c r="M67" s="1047">
        <v>-1.588557449959116E-3</v>
      </c>
      <c r="N67" s="1047">
        <v>-8.4091318893408928E-4</v>
      </c>
    </row>
    <row r="68" spans="1:15">
      <c r="A68" s="1050">
        <v>45139</v>
      </c>
      <c r="B68" s="1047">
        <v>6.3519962814628794E-4</v>
      </c>
      <c r="C68" s="1047">
        <v>-1.208010381709923E-3</v>
      </c>
      <c r="D68" s="1047">
        <v>-9.7263726002783102E-4</v>
      </c>
      <c r="E68" s="1047">
        <v>6.2831194116519384E-4</v>
      </c>
      <c r="F68" s="1047">
        <v>1.5819870413731341E-3</v>
      </c>
      <c r="G68" s="1047">
        <v>-1.0327492655537451E-3</v>
      </c>
      <c r="H68" s="1047">
        <v>6.5210346584214651E-3</v>
      </c>
      <c r="I68" s="1047">
        <v>-1.5472743890486695E-3</v>
      </c>
      <c r="J68" s="1047">
        <v>-7.8897142349354521E-4</v>
      </c>
      <c r="K68" s="1047">
        <v>1.5742725780043543E-4</v>
      </c>
      <c r="L68" s="1047">
        <v>3.3991160132612608E-3</v>
      </c>
      <c r="M68" s="1047">
        <v>-1.3996435906631355E-3</v>
      </c>
      <c r="N68" s="1047">
        <v>-2.1978801590394337E-4</v>
      </c>
    </row>
    <row r="69" spans="1:15">
      <c r="A69" s="1050">
        <v>45170</v>
      </c>
      <c r="B69" s="1047">
        <v>-2.0206038946546379E-4</v>
      </c>
      <c r="C69" s="1047">
        <v>-1.3778575591738562E-3</v>
      </c>
      <c r="D69" s="1047">
        <v>-1.1788512046664312E-3</v>
      </c>
      <c r="E69" s="1047">
        <v>6.5430554763934445E-4</v>
      </c>
      <c r="F69" s="1047">
        <v>1.0934941217612959E-3</v>
      </c>
      <c r="G69" s="1047">
        <v>-1.3484698006536178E-3</v>
      </c>
      <c r="H69" s="1047">
        <v>4.4206517289833158E-3</v>
      </c>
      <c r="I69" s="1047">
        <v>-1.6957163200903569E-3</v>
      </c>
      <c r="J69" s="1047">
        <v>-1.0348447553220064E-3</v>
      </c>
      <c r="K69" s="1047">
        <v>5.4172041014410866E-4</v>
      </c>
      <c r="L69" s="1047">
        <v>2.5911241485894188E-3</v>
      </c>
      <c r="M69" s="1047">
        <v>-1.363168017299965E-3</v>
      </c>
      <c r="N69" s="1047">
        <v>-1.3114766018862412E-4</v>
      </c>
    </row>
    <row r="70" spans="1:15">
      <c r="A70" s="1050">
        <v>45200</v>
      </c>
      <c r="B70" s="1047">
        <v>-9.0935187442831023E-4</v>
      </c>
      <c r="C70" s="1047">
        <v>-1.2981560116780422E-3</v>
      </c>
      <c r="D70" s="1047">
        <v>-1.2515083437185659E-3</v>
      </c>
      <c r="E70" s="1047">
        <v>6.2701965265410387E-4</v>
      </c>
      <c r="F70" s="1047">
        <v>-5.9248489038776775E-4</v>
      </c>
      <c r="G70" s="1047">
        <v>-1.0449071753458883E-3</v>
      </c>
      <c r="H70" s="1047">
        <v>1.5575238759648613E-3</v>
      </c>
      <c r="I70" s="1047">
        <v>-1.5814948655483718E-3</v>
      </c>
      <c r="J70" s="1047">
        <v>-6.7329222320933191E-4</v>
      </c>
      <c r="K70" s="1047">
        <v>1.1033981235015755E-3</v>
      </c>
      <c r="L70" s="1047">
        <v>1.7154100135828854E-3</v>
      </c>
      <c r="M70" s="1047">
        <v>-9.4323176690580546E-4</v>
      </c>
      <c r="N70" s="1047">
        <v>-1.0343533770162949E-4</v>
      </c>
    </row>
    <row r="71" spans="1:15">
      <c r="A71" s="1050">
        <v>45231</v>
      </c>
      <c r="B71" s="1047">
        <v>-1.0414572072217076E-3</v>
      </c>
      <c r="C71" s="1047">
        <v>-1.0631855547371671E-3</v>
      </c>
      <c r="D71" s="1047">
        <v>-9.5571621640000437E-4</v>
      </c>
      <c r="E71" s="1047">
        <v>4.8529573047750851E-4</v>
      </c>
      <c r="F71" s="1047">
        <v>-2.4720785233722786E-3</v>
      </c>
      <c r="G71" s="1047">
        <v>-9.9825298900924064E-4</v>
      </c>
      <c r="H71" s="1047">
        <v>-1.3852180380407031E-3</v>
      </c>
      <c r="I71" s="1047">
        <v>-1.3992417765426035E-3</v>
      </c>
      <c r="J71" s="1047">
        <v>-1.7609966329301674E-4</v>
      </c>
      <c r="K71" s="1047">
        <v>1.5713247573352351E-3</v>
      </c>
      <c r="L71" s="1047">
        <v>1.0915508604631974E-3</v>
      </c>
      <c r="M71" s="1047">
        <v>-8.5624319089383505E-4</v>
      </c>
      <c r="N71" s="1047">
        <v>-6.3384696973201038E-4</v>
      </c>
    </row>
    <row r="72" spans="1:15">
      <c r="A72" s="1050">
        <v>45261</v>
      </c>
      <c r="B72" s="1047">
        <v>-1.0349601016730325E-3</v>
      </c>
      <c r="C72" s="1047">
        <v>-7.7574400518287678E-4</v>
      </c>
      <c r="D72" s="1047">
        <v>-2.6928946252113839E-4</v>
      </c>
      <c r="E72" s="1047">
        <v>3.311632607572168E-4</v>
      </c>
      <c r="F72" s="1047">
        <v>-3.5473158889669509E-3</v>
      </c>
      <c r="G72" s="1047">
        <v>-4.7010807746661332E-4</v>
      </c>
      <c r="H72" s="1047">
        <v>-4.1217241000888194E-3</v>
      </c>
      <c r="I72" s="1047">
        <v>-9.0342851623137488E-4</v>
      </c>
      <c r="J72" s="1047">
        <v>1.9406556298684485E-4</v>
      </c>
      <c r="K72" s="1047">
        <v>2.0113646362627247E-3</v>
      </c>
      <c r="L72" s="1047">
        <v>8.3566038831739409E-4</v>
      </c>
      <c r="M72" s="1047">
        <v>-1.0777896802645071E-3</v>
      </c>
      <c r="N72" s="1047">
        <v>-1.1763498318342336E-3</v>
      </c>
    </row>
    <row r="73" spans="1:15">
      <c r="A73" s="1050">
        <v>45292</v>
      </c>
      <c r="B73" s="1047">
        <v>-9.8856252070733674E-4</v>
      </c>
      <c r="C73" s="1047">
        <v>-6.919335190435083E-4</v>
      </c>
      <c r="D73" s="1047">
        <v>7.0909864587764826E-4</v>
      </c>
      <c r="E73" s="1047">
        <v>-9.0606940129411839E-5</v>
      </c>
      <c r="F73" s="1047">
        <v>-2.9699392795090596E-3</v>
      </c>
      <c r="G73" s="1047">
        <v>-6.2571930102395257E-5</v>
      </c>
      <c r="H73" s="1047">
        <v>-5.552454494019976E-3</v>
      </c>
      <c r="I73" s="1047">
        <v>-5.7252832016418953E-4</v>
      </c>
      <c r="J73" s="1047">
        <v>3.8636122844404319E-4</v>
      </c>
      <c r="K73" s="1047">
        <v>1.7251645387657E-3</v>
      </c>
      <c r="L73" s="1047">
        <v>1.096197874159488E-3</v>
      </c>
      <c r="M73" s="1047">
        <v>-1.1996770685872571E-3</v>
      </c>
      <c r="N73" s="1047">
        <v>-1.7873427656585061E-3</v>
      </c>
    </row>
    <row r="74" spans="1:15">
      <c r="A74" s="1050">
        <v>45323</v>
      </c>
      <c r="B74" s="1047">
        <v>-3.665030986654827E-4</v>
      </c>
      <c r="C74" s="1047">
        <v>-7.3261089322629314E-4</v>
      </c>
      <c r="D74" s="1047">
        <v>1.3320068852505917E-3</v>
      </c>
      <c r="E74" s="1047">
        <v>-5.3958737041026605E-4</v>
      </c>
      <c r="F74" s="1047">
        <v>2.9264978349985427E-5</v>
      </c>
      <c r="G74" s="1047">
        <v>-8.230795521448897E-4</v>
      </c>
      <c r="H74" s="1047">
        <v>-4.1279808497898252E-3</v>
      </c>
      <c r="I74" s="1047">
        <v>-1.6754187246270646E-4</v>
      </c>
      <c r="J74" s="1047">
        <v>-2.9458315534103274E-4</v>
      </c>
      <c r="K74" s="1047">
        <v>8.6663847172774311E-4</v>
      </c>
      <c r="L74" s="1047">
        <v>1.9497273679536242E-3</v>
      </c>
      <c r="M74" s="1047">
        <v>-1.2119369036572847E-3</v>
      </c>
      <c r="N74" s="1047">
        <v>-7.1433904590922914E-4</v>
      </c>
    </row>
    <row r="75" spans="1:15">
      <c r="A75" s="1050">
        <v>45352</v>
      </c>
      <c r="B75" s="1047">
        <v>6.1594248795249218E-4</v>
      </c>
      <c r="C75" s="1047">
        <v>-1.030888869695934E-3</v>
      </c>
      <c r="D75" s="1047">
        <v>1.9154508233411027E-3</v>
      </c>
      <c r="E75" s="1047">
        <v>-1.2749930763215067E-3</v>
      </c>
      <c r="F75" s="1047">
        <v>3.2213137880763298E-3</v>
      </c>
      <c r="G75" s="1047">
        <v>-1.0359244884765584E-3</v>
      </c>
      <c r="H75" s="1047">
        <v>-2.3517412541362859E-4</v>
      </c>
      <c r="I75" s="1047">
        <v>6.0879366288402181E-5</v>
      </c>
      <c r="J75" s="1047">
        <v>-1.1798771479374359E-3</v>
      </c>
      <c r="K75" s="1047">
        <v>-1.4239723875153487E-4</v>
      </c>
      <c r="L75" s="1047">
        <v>2.8130300183466517E-3</v>
      </c>
      <c r="M75" s="1047">
        <v>-1.6463197558516107E-3</v>
      </c>
      <c r="N75" s="1047">
        <v>9.2747156209305182E-4</v>
      </c>
    </row>
    <row r="76" spans="1:15">
      <c r="A76" s="1050">
        <v>45383</v>
      </c>
      <c r="B76" s="1047">
        <v>1.5834302872469452E-3</v>
      </c>
      <c r="C76" s="1047">
        <v>-1.4337748587872623E-3</v>
      </c>
      <c r="D76" s="1047">
        <v>1.7122261886022283E-3</v>
      </c>
      <c r="E76" s="1047">
        <v>-1.5538614278496343E-3</v>
      </c>
      <c r="F76" s="1047">
        <v>5.3161199797674419E-3</v>
      </c>
      <c r="G76" s="1047">
        <v>-5.9685658575714395E-4</v>
      </c>
      <c r="H76" s="1047">
        <v>2.042975259992641E-3</v>
      </c>
      <c r="I76" s="1047">
        <v>3.0173751961215522E-4</v>
      </c>
      <c r="J76" s="1047">
        <v>-1.3062755211781241E-3</v>
      </c>
      <c r="K76" s="1047">
        <v>-8.5011323785655346E-4</v>
      </c>
      <c r="L76" s="1047">
        <v>3.3607121531066264E-3</v>
      </c>
      <c r="M76" s="1047">
        <v>-1.1746533690292216E-3</v>
      </c>
      <c r="N76" s="1047">
        <v>3.1881166989635723E-3</v>
      </c>
    </row>
    <row r="77" spans="1:15">
      <c r="A77" s="1050">
        <v>45413</v>
      </c>
      <c r="B77" s="1047">
        <v>2.4346282809680764E-3</v>
      </c>
      <c r="C77" s="1047">
        <v>-1.1971749268036014E-3</v>
      </c>
      <c r="D77" s="1047">
        <v>2.8919211125477684E-4</v>
      </c>
      <c r="E77" s="1047">
        <v>-1.1018854980026083E-3</v>
      </c>
      <c r="F77" s="1047">
        <v>5.43830434954784E-3</v>
      </c>
      <c r="G77" s="1047">
        <v>-5.6871804850411323E-4</v>
      </c>
      <c r="H77" s="1047">
        <v>2.0335972637127719E-3</v>
      </c>
      <c r="I77" s="1047">
        <v>3.6483267859610535E-4</v>
      </c>
      <c r="J77" s="1047">
        <v>-8.8371022561928303E-4</v>
      </c>
      <c r="K77" s="1047">
        <v>-1.0453825889864543E-3</v>
      </c>
      <c r="L77" s="1047">
        <v>3.1765412804488635E-3</v>
      </c>
      <c r="M77" s="1047">
        <v>-6.3737052267154315E-4</v>
      </c>
      <c r="N77" s="1047">
        <v>3.8989537711695554E-3</v>
      </c>
    </row>
    <row r="78" spans="1:15">
      <c r="A78" s="1050">
        <v>45444</v>
      </c>
      <c r="B78" s="1047">
        <v>2.8183532408806444E-3</v>
      </c>
      <c r="C78" s="1047">
        <v>-7.0976795126598269E-4</v>
      </c>
      <c r="D78" s="1047">
        <v>-2.1984587567851488E-3</v>
      </c>
      <c r="E78" s="1047">
        <v>-4.89752969670465E-4</v>
      </c>
      <c r="F78" s="1047">
        <v>3.7724363311421039E-3</v>
      </c>
      <c r="G78" s="1047">
        <v>1.1963639195156084E-4</v>
      </c>
      <c r="H78" s="1047">
        <v>6.820512752370167E-4</v>
      </c>
      <c r="I78" s="1047">
        <v>7.1542620472109242E-4</v>
      </c>
      <c r="J78" s="1047">
        <v>1.0581095339201596E-4</v>
      </c>
      <c r="K78" s="1047">
        <v>-1.0897170353826313E-3</v>
      </c>
      <c r="L78" s="1047">
        <v>2.2236677675816496E-3</v>
      </c>
      <c r="M78" s="1047">
        <v>-7.9734475154147333E-4</v>
      </c>
      <c r="N78" s="1047">
        <v>2.7883170049598505E-3</v>
      </c>
      <c r="O78" s="2579" t="s">
        <v>531</v>
      </c>
    </row>
    <row r="79" spans="1:15">
      <c r="A79" s="1050">
        <v>45474</v>
      </c>
      <c r="B79" s="1047">
        <v>2.9975953052291393E-3</v>
      </c>
      <c r="C79" s="1047">
        <v>-2.6570171758688588E-4</v>
      </c>
      <c r="D79" s="1047">
        <v>-4.3230690685478468E-3</v>
      </c>
      <c r="E79" s="1047">
        <v>6.7665967054875154E-5</v>
      </c>
      <c r="F79" s="1047">
        <v>2.4547573324731342E-3</v>
      </c>
      <c r="G79" s="1047">
        <v>1.3160073295839236E-3</v>
      </c>
      <c r="H79" s="1047">
        <v>-1.2209385060208966E-3</v>
      </c>
      <c r="I79" s="1047">
        <v>1.2600917350449325E-3</v>
      </c>
      <c r="J79" s="1047">
        <v>1.3570524302934928E-3</v>
      </c>
      <c r="K79" s="1047">
        <v>-1.2949175855270223E-3</v>
      </c>
      <c r="L79" s="1047">
        <v>1.2607523304744017E-3</v>
      </c>
      <c r="M79" s="1047">
        <v>-5.1576136806064099E-4</v>
      </c>
      <c r="N79" s="1047">
        <v>2.1724154471278734E-3</v>
      </c>
    </row>
    <row r="80" spans="1:15">
      <c r="A80" s="1050">
        <v>45505</v>
      </c>
      <c r="B80" s="1047">
        <v>2.4509642285892586E-3</v>
      </c>
      <c r="C80" s="1047">
        <v>2.4290860310305362E-4</v>
      </c>
      <c r="D80" s="1047">
        <v>-6.2439798468663099E-3</v>
      </c>
      <c r="E80" s="1047">
        <v>3.7919736264080406E-4</v>
      </c>
      <c r="F80" s="1047">
        <v>1.5362461957187934E-3</v>
      </c>
      <c r="G80" s="1047">
        <v>1.2003230631991713E-3</v>
      </c>
      <c r="H80" s="1047">
        <v>-4.3726627224327519E-3</v>
      </c>
      <c r="I80" s="1047">
        <v>1.7544662588775406E-3</v>
      </c>
      <c r="J80" s="1047">
        <v>1.4253150170040474E-3</v>
      </c>
      <c r="K80" s="1047">
        <v>-1.4351875917694157E-3</v>
      </c>
      <c r="L80" s="1047">
        <v>9.3466679750520143E-5</v>
      </c>
      <c r="M80" s="1047">
        <v>-3.9406261362928685E-4</v>
      </c>
      <c r="N80" s="1047">
        <v>4.1103577797674262E-4</v>
      </c>
    </row>
    <row r="81" spans="1:14">
      <c r="A81" s="1050">
        <v>45536</v>
      </c>
      <c r="B81" s="1047">
        <v>2.8831686468296924E-3</v>
      </c>
      <c r="C81" s="1047">
        <v>7.2628446810907299E-4</v>
      </c>
      <c r="D81" s="1047">
        <v>-6.6140579130220534E-3</v>
      </c>
      <c r="E81" s="1047">
        <v>3.3084465111499206E-4</v>
      </c>
      <c r="F81" s="1047">
        <v>1.6878876940907839E-3</v>
      </c>
      <c r="G81" s="1047">
        <v>1.1572528808487803E-3</v>
      </c>
      <c r="H81" s="1047">
        <v>-6.157402785781585E-3</v>
      </c>
      <c r="I81" s="1047">
        <v>2.1947646911568697E-3</v>
      </c>
      <c r="J81" s="1047">
        <v>9.102558217841672E-4</v>
      </c>
      <c r="K81" s="1047">
        <v>-1.5470064267897321E-3</v>
      </c>
      <c r="L81" s="1047">
        <v>-4.9656324741609303E-4</v>
      </c>
      <c r="M81" s="1047">
        <v>-6.4330518559596594E-4</v>
      </c>
      <c r="N81" s="1047">
        <v>2.5821401911851893E-4</v>
      </c>
    </row>
  </sheetData>
  <phoneticPr fontId="2"/>
  <conditionalFormatting sqref="B2:N47"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N45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8:N48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9:N49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N50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1:N51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2:N52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3:N53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4:N54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5:N56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7:N57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8:N58"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9:N59"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0:N60"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2:N62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3:N64"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5:N65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6:N66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7:N74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5:N75"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:N7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7:N7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8:N78"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N7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0:N8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88"/>
  <sheetViews>
    <sheetView workbookViewId="0">
      <pane xSplit="1" ySplit="3" topLeftCell="P68" activePane="bottomRight" state="frozen"/>
      <selection pane="topRight" activeCell="B1" sqref="B1"/>
      <selection pane="bottomLeft" activeCell="A3" sqref="A3"/>
      <selection pane="bottomRight" activeCell="AH86" sqref="AH86"/>
    </sheetView>
  </sheetViews>
  <sheetFormatPr defaultColWidth="9" defaultRowHeight="13"/>
  <cols>
    <col min="1" max="1" width="9.453125" style="311" bestFit="1" customWidth="1"/>
    <col min="2" max="6" width="10.6328125" style="306" customWidth="1"/>
    <col min="7" max="8" width="5.36328125" style="306" customWidth="1"/>
    <col min="9" max="9" width="9.08984375" style="306" customWidth="1"/>
    <col min="10" max="10" width="10.6328125" style="306" customWidth="1"/>
    <col min="11" max="11" width="9.453125" style="311" bestFit="1" customWidth="1"/>
    <col min="12" max="16" width="10.6328125" style="306" customWidth="1"/>
    <col min="17" max="18" width="5.36328125" style="306" customWidth="1"/>
    <col min="19" max="19" width="9.08984375" style="306" customWidth="1"/>
    <col min="20" max="20" width="10.6328125" style="306" customWidth="1"/>
    <col min="21" max="21" width="5.453125" style="306" customWidth="1"/>
    <col min="22" max="27" width="9" style="306"/>
    <col min="28" max="28" width="9.6328125" style="306" customWidth="1"/>
    <col min="29" max="16384" width="9" style="306"/>
  </cols>
  <sheetData>
    <row r="1" spans="1:27">
      <c r="A1" s="304" t="s">
        <v>1452</v>
      </c>
      <c r="B1" s="311"/>
      <c r="C1" s="311"/>
      <c r="D1" s="311"/>
      <c r="E1" s="311"/>
      <c r="F1" s="311"/>
      <c r="G1" s="311"/>
      <c r="H1" s="311"/>
      <c r="I1" s="311"/>
      <c r="J1" s="311"/>
      <c r="K1" s="304" t="s">
        <v>1453</v>
      </c>
      <c r="M1" s="311"/>
      <c r="N1" s="311"/>
      <c r="O1" s="311"/>
      <c r="P1" s="311"/>
      <c r="Q1" s="311"/>
      <c r="R1" s="311"/>
      <c r="S1" s="311"/>
      <c r="T1" s="311"/>
    </row>
    <row r="2" spans="1:27">
      <c r="A2" s="2631" t="s">
        <v>472</v>
      </c>
      <c r="B2" s="2629" t="s">
        <v>490</v>
      </c>
      <c r="C2" s="2628"/>
      <c r="D2" s="2628"/>
      <c r="E2" s="2629"/>
      <c r="F2" s="2629"/>
      <c r="G2" s="2629"/>
      <c r="H2" s="2629"/>
      <c r="I2" s="2630"/>
      <c r="J2" s="2631" t="s">
        <v>491</v>
      </c>
      <c r="K2" s="2652" t="s">
        <v>472</v>
      </c>
      <c r="L2" s="2652" t="s">
        <v>499</v>
      </c>
      <c r="M2" s="2628"/>
      <c r="N2" s="2628"/>
      <c r="O2" s="2629"/>
      <c r="P2" s="2629"/>
      <c r="Q2" s="2629"/>
      <c r="R2" s="2629"/>
      <c r="S2" s="2630"/>
      <c r="T2" s="2630" t="s">
        <v>500</v>
      </c>
    </row>
    <row r="3" spans="1:27" ht="26">
      <c r="A3" s="2637"/>
      <c r="B3" s="2648" t="s">
        <v>658</v>
      </c>
      <c r="C3" s="2634" t="s">
        <v>265</v>
      </c>
      <c r="D3" s="2634" t="s">
        <v>267</v>
      </c>
      <c r="E3" s="2649" t="s">
        <v>487</v>
      </c>
      <c r="F3" s="2636" t="s">
        <v>492</v>
      </c>
      <c r="G3" s="2771" t="s">
        <v>65</v>
      </c>
      <c r="H3" s="2772"/>
      <c r="I3" s="2773"/>
      <c r="J3" s="2650" t="s">
        <v>658</v>
      </c>
      <c r="K3" s="2653"/>
      <c r="L3" s="2654" t="s">
        <v>64</v>
      </c>
      <c r="M3" s="2634" t="s">
        <v>265</v>
      </c>
      <c r="N3" s="2634" t="s">
        <v>267</v>
      </c>
      <c r="O3" s="2635" t="s">
        <v>487</v>
      </c>
      <c r="P3" s="2636" t="s">
        <v>492</v>
      </c>
      <c r="Q3" s="2771" t="s">
        <v>65</v>
      </c>
      <c r="R3" s="2772"/>
      <c r="S3" s="2773"/>
      <c r="T3" s="2646"/>
      <c r="W3" s="305" t="s">
        <v>512</v>
      </c>
    </row>
    <row r="4" spans="1:27">
      <c r="A4" s="2643">
        <v>43101</v>
      </c>
      <c r="B4" s="996">
        <f>結果表!C2</f>
        <v>99.470000229776034</v>
      </c>
      <c r="C4" s="739"/>
      <c r="D4" s="246"/>
      <c r="E4" s="549">
        <f>AVERAGE(B4:B4)</f>
        <v>99.470000229776034</v>
      </c>
      <c r="F4" s="555"/>
      <c r="G4" s="550"/>
      <c r="H4" s="556"/>
      <c r="I4" s="2619"/>
      <c r="J4" s="2621">
        <f>結果表!K2</f>
        <v>99.613871835394306</v>
      </c>
      <c r="K4" s="2288">
        <v>43101</v>
      </c>
      <c r="L4" s="2621">
        <f>結果表!I2</f>
        <v>100.44577167690106</v>
      </c>
      <c r="M4" s="548"/>
      <c r="N4" s="246"/>
      <c r="O4" s="549">
        <f>AVERAGE(L4:L4)</f>
        <v>100.44577167690106</v>
      </c>
      <c r="P4" s="555"/>
      <c r="Q4" s="550"/>
      <c r="R4" s="556"/>
      <c r="S4" s="2619"/>
      <c r="T4" s="2621">
        <f>結果表!Q2</f>
        <v>100.0257672512884</v>
      </c>
      <c r="W4" s="306" t="s">
        <v>501</v>
      </c>
      <c r="X4" s="308">
        <f>47.4-0.1</f>
        <v>47.3</v>
      </c>
    </row>
    <row r="5" spans="1:27">
      <c r="A5" s="2644">
        <v>43132</v>
      </c>
      <c r="B5" s="997">
        <f>結果表!C3</f>
        <v>99.70490108787196</v>
      </c>
      <c r="C5" s="702">
        <f t="shared" ref="C5" si="0">B5-B4</f>
        <v>0.23490085809592642</v>
      </c>
      <c r="D5" s="244"/>
      <c r="E5" s="543">
        <f>AVERAGE(B4:B5)</f>
        <v>99.587450658823997</v>
      </c>
      <c r="F5" s="360">
        <f t="shared" ref="F5:F8" si="1">E5-E4</f>
        <v>0.11745042904796321</v>
      </c>
      <c r="G5" s="361">
        <f t="shared" ref="G5:G7" si="2">IF(F5&lt;0,-1,1)</f>
        <v>1</v>
      </c>
      <c r="H5" s="362"/>
      <c r="I5" s="363"/>
      <c r="J5" s="2622">
        <f>結果表!K3</f>
        <v>99.71276227879504</v>
      </c>
      <c r="K5" s="2289">
        <v>43132</v>
      </c>
      <c r="L5" s="2622">
        <f>結果表!I3</f>
        <v>100.57236296293985</v>
      </c>
      <c r="M5" s="53">
        <f t="shared" ref="M5" si="3">L5-L4</f>
        <v>0.12659128603878855</v>
      </c>
      <c r="N5" s="244"/>
      <c r="O5" s="543">
        <f>AVERAGE(L4:L5)</f>
        <v>100.50906731992046</v>
      </c>
      <c r="P5" s="360">
        <f t="shared" ref="P5" si="4">O5-O4</f>
        <v>6.3295643019401382E-2</v>
      </c>
      <c r="Q5" s="361">
        <f t="shared" ref="Q5" si="5">IF(P5&lt;0,-1,1)</f>
        <v>1</v>
      </c>
      <c r="R5" s="362"/>
      <c r="S5" s="363"/>
      <c r="T5" s="2622">
        <f>結果表!Q3</f>
        <v>100.55760462706344</v>
      </c>
      <c r="W5" s="306" t="s">
        <v>502</v>
      </c>
      <c r="X5" s="308">
        <v>23.5</v>
      </c>
    </row>
    <row r="6" spans="1:27">
      <c r="A6" s="2644">
        <v>43160</v>
      </c>
      <c r="B6" s="997">
        <f>結果表!C4</f>
        <v>99.928787564543072</v>
      </c>
      <c r="C6" s="702">
        <f t="shared" ref="C6" si="6">B6-B5</f>
        <v>0.22388647667111172</v>
      </c>
      <c r="D6" s="244"/>
      <c r="E6" s="543">
        <f t="shared" ref="E6:E9" si="7">AVERAGE(B4:B6)</f>
        <v>99.701229627397026</v>
      </c>
      <c r="F6" s="360">
        <f t="shared" si="1"/>
        <v>0.11377896857302972</v>
      </c>
      <c r="G6" s="361">
        <f t="shared" si="2"/>
        <v>1</v>
      </c>
      <c r="H6" s="362"/>
      <c r="I6" s="363"/>
      <c r="J6" s="2622">
        <f>結果表!K4</f>
        <v>99.810414764253295</v>
      </c>
      <c r="K6" s="2289">
        <v>43160</v>
      </c>
      <c r="L6" s="2622">
        <f>結果表!I4</f>
        <v>100.66868415254514</v>
      </c>
      <c r="M6" s="53">
        <f t="shared" ref="M6" si="8">L6-L5</f>
        <v>9.6321189605291124E-2</v>
      </c>
      <c r="N6" s="244"/>
      <c r="O6" s="543">
        <f t="shared" ref="O6" si="9">AVERAGE(L4:L6)</f>
        <v>100.56227293079536</v>
      </c>
      <c r="P6" s="360">
        <f t="shared" ref="P6" si="10">O6-O5</f>
        <v>5.3205610874897502E-2</v>
      </c>
      <c r="Q6" s="361">
        <f t="shared" ref="Q6" si="11">IF(P6&lt;0,-1,1)</f>
        <v>1</v>
      </c>
      <c r="R6" s="362"/>
      <c r="S6" s="363"/>
      <c r="T6" s="2622">
        <f>結果表!Q4</f>
        <v>101.03070107229624</v>
      </c>
      <c r="W6" s="306" t="s">
        <v>503</v>
      </c>
      <c r="X6" s="308">
        <v>12.7</v>
      </c>
      <c r="AA6" s="306" t="s">
        <v>830</v>
      </c>
    </row>
    <row r="7" spans="1:27">
      <c r="A7" s="2644">
        <v>43191</v>
      </c>
      <c r="B7" s="997">
        <f>結果表!C5</f>
        <v>100.11468374571922</v>
      </c>
      <c r="C7" s="702">
        <f t="shared" ref="C7" si="12">B7-B6</f>
        <v>0.18589618117614748</v>
      </c>
      <c r="D7" s="244"/>
      <c r="E7" s="543">
        <f t="shared" si="7"/>
        <v>99.916124132711431</v>
      </c>
      <c r="F7" s="360">
        <f t="shared" si="1"/>
        <v>0.21489450531440468</v>
      </c>
      <c r="G7" s="361">
        <f t="shared" si="2"/>
        <v>1</v>
      </c>
      <c r="H7" s="362">
        <f t="shared" ref="H7:H9" si="13">SUM(G5:G7)</f>
        <v>3</v>
      </c>
      <c r="I7" s="363" t="str">
        <f t="shared" ref="I7" si="14">IF(H7=-3,"悪化 ",IF(H7=3,"改善 "," ---"))</f>
        <v xml:space="preserve">改善 </v>
      </c>
      <c r="J7" s="2622">
        <f>結果表!K5</f>
        <v>99.914160468746488</v>
      </c>
      <c r="K7" s="2289">
        <v>43191</v>
      </c>
      <c r="L7" s="2622">
        <f>結果表!I5</f>
        <v>100.71715834739173</v>
      </c>
      <c r="M7" s="53">
        <f t="shared" ref="M7" si="15">L7-L6</f>
        <v>4.847419484659099E-2</v>
      </c>
      <c r="N7" s="244"/>
      <c r="O7" s="543">
        <f t="shared" ref="O7" si="16">AVERAGE(L5:L7)</f>
        <v>100.65273515429224</v>
      </c>
      <c r="P7" s="360">
        <f t="shared" ref="P7" si="17">O7-O6</f>
        <v>9.0462223496885485E-2</v>
      </c>
      <c r="Q7" s="361">
        <f t="shared" ref="Q7" si="18">IF(P7&lt;0,-1,1)</f>
        <v>1</v>
      </c>
      <c r="R7" s="362">
        <f t="shared" ref="R7" si="19">SUM(Q5:Q7)</f>
        <v>3</v>
      </c>
      <c r="S7" s="363" t="str">
        <f t="shared" ref="S7" si="20">IF(R7=-3,"悪化 ",IF(R7=3,"改善 "," ---"))</f>
        <v xml:space="preserve">改善 </v>
      </c>
      <c r="T7" s="2622">
        <f>結果表!Q5</f>
        <v>101.33603058571026</v>
      </c>
      <c r="W7" s="306" t="s">
        <v>504</v>
      </c>
      <c r="X7" s="308">
        <v>7.4</v>
      </c>
      <c r="AA7" s="306" t="s">
        <v>856</v>
      </c>
    </row>
    <row r="8" spans="1:27">
      <c r="A8" s="2644">
        <v>43221</v>
      </c>
      <c r="B8" s="997">
        <f>結果表!C6</f>
        <v>100.26121258300118</v>
      </c>
      <c r="C8" s="702">
        <f t="shared" ref="C8" si="21">B8-B7</f>
        <v>0.14652883728196286</v>
      </c>
      <c r="D8" s="244"/>
      <c r="E8" s="543">
        <f t="shared" si="7"/>
        <v>100.10156129775449</v>
      </c>
      <c r="F8" s="360">
        <f t="shared" si="1"/>
        <v>0.18543716504305507</v>
      </c>
      <c r="G8" s="361">
        <f t="shared" ref="G8:G16" si="22">IF(F8&lt;0,-1,1)</f>
        <v>1</v>
      </c>
      <c r="H8" s="362">
        <f t="shared" si="13"/>
        <v>3</v>
      </c>
      <c r="I8" s="363" t="str">
        <f t="shared" ref="I8:I16" si="23">IF(H8=-3,"悪化 ",IF(H8=3,"改善 "," ---"))</f>
        <v xml:space="preserve">改善 </v>
      </c>
      <c r="J8" s="2622">
        <f>結果表!K6</f>
        <v>100.01337207458587</v>
      </c>
      <c r="K8" s="2289">
        <v>43221</v>
      </c>
      <c r="L8" s="2622">
        <f>結果表!I6</f>
        <v>100.73780460915896</v>
      </c>
      <c r="M8" s="53">
        <f t="shared" ref="M8" si="24">L8-L7</f>
        <v>2.0646261767225838E-2</v>
      </c>
      <c r="N8" s="244"/>
      <c r="O8" s="543">
        <f t="shared" ref="O8" si="25">AVERAGE(L6:L8)</f>
        <v>100.70788236969861</v>
      </c>
      <c r="P8" s="360">
        <f t="shared" ref="P8" si="26">O8-O7</f>
        <v>5.514721540636458E-2</v>
      </c>
      <c r="Q8" s="361">
        <f t="shared" ref="Q8" si="27">IF(P8&lt;0,-1,1)</f>
        <v>1</v>
      </c>
      <c r="R8" s="362">
        <f t="shared" ref="R8" si="28">SUM(Q6:Q8)</f>
        <v>3</v>
      </c>
      <c r="S8" s="363" t="str">
        <f t="shared" ref="S8" si="29">IF(R8=-3,"悪化 ",IF(R8=3,"改善 "," ---"))</f>
        <v xml:space="preserve">改善 </v>
      </c>
      <c r="T8" s="2622">
        <f>結果表!Q6</f>
        <v>101.42218820978913</v>
      </c>
      <c r="W8" s="306" t="s">
        <v>505</v>
      </c>
      <c r="X8" s="308">
        <v>4.5</v>
      </c>
      <c r="Y8" s="306" t="s">
        <v>835</v>
      </c>
      <c r="AA8" s="306" t="s">
        <v>271</v>
      </c>
    </row>
    <row r="9" spans="1:27">
      <c r="A9" s="2644">
        <v>43252</v>
      </c>
      <c r="B9" s="997">
        <f>結果表!C7</f>
        <v>100.39666098234038</v>
      </c>
      <c r="C9" s="702">
        <f t="shared" ref="C9" si="30">B9-B8</f>
        <v>0.13544839933919661</v>
      </c>
      <c r="D9" s="244"/>
      <c r="E9" s="543">
        <f t="shared" si="7"/>
        <v>100.25751910368693</v>
      </c>
      <c r="F9" s="360">
        <f t="shared" ref="F9:F16" si="31">E9-E8</f>
        <v>0.15595780593244513</v>
      </c>
      <c r="G9" s="361">
        <f t="shared" si="22"/>
        <v>1</v>
      </c>
      <c r="H9" s="362">
        <f t="shared" si="13"/>
        <v>3</v>
      </c>
      <c r="I9" s="363" t="str">
        <f t="shared" si="23"/>
        <v xml:space="preserve">改善 </v>
      </c>
      <c r="J9" s="2622">
        <f>結果表!K7</f>
        <v>100.12463267591407</v>
      </c>
      <c r="K9" s="2289">
        <v>43252</v>
      </c>
      <c r="L9" s="2622">
        <f>結果表!I7</f>
        <v>100.72945195236328</v>
      </c>
      <c r="M9" s="53">
        <f t="shared" ref="M9" si="32">L9-L8</f>
        <v>-8.3526567956795361E-3</v>
      </c>
      <c r="N9" s="244"/>
      <c r="O9" s="543">
        <f t="shared" ref="O9" si="33">AVERAGE(L7:L9)</f>
        <v>100.72813830297132</v>
      </c>
      <c r="P9" s="360">
        <f t="shared" ref="P9" si="34">O9-O8</f>
        <v>2.0255933272707694E-2</v>
      </c>
      <c r="Q9" s="361">
        <f t="shared" ref="Q9" si="35">IF(P9&lt;0,-1,1)</f>
        <v>1</v>
      </c>
      <c r="R9" s="362">
        <f t="shared" ref="R9" si="36">SUM(Q7:Q9)</f>
        <v>3</v>
      </c>
      <c r="S9" s="363" t="str">
        <f t="shared" ref="S9" si="37">IF(R9=-3,"悪化 ",IF(R9=3,"改善 "," ---"))</f>
        <v xml:space="preserve">改善 </v>
      </c>
      <c r="T9" s="2622">
        <f>結果表!Q7</f>
        <v>101.41846964690873</v>
      </c>
      <c r="W9" s="307" t="s">
        <v>506</v>
      </c>
      <c r="X9" s="309">
        <v>4.5999999999999996</v>
      </c>
    </row>
    <row r="10" spans="1:27">
      <c r="A10" s="2644">
        <v>43282</v>
      </c>
      <c r="B10" s="997">
        <f>結果表!C8</f>
        <v>100.51470773588686</v>
      </c>
      <c r="C10" s="702">
        <f t="shared" ref="C10" si="38">B10-B9</f>
        <v>0.11804675354647998</v>
      </c>
      <c r="D10" s="244"/>
      <c r="E10" s="543">
        <f t="shared" ref="E10:E16" si="39">AVERAGE(B8:B10)</f>
        <v>100.39086043374282</v>
      </c>
      <c r="F10" s="360">
        <f t="shared" si="31"/>
        <v>0.13334133005588455</v>
      </c>
      <c r="G10" s="361">
        <f t="shared" si="22"/>
        <v>1</v>
      </c>
      <c r="H10" s="362">
        <f t="shared" ref="H10:H16" si="40">SUM(G8:G10)</f>
        <v>3</v>
      </c>
      <c r="I10" s="363" t="str">
        <f t="shared" si="23"/>
        <v xml:space="preserve">改善 </v>
      </c>
      <c r="J10" s="2622">
        <f>結果表!K8</f>
        <v>100.23010239504177</v>
      </c>
      <c r="K10" s="2289">
        <v>43282</v>
      </c>
      <c r="L10" s="2622">
        <f>結果表!I8</f>
        <v>100.7278695128737</v>
      </c>
      <c r="M10" s="53">
        <f t="shared" ref="M10" si="41">L10-L9</f>
        <v>-1.5824394895815885E-3</v>
      </c>
      <c r="N10" s="244"/>
      <c r="O10" s="543">
        <f t="shared" ref="O10" si="42">AVERAGE(L8:L10)</f>
        <v>100.73170869146531</v>
      </c>
      <c r="P10" s="360">
        <f t="shared" ref="P10" si="43">O10-O9</f>
        <v>3.5703884939977115E-3</v>
      </c>
      <c r="Q10" s="361">
        <f t="shared" ref="Q10" si="44">IF(P10&lt;0,-1,1)</f>
        <v>1</v>
      </c>
      <c r="R10" s="362">
        <f t="shared" ref="R10" si="45">SUM(Q8:Q10)</f>
        <v>3</v>
      </c>
      <c r="S10" s="363" t="str">
        <f t="shared" ref="S10" si="46">IF(R10=-3,"悪化 ",IF(R10=3,"改善 "," ---"))</f>
        <v xml:space="preserve">改善 </v>
      </c>
      <c r="T10" s="2622">
        <f>結果表!Q8</f>
        <v>101.37744799383997</v>
      </c>
      <c r="W10" s="310" t="s">
        <v>507</v>
      </c>
      <c r="X10" s="1013">
        <f>SUM(X4:X9)</f>
        <v>100</v>
      </c>
    </row>
    <row r="11" spans="1:27">
      <c r="A11" s="2644">
        <v>43313</v>
      </c>
      <c r="B11" s="997">
        <f>結果表!C9</f>
        <v>100.60669248996254</v>
      </c>
      <c r="C11" s="702">
        <f t="shared" ref="C11" si="47">B11-B10</f>
        <v>9.1984754075681963E-2</v>
      </c>
      <c r="D11" s="244"/>
      <c r="E11" s="543">
        <f t="shared" si="39"/>
        <v>100.50602040272993</v>
      </c>
      <c r="F11" s="360">
        <f t="shared" si="31"/>
        <v>0.11515996898711478</v>
      </c>
      <c r="G11" s="361">
        <f t="shared" si="22"/>
        <v>1</v>
      </c>
      <c r="H11" s="362">
        <f t="shared" si="40"/>
        <v>3</v>
      </c>
      <c r="I11" s="363" t="str">
        <f t="shared" si="23"/>
        <v xml:space="preserve">改善 </v>
      </c>
      <c r="J11" s="2622">
        <f>結果表!K9</f>
        <v>100.28715491687333</v>
      </c>
      <c r="K11" s="2289">
        <v>43313</v>
      </c>
      <c r="L11" s="2622">
        <f>結果表!I9</f>
        <v>100.76726147029521</v>
      </c>
      <c r="M11" s="53">
        <f t="shared" ref="M11" si="48">L11-L10</f>
        <v>3.9391957421514689E-2</v>
      </c>
      <c r="N11" s="244"/>
      <c r="O11" s="543">
        <f t="shared" ref="O11" si="49">AVERAGE(L9:L11)</f>
        <v>100.74152764517741</v>
      </c>
      <c r="P11" s="360">
        <f t="shared" ref="P11" si="50">O11-O10</f>
        <v>9.8189537120987325E-3</v>
      </c>
      <c r="Q11" s="361">
        <f t="shared" ref="Q11" si="51">IF(P11&lt;0,-1,1)</f>
        <v>1</v>
      </c>
      <c r="R11" s="362">
        <f t="shared" ref="R11" si="52">SUM(Q9:Q11)</f>
        <v>3</v>
      </c>
      <c r="S11" s="363" t="str">
        <f t="shared" ref="S11" si="53">IF(R11=-3,"悪化 ",IF(R11=3,"改善 "," ---"))</f>
        <v xml:space="preserve">改善 </v>
      </c>
      <c r="T11" s="2622">
        <f>結果表!Q9</f>
        <v>101.3442568562922</v>
      </c>
    </row>
    <row r="12" spans="1:27">
      <c r="A12" s="2644">
        <v>43344</v>
      </c>
      <c r="B12" s="997">
        <f>結果表!C10</f>
        <v>100.68418488361776</v>
      </c>
      <c r="C12" s="702">
        <f t="shared" ref="C12" si="54">B12-B11</f>
        <v>7.7492393655219871E-2</v>
      </c>
      <c r="D12" s="244"/>
      <c r="E12" s="543">
        <f t="shared" si="39"/>
        <v>100.60186170315573</v>
      </c>
      <c r="F12" s="360">
        <f t="shared" si="31"/>
        <v>9.5841300425803411E-2</v>
      </c>
      <c r="G12" s="361">
        <f t="shared" si="22"/>
        <v>1</v>
      </c>
      <c r="H12" s="362">
        <f t="shared" si="40"/>
        <v>3</v>
      </c>
      <c r="I12" s="363" t="str">
        <f t="shared" si="23"/>
        <v xml:space="preserve">改善 </v>
      </c>
      <c r="J12" s="2622">
        <f>結果表!K10</f>
        <v>100.36627226370932</v>
      </c>
      <c r="K12" s="2289">
        <v>43344</v>
      </c>
      <c r="L12" s="2622">
        <f>結果表!I10</f>
        <v>100.84468506128403</v>
      </c>
      <c r="M12" s="53">
        <f t="shared" ref="M12" si="55">L12-L11</f>
        <v>7.7423590988814794E-2</v>
      </c>
      <c r="N12" s="244"/>
      <c r="O12" s="543">
        <f t="shared" ref="O12" si="56">AVERAGE(L10:L12)</f>
        <v>100.77993868148432</v>
      </c>
      <c r="P12" s="360">
        <f t="shared" ref="P12" si="57">O12-O11</f>
        <v>3.8411036306911228E-2</v>
      </c>
      <c r="Q12" s="361">
        <f t="shared" ref="Q12" si="58">IF(P12&lt;0,-1,1)</f>
        <v>1</v>
      </c>
      <c r="R12" s="362">
        <f t="shared" ref="R12" si="59">SUM(Q10:Q12)</f>
        <v>3</v>
      </c>
      <c r="S12" s="363" t="str">
        <f t="shared" ref="S12" si="60">IF(R12=-3,"悪化 ",IF(R12=3,"改善 "," ---"))</f>
        <v xml:space="preserve">改善 </v>
      </c>
      <c r="T12" s="2622">
        <f>結果表!Q10</f>
        <v>101.31426365465661</v>
      </c>
    </row>
    <row r="13" spans="1:27">
      <c r="A13" s="2644">
        <v>43374</v>
      </c>
      <c r="B13" s="997">
        <f>結果表!C11</f>
        <v>100.77086900580939</v>
      </c>
      <c r="C13" s="702">
        <f t="shared" ref="C13" si="61">B13-B12</f>
        <v>8.6684122191627466E-2</v>
      </c>
      <c r="D13" s="244"/>
      <c r="E13" s="543">
        <f t="shared" si="39"/>
        <v>100.68724879312991</v>
      </c>
      <c r="F13" s="360">
        <f t="shared" si="31"/>
        <v>8.5387089974176433E-2</v>
      </c>
      <c r="G13" s="361">
        <f t="shared" si="22"/>
        <v>1</v>
      </c>
      <c r="H13" s="362">
        <f t="shared" si="40"/>
        <v>3</v>
      </c>
      <c r="I13" s="363" t="str">
        <f t="shared" si="23"/>
        <v xml:space="preserve">改善 </v>
      </c>
      <c r="J13" s="2622">
        <f>結果表!K11</f>
        <v>100.50602704121198</v>
      </c>
      <c r="K13" s="2289">
        <v>43374</v>
      </c>
      <c r="L13" s="2622">
        <f>結果表!I11</f>
        <v>100.92801729960924</v>
      </c>
      <c r="M13" s="702">
        <f t="shared" ref="M13" si="62">L13-L12</f>
        <v>8.3332238325212415E-2</v>
      </c>
      <c r="N13" s="244"/>
      <c r="O13" s="543">
        <f t="shared" ref="O13" si="63">AVERAGE(L11:L13)</f>
        <v>100.84665461039616</v>
      </c>
      <c r="P13" s="360">
        <f t="shared" ref="P13" si="64">O13-O12</f>
        <v>6.6715928911833089E-2</v>
      </c>
      <c r="Q13" s="361">
        <f t="shared" ref="Q13" si="65">IF(P13&lt;0,-1,1)</f>
        <v>1</v>
      </c>
      <c r="R13" s="362">
        <f t="shared" ref="R13" si="66">SUM(Q11:Q13)</f>
        <v>3</v>
      </c>
      <c r="S13" s="363" t="str">
        <f t="shared" ref="S13" si="67">IF(R13=-3,"悪化 ",IF(R13=3,"改善 "," ---"))</f>
        <v xml:space="preserve">改善 </v>
      </c>
      <c r="T13" s="2622">
        <f>結果表!Q11</f>
        <v>101.22997906522924</v>
      </c>
    </row>
    <row r="14" spans="1:27">
      <c r="A14" s="2644">
        <v>43405</v>
      </c>
      <c r="B14" s="997">
        <f>結果表!C12</f>
        <v>100.86663221444044</v>
      </c>
      <c r="C14" s="702">
        <f t="shared" ref="C14" si="68">B14-B13</f>
        <v>9.5763208631055363E-2</v>
      </c>
      <c r="D14" s="244"/>
      <c r="E14" s="543">
        <f t="shared" si="39"/>
        <v>100.77389536795586</v>
      </c>
      <c r="F14" s="360">
        <f t="shared" si="31"/>
        <v>8.6646574825948619E-2</v>
      </c>
      <c r="G14" s="361">
        <f t="shared" si="22"/>
        <v>1</v>
      </c>
      <c r="H14" s="362">
        <f t="shared" si="40"/>
        <v>3</v>
      </c>
      <c r="I14" s="363" t="str">
        <f t="shared" si="23"/>
        <v xml:space="preserve">改善 </v>
      </c>
      <c r="J14" s="2622">
        <f>結果表!K12</f>
        <v>100.63040355865644</v>
      </c>
      <c r="K14" s="2289">
        <v>43405</v>
      </c>
      <c r="L14" s="2622">
        <f>結果表!I12</f>
        <v>101.00425401793423</v>
      </c>
      <c r="M14" s="702">
        <f t="shared" ref="M14" si="69">L14-L13</f>
        <v>7.6236718324992125E-2</v>
      </c>
      <c r="N14" s="244"/>
      <c r="O14" s="543">
        <f t="shared" ref="O14" si="70">AVERAGE(L12:L14)</f>
        <v>100.92565212627584</v>
      </c>
      <c r="P14" s="360">
        <f t="shared" ref="P14" si="71">O14-O13</f>
        <v>7.8997515879677849E-2</v>
      </c>
      <c r="Q14" s="361">
        <f t="shared" ref="Q14" si="72">IF(P14&lt;0,-1,1)</f>
        <v>1</v>
      </c>
      <c r="R14" s="362">
        <f t="shared" ref="R14" si="73">SUM(Q12:Q14)</f>
        <v>3</v>
      </c>
      <c r="S14" s="363" t="str">
        <f t="shared" ref="S14" si="74">IF(R14=-3,"悪化 ",IF(R14=3,"改善 "," ---"))</f>
        <v xml:space="preserve">改善 </v>
      </c>
      <c r="T14" s="2622">
        <f>結果表!Q12</f>
        <v>101.03536838411446</v>
      </c>
    </row>
    <row r="15" spans="1:27">
      <c r="A15" s="2645">
        <v>43435</v>
      </c>
      <c r="B15" s="998">
        <f>結果表!C13</f>
        <v>100.98973887440572</v>
      </c>
      <c r="C15" s="934">
        <f t="shared" ref="C15" si="75">B15-B14</f>
        <v>0.12310665996527348</v>
      </c>
      <c r="D15" s="247"/>
      <c r="E15" s="552">
        <f t="shared" si="39"/>
        <v>100.87574669821851</v>
      </c>
      <c r="F15" s="545">
        <f t="shared" si="31"/>
        <v>0.10185133026264737</v>
      </c>
      <c r="G15" s="553">
        <f t="shared" si="22"/>
        <v>1</v>
      </c>
      <c r="H15" s="546">
        <f t="shared" si="40"/>
        <v>3</v>
      </c>
      <c r="I15" s="440" t="str">
        <f t="shared" si="23"/>
        <v xml:space="preserve">改善 </v>
      </c>
      <c r="J15" s="2623">
        <f>結果表!K13</f>
        <v>100.77065663717788</v>
      </c>
      <c r="K15" s="2624">
        <v>43435</v>
      </c>
      <c r="L15" s="2623">
        <f>結果表!I13</f>
        <v>101.06252799489627</v>
      </c>
      <c r="M15" s="934">
        <f t="shared" ref="M15" si="76">L15-L14</f>
        <v>5.8273976962041729E-2</v>
      </c>
      <c r="N15" s="247"/>
      <c r="O15" s="552">
        <f t="shared" ref="O15" si="77">AVERAGE(L13:L15)</f>
        <v>100.99826643747991</v>
      </c>
      <c r="P15" s="545">
        <f t="shared" ref="P15" si="78">O15-O14</f>
        <v>7.2614311204077353E-2</v>
      </c>
      <c r="Q15" s="553">
        <f t="shared" ref="Q15" si="79">IF(P15&lt;0,-1,1)</f>
        <v>1</v>
      </c>
      <c r="R15" s="546">
        <f t="shared" ref="R15" si="80">SUM(Q13:Q15)</f>
        <v>3</v>
      </c>
      <c r="S15" s="440" t="str">
        <f t="shared" ref="S15" si="81">IF(R15=-3,"悪化 ",IF(R15=3,"改善 "," ---"))</f>
        <v xml:space="preserve">改善 </v>
      </c>
      <c r="T15" s="2623">
        <f>結果表!Q13</f>
        <v>100.80352470430756</v>
      </c>
    </row>
    <row r="16" spans="1:27">
      <c r="A16" s="2644">
        <v>43466</v>
      </c>
      <c r="B16" s="997">
        <f>結果表!C14</f>
        <v>101.16241507949417</v>
      </c>
      <c r="C16" s="53">
        <f t="shared" ref="C16" si="82">B16-B15</f>
        <v>0.17267620508845027</v>
      </c>
      <c r="D16" s="244">
        <f t="shared" ref="D16" si="83">ROUND((B16-B4)/B4*100,2)</f>
        <v>1.7</v>
      </c>
      <c r="E16" s="543">
        <f t="shared" si="39"/>
        <v>101.00626205611344</v>
      </c>
      <c r="F16" s="359">
        <f t="shared" si="31"/>
        <v>0.13051535789493585</v>
      </c>
      <c r="G16" s="526">
        <f t="shared" si="22"/>
        <v>1</v>
      </c>
      <c r="H16" s="362">
        <f t="shared" si="40"/>
        <v>3</v>
      </c>
      <c r="I16" s="363" t="str">
        <f t="shared" si="23"/>
        <v xml:space="preserve">改善 </v>
      </c>
      <c r="J16" s="2622">
        <f>結果表!K14</f>
        <v>101.04438073510997</v>
      </c>
      <c r="K16" s="2651">
        <v>43466</v>
      </c>
      <c r="L16" s="2622">
        <f>結果表!I14</f>
        <v>101.09753029629829</v>
      </c>
      <c r="M16" s="53">
        <f t="shared" ref="M16" si="84">L16-L15</f>
        <v>3.5002301402016656E-2</v>
      </c>
      <c r="N16" s="244">
        <f t="shared" ref="N16" si="85">ROUND((L16-L4)/L4*100,2)</f>
        <v>0.65</v>
      </c>
      <c r="O16" s="543">
        <f t="shared" ref="O16" si="86">AVERAGE(L14:L16)</f>
        <v>101.05477076970961</v>
      </c>
      <c r="P16" s="360">
        <f t="shared" ref="P16" si="87">O16-O15</f>
        <v>5.6504332229692977E-2</v>
      </c>
      <c r="Q16" s="361">
        <f t="shared" ref="Q16" si="88">IF(P16&lt;0,-1,1)</f>
        <v>1</v>
      </c>
      <c r="R16" s="362">
        <f t="shared" ref="R16" si="89">SUM(Q14:Q16)</f>
        <v>3</v>
      </c>
      <c r="S16" s="363" t="str">
        <f t="shared" ref="S16" si="90">IF(R16=-3,"悪化 ",IF(R16=3,"改善 "," ---"))</f>
        <v xml:space="preserve">改善 </v>
      </c>
      <c r="T16" s="2622">
        <f>結果表!Q14</f>
        <v>100.61524843353791</v>
      </c>
    </row>
    <row r="17" spans="1:20">
      <c r="A17" s="2644">
        <v>43497</v>
      </c>
      <c r="B17" s="997">
        <f>結果表!C15</f>
        <v>101.33950517576862</v>
      </c>
      <c r="C17" s="53">
        <f t="shared" ref="C17" si="91">B17-B16</f>
        <v>0.17709009627445482</v>
      </c>
      <c r="D17" s="244">
        <f t="shared" ref="D17" si="92">ROUND((B17-B5)/B5*100,2)</f>
        <v>1.64</v>
      </c>
      <c r="E17" s="543">
        <f t="shared" ref="E17" si="93">AVERAGE(B15:B17)</f>
        <v>101.16388637655616</v>
      </c>
      <c r="F17" s="359">
        <f t="shared" ref="F17" si="94">E17-E16</f>
        <v>0.15762432044272146</v>
      </c>
      <c r="G17" s="526">
        <f t="shared" ref="G17" si="95">IF(F17&lt;0,-1,1)</f>
        <v>1</v>
      </c>
      <c r="H17" s="362">
        <f t="shared" ref="H17" si="96">SUM(G15:G17)</f>
        <v>3</v>
      </c>
      <c r="I17" s="363" t="str">
        <f t="shared" ref="I17" si="97">IF(H17=-3,"悪化 ",IF(H17=3,"改善 "," ---"))</f>
        <v xml:space="preserve">改善 </v>
      </c>
      <c r="J17" s="2622">
        <f>結果表!K15</f>
        <v>101.36240582836658</v>
      </c>
      <c r="K17" s="2651">
        <v>43497</v>
      </c>
      <c r="L17" s="2622">
        <f>結果表!I15</f>
        <v>101.08408298323573</v>
      </c>
      <c r="M17" s="53">
        <f t="shared" ref="M17" si="98">L17-L16</f>
        <v>-1.3447313062556532E-2</v>
      </c>
      <c r="N17" s="244">
        <f t="shared" ref="N17" si="99">ROUND((L17-L5)/L5*100,2)</f>
        <v>0.51</v>
      </c>
      <c r="O17" s="543">
        <f t="shared" ref="O17" si="100">AVERAGE(L15:L17)</f>
        <v>101.08138042481009</v>
      </c>
      <c r="P17" s="360">
        <f t="shared" ref="P17" si="101">O17-O16</f>
        <v>2.6609655100486407E-2</v>
      </c>
      <c r="Q17" s="361">
        <f t="shared" ref="Q17" si="102">IF(P17&lt;0,-1,1)</f>
        <v>1</v>
      </c>
      <c r="R17" s="362">
        <f t="shared" ref="R17" si="103">SUM(Q15:Q17)</f>
        <v>3</v>
      </c>
      <c r="S17" s="363" t="str">
        <f t="shared" ref="S17" si="104">IF(R17=-3,"悪化 ",IF(R17=3,"改善 "," ---"))</f>
        <v xml:space="preserve">改善 </v>
      </c>
      <c r="T17" s="2622">
        <f>結果表!Q15</f>
        <v>100.54377826581772</v>
      </c>
    </row>
    <row r="18" spans="1:20">
      <c r="A18" s="2644">
        <v>43525</v>
      </c>
      <c r="B18" s="997">
        <f>結果表!C16</f>
        <v>101.51229551520596</v>
      </c>
      <c r="C18" s="53">
        <f t="shared" ref="C18" si="105">B18-B17</f>
        <v>0.17279033943734134</v>
      </c>
      <c r="D18" s="244">
        <f t="shared" ref="D18" si="106">ROUND((B18-B6)/B6*100,2)</f>
        <v>1.58</v>
      </c>
      <c r="E18" s="543">
        <f t="shared" ref="E18" si="107">AVERAGE(B16:B18)</f>
        <v>101.33807192348958</v>
      </c>
      <c r="F18" s="359">
        <f t="shared" ref="F18" si="108">E18-E17</f>
        <v>0.17418554693341548</v>
      </c>
      <c r="G18" s="526">
        <f t="shared" ref="G18" si="109">IF(F18&lt;0,-1,1)</f>
        <v>1</v>
      </c>
      <c r="H18" s="362">
        <f t="shared" ref="H18" si="110">SUM(G16:G18)</f>
        <v>3</v>
      </c>
      <c r="I18" s="363" t="str">
        <f t="shared" ref="I18" si="111">IF(H18=-3,"悪化 ",IF(H18=3,"改善 "," ---"))</f>
        <v xml:space="preserve">改善 </v>
      </c>
      <c r="J18" s="2622">
        <f>結果表!K16</f>
        <v>101.65925728451373</v>
      </c>
      <c r="K18" s="2651">
        <v>43525</v>
      </c>
      <c r="L18" s="2622">
        <f>結果表!I16</f>
        <v>101.08535348107009</v>
      </c>
      <c r="M18" s="53">
        <f t="shared" ref="M18" si="112">L18-L17</f>
        <v>1.2704978343549556E-3</v>
      </c>
      <c r="N18" s="244">
        <f t="shared" ref="N18" si="113">ROUND((L18-L6)/L6*100,2)</f>
        <v>0.41</v>
      </c>
      <c r="O18" s="543">
        <f t="shared" ref="O18" si="114">AVERAGE(L16:L18)</f>
        <v>101.08898892020136</v>
      </c>
      <c r="P18" s="360">
        <f t="shared" ref="P18" si="115">O18-O17</f>
        <v>7.6084953912669562E-3</v>
      </c>
      <c r="Q18" s="361">
        <f t="shared" ref="Q18" si="116">IF(P18&lt;0,-1,1)</f>
        <v>1</v>
      </c>
      <c r="R18" s="362">
        <f t="shared" ref="R18" si="117">SUM(Q16:Q18)</f>
        <v>3</v>
      </c>
      <c r="S18" s="363" t="str">
        <f t="shared" ref="S18" si="118">IF(R18=-3,"悪化 ",IF(R18=3,"改善 "," ---"))</f>
        <v xml:space="preserve">改善 </v>
      </c>
      <c r="T18" s="2622">
        <f>結果表!Q16</f>
        <v>100.5727911104855</v>
      </c>
    </row>
    <row r="19" spans="1:20">
      <c r="A19" s="2644">
        <v>43556</v>
      </c>
      <c r="B19" s="997">
        <f>結果表!C17</f>
        <v>101.68929438265957</v>
      </c>
      <c r="C19" s="53">
        <f t="shared" ref="C19" si="119">B19-B18</f>
        <v>0.17699886745360516</v>
      </c>
      <c r="D19" s="244">
        <f t="shared" ref="D19" si="120">ROUND((B19-B7)/B7*100,2)</f>
        <v>1.57</v>
      </c>
      <c r="E19" s="543">
        <f t="shared" ref="E19" si="121">AVERAGE(B17:B19)</f>
        <v>101.51369835787806</v>
      </c>
      <c r="F19" s="359">
        <f t="shared" ref="F19" si="122">E19-E18</f>
        <v>0.17562643438847658</v>
      </c>
      <c r="G19" s="526">
        <f t="shared" ref="G19" si="123">IF(F19&lt;0,-1,1)</f>
        <v>1</v>
      </c>
      <c r="H19" s="362">
        <f t="shared" ref="H19" si="124">SUM(G17:G19)</f>
        <v>3</v>
      </c>
      <c r="I19" s="363" t="str">
        <f t="shared" ref="I19" si="125">IF(H19=-3,"悪化 ",IF(H19=3,"改善 "," ---"))</f>
        <v xml:space="preserve">改善 </v>
      </c>
      <c r="J19" s="2622">
        <f>結果表!K17</f>
        <v>101.9222476589473</v>
      </c>
      <c r="K19" s="2651">
        <v>43556</v>
      </c>
      <c r="L19" s="2622">
        <f>結果表!I17</f>
        <v>101.1327442370728</v>
      </c>
      <c r="M19" s="53">
        <f t="shared" ref="M19" si="126">L19-L18</f>
        <v>4.7390756002712919E-2</v>
      </c>
      <c r="N19" s="244">
        <f t="shared" ref="N19" si="127">ROUND((L19-L7)/L7*100,2)</f>
        <v>0.41</v>
      </c>
      <c r="O19" s="543">
        <f t="shared" ref="O19" si="128">AVERAGE(L17:L19)</f>
        <v>101.10072690045955</v>
      </c>
      <c r="P19" s="360">
        <f t="shared" ref="P19" si="129">O19-O18</f>
        <v>1.1737980258189395E-2</v>
      </c>
      <c r="Q19" s="361">
        <f t="shared" ref="Q19" si="130">IF(P19&lt;0,-1,1)</f>
        <v>1</v>
      </c>
      <c r="R19" s="362">
        <f t="shared" ref="R19" si="131">SUM(Q17:Q19)</f>
        <v>3</v>
      </c>
      <c r="S19" s="363" t="str">
        <f t="shared" ref="S19" si="132">IF(R19=-3,"悪化 ",IF(R19=3,"改善 "," ---"))</f>
        <v xml:space="preserve">改善 </v>
      </c>
      <c r="T19" s="2622">
        <f>結果表!Q17</f>
        <v>100.73221346863114</v>
      </c>
    </row>
    <row r="20" spans="1:20">
      <c r="A20" s="2644">
        <v>43586</v>
      </c>
      <c r="B20" s="997">
        <f>結果表!C18</f>
        <v>101.82705919425759</v>
      </c>
      <c r="C20" s="53">
        <f t="shared" ref="C20" si="133">B20-B19</f>
        <v>0.1377648115980179</v>
      </c>
      <c r="D20" s="244">
        <f t="shared" ref="D20" si="134">ROUND((B20-B8)/B8*100,2)</f>
        <v>1.56</v>
      </c>
      <c r="E20" s="543">
        <f t="shared" ref="E20" si="135">AVERAGE(B18:B20)</f>
        <v>101.67621636404103</v>
      </c>
      <c r="F20" s="359">
        <f t="shared" ref="F20" si="136">E20-E19</f>
        <v>0.16251800616296919</v>
      </c>
      <c r="G20" s="526">
        <f t="shared" ref="G20" si="137">IF(F20&lt;0,-1,1)</f>
        <v>1</v>
      </c>
      <c r="H20" s="362">
        <f t="shared" ref="H20" si="138">SUM(G18:G20)</f>
        <v>3</v>
      </c>
      <c r="I20" s="363" t="str">
        <f t="shared" ref="I20" si="139">IF(H20=-3,"悪化 ",IF(H20=3,"改善 "," ---"))</f>
        <v xml:space="preserve">改善 </v>
      </c>
      <c r="J20" s="2622">
        <f>結果表!K18</f>
        <v>102.13567063778339</v>
      </c>
      <c r="K20" s="2651">
        <v>43586</v>
      </c>
      <c r="L20" s="2622">
        <f>結果表!I18</f>
        <v>101.19600748976605</v>
      </c>
      <c r="M20" s="53">
        <f t="shared" ref="M20" si="140">L20-L19</f>
        <v>6.3263252693246841E-2</v>
      </c>
      <c r="N20" s="244">
        <f t="shared" ref="N20" si="141">ROUND((L20-L8)/L8*100,2)</f>
        <v>0.45</v>
      </c>
      <c r="O20" s="543">
        <f t="shared" ref="O20" si="142">AVERAGE(L18:L20)</f>
        <v>101.13803506930297</v>
      </c>
      <c r="P20" s="360">
        <f t="shared" ref="P20" si="143">O20-O19</f>
        <v>3.7308168843424028E-2</v>
      </c>
      <c r="Q20" s="361">
        <f t="shared" ref="Q20" si="144">IF(P20&lt;0,-1,1)</f>
        <v>1</v>
      </c>
      <c r="R20" s="362">
        <f t="shared" ref="R20" si="145">SUM(Q18:Q20)</f>
        <v>3</v>
      </c>
      <c r="S20" s="363" t="str">
        <f t="shared" ref="S20" si="146">IF(R20=-3,"悪化 ",IF(R20=3,"改善 "," ---"))</f>
        <v xml:space="preserve">改善 </v>
      </c>
      <c r="T20" s="2622">
        <f>結果表!Q18</f>
        <v>100.96145902096198</v>
      </c>
    </row>
    <row r="21" spans="1:20">
      <c r="A21" s="2644">
        <v>43617</v>
      </c>
      <c r="B21" s="997">
        <f>結果表!C19</f>
        <v>101.9092796985779</v>
      </c>
      <c r="C21" s="53">
        <f t="shared" ref="C21" si="147">B21-B20</f>
        <v>8.2220504320318355E-2</v>
      </c>
      <c r="D21" s="244">
        <f t="shared" ref="D21" si="148">ROUND((B21-B9)/B9*100,2)</f>
        <v>1.51</v>
      </c>
      <c r="E21" s="543">
        <f t="shared" ref="E21" si="149">AVERAGE(B19:B21)</f>
        <v>101.80854442516501</v>
      </c>
      <c r="F21" s="359">
        <f t="shared" ref="F21" si="150">E21-E20</f>
        <v>0.13232806112398521</v>
      </c>
      <c r="G21" s="526">
        <f t="shared" ref="G21" si="151">IF(F21&lt;0,-1,1)</f>
        <v>1</v>
      </c>
      <c r="H21" s="362">
        <f t="shared" ref="H21" si="152">SUM(G19:G21)</f>
        <v>3</v>
      </c>
      <c r="I21" s="363" t="str">
        <f t="shared" ref="I21" si="153">IF(H21=-3,"悪化 ",IF(H21=3,"改善 "," ---"))</f>
        <v xml:space="preserve">改善 </v>
      </c>
      <c r="J21" s="2622">
        <f>結果表!K19</f>
        <v>102.25420514470672</v>
      </c>
      <c r="K21" s="2651">
        <v>43617</v>
      </c>
      <c r="L21" s="2622">
        <f>結果表!I19</f>
        <v>101.25963618185047</v>
      </c>
      <c r="M21" s="53">
        <f t="shared" ref="M21" si="154">L21-L20</f>
        <v>6.3628692084421345E-2</v>
      </c>
      <c r="N21" s="244">
        <f t="shared" ref="N21" si="155">ROUND((L21-L9)/L9*100,2)</f>
        <v>0.53</v>
      </c>
      <c r="O21" s="543">
        <f t="shared" ref="O21" si="156">AVERAGE(L19:L21)</f>
        <v>101.19612930289644</v>
      </c>
      <c r="P21" s="360">
        <f t="shared" ref="P21" si="157">O21-O20</f>
        <v>5.8094233593465106E-2</v>
      </c>
      <c r="Q21" s="361">
        <f t="shared" ref="Q21" si="158">IF(P21&lt;0,-1,1)</f>
        <v>1</v>
      </c>
      <c r="R21" s="362">
        <f t="shared" ref="R21" si="159">SUM(Q19:Q21)</f>
        <v>3</v>
      </c>
      <c r="S21" s="363" t="str">
        <f t="shared" ref="S21" si="160">IF(R21=-3,"悪化 ",IF(R21=3,"改善 "," ---"))</f>
        <v xml:space="preserve">改善 </v>
      </c>
      <c r="T21" s="2622">
        <f>結果表!Q19</f>
        <v>101.14299805883277</v>
      </c>
    </row>
    <row r="22" spans="1:20">
      <c r="A22" s="2644">
        <v>43647</v>
      </c>
      <c r="B22" s="997">
        <f>結果表!C20</f>
        <v>101.94247836675684</v>
      </c>
      <c r="C22" s="53">
        <f t="shared" ref="C22" si="161">B22-B21</f>
        <v>3.3198668178940238E-2</v>
      </c>
      <c r="D22" s="244">
        <f t="shared" ref="D22" si="162">ROUND((B22-B10)/B10*100,2)</f>
        <v>1.42</v>
      </c>
      <c r="E22" s="543">
        <f t="shared" ref="E22" si="163">AVERAGE(B20:B22)</f>
        <v>101.89293908653077</v>
      </c>
      <c r="F22" s="359">
        <f t="shared" ref="F22" si="164">E22-E21</f>
        <v>8.4394661365763568E-2</v>
      </c>
      <c r="G22" s="526">
        <f t="shared" ref="G22" si="165">IF(F22&lt;0,-1,1)</f>
        <v>1</v>
      </c>
      <c r="H22" s="362">
        <f t="shared" ref="H22" si="166">SUM(G20:G22)</f>
        <v>3</v>
      </c>
      <c r="I22" s="363" t="str">
        <f t="shared" ref="I22" si="167">IF(H22=-3,"悪化 ",IF(H22=3,"改善 "," ---"))</f>
        <v xml:space="preserve">改善 </v>
      </c>
      <c r="J22" s="2622">
        <f>結果表!K20</f>
        <v>102.23914973825343</v>
      </c>
      <c r="K22" s="2651">
        <v>43647</v>
      </c>
      <c r="L22" s="2622">
        <f>結果表!I20</f>
        <v>101.25996709361149</v>
      </c>
      <c r="M22" s="53">
        <f t="shared" ref="M22" si="168">L22-L21</f>
        <v>3.3091176102573172E-4</v>
      </c>
      <c r="N22" s="244">
        <f t="shared" ref="N22" si="169">ROUND((L22-L10)/L10*100,2)</f>
        <v>0.53</v>
      </c>
      <c r="O22" s="543">
        <f t="shared" ref="O22" si="170">AVERAGE(L20:L22)</f>
        <v>101.23853692174266</v>
      </c>
      <c r="P22" s="360">
        <f t="shared" ref="P22" si="171">O22-O21</f>
        <v>4.2407618846226569E-2</v>
      </c>
      <c r="Q22" s="361">
        <f t="shared" ref="Q22" si="172">IF(P22&lt;0,-1,1)</f>
        <v>1</v>
      </c>
      <c r="R22" s="362">
        <f t="shared" ref="R22" si="173">SUM(Q20:Q22)</f>
        <v>3</v>
      </c>
      <c r="S22" s="363" t="str">
        <f t="shared" ref="S22" si="174">IF(R22=-3,"悪化 ",IF(R22=3,"改善 "," ---"))</f>
        <v xml:space="preserve">改善 </v>
      </c>
      <c r="T22" s="2622">
        <f>結果表!Q20</f>
        <v>101.17510999309371</v>
      </c>
    </row>
    <row r="23" spans="1:20">
      <c r="A23" s="2644">
        <v>43678</v>
      </c>
      <c r="B23" s="997">
        <f>結果表!C21</f>
        <v>101.90959544211474</v>
      </c>
      <c r="C23" s="53">
        <f t="shared" ref="C23" si="175">B23-B22</f>
        <v>-3.2882924642109401E-2</v>
      </c>
      <c r="D23" s="244">
        <f t="shared" ref="D23" si="176">ROUND((B23-B11)/B11*100,2)</f>
        <v>1.3</v>
      </c>
      <c r="E23" s="543">
        <f t="shared" ref="E23" si="177">AVERAGE(B21:B23)</f>
        <v>101.92045116914983</v>
      </c>
      <c r="F23" s="359">
        <f t="shared" ref="F23" si="178">E23-E22</f>
        <v>2.7512082619054468E-2</v>
      </c>
      <c r="G23" s="526">
        <f t="shared" ref="G23" si="179">IF(F23&lt;0,-1,1)</f>
        <v>1</v>
      </c>
      <c r="H23" s="362">
        <f t="shared" ref="H23" si="180">SUM(G21:G23)</f>
        <v>3</v>
      </c>
      <c r="I23" s="363" t="str">
        <f t="shared" ref="I23" si="181">IF(H23=-3,"悪化 ",IF(H23=3,"改善 "," ---"))</f>
        <v xml:space="preserve">改善 </v>
      </c>
      <c r="J23" s="2622">
        <f>結果表!K21</f>
        <v>102.09681661439971</v>
      </c>
      <c r="K23" s="2651">
        <v>43678</v>
      </c>
      <c r="L23" s="2622">
        <f>結果表!I21</f>
        <v>101.17838993712893</v>
      </c>
      <c r="M23" s="53">
        <f t="shared" ref="M23" si="182">L23-L22</f>
        <v>-8.1577156482566693E-2</v>
      </c>
      <c r="N23" s="244">
        <f t="shared" ref="N23" si="183">ROUND((L23-L11)/L11*100,2)</f>
        <v>0.41</v>
      </c>
      <c r="O23" s="543">
        <f t="shared" ref="O23" si="184">AVERAGE(L21:L23)</f>
        <v>101.23266440419697</v>
      </c>
      <c r="P23" s="360">
        <f t="shared" ref="P23" si="185">O23-O22</f>
        <v>-5.8725175456970646E-3</v>
      </c>
      <c r="Q23" s="361">
        <f t="shared" ref="Q23" si="186">IF(P23&lt;0,-1,1)</f>
        <v>-1</v>
      </c>
      <c r="R23" s="362">
        <f t="shared" ref="R23" si="187">SUM(Q21:Q23)</f>
        <v>1</v>
      </c>
      <c r="S23" s="363" t="str">
        <f t="shared" ref="S23" si="188">IF(R23=-3,"悪化 ",IF(R23=3,"改善 "," ---"))</f>
        <v xml:space="preserve"> ---</v>
      </c>
      <c r="T23" s="2622">
        <f>結果表!Q21</f>
        <v>100.98504679877709</v>
      </c>
    </row>
    <row r="24" spans="1:20">
      <c r="A24" s="2644">
        <v>43709</v>
      </c>
      <c r="B24" s="997">
        <f>結果表!C22</f>
        <v>101.79070354927914</v>
      </c>
      <c r="C24" s="53">
        <f t="shared" ref="C24" si="189">B24-B23</f>
        <v>-0.11889189283559176</v>
      </c>
      <c r="D24" s="244">
        <f t="shared" ref="D24" si="190">ROUND((B24-B12)/B12*100,2)</f>
        <v>1.1000000000000001</v>
      </c>
      <c r="E24" s="543">
        <f t="shared" ref="E24" si="191">AVERAGE(B22:B24)</f>
        <v>101.88092578605024</v>
      </c>
      <c r="F24" s="359">
        <f t="shared" ref="F24" si="192">E24-E23</f>
        <v>-3.9525383099586975E-2</v>
      </c>
      <c r="G24" s="526">
        <f t="shared" ref="G24" si="193">IF(F24&lt;0,-1,1)</f>
        <v>-1</v>
      </c>
      <c r="H24" s="362">
        <f t="shared" ref="H24" si="194">SUM(G22:G24)</f>
        <v>1</v>
      </c>
      <c r="I24" s="363" t="str">
        <f t="shared" ref="I24" si="195">IF(H24=-3,"悪化 ",IF(H24=3,"改善 "," ---"))</f>
        <v xml:space="preserve"> ---</v>
      </c>
      <c r="J24" s="2622">
        <f>結果表!K22</f>
        <v>101.81865754137743</v>
      </c>
      <c r="K24" s="2651">
        <v>43709</v>
      </c>
      <c r="L24" s="2622">
        <f>結果表!I22</f>
        <v>101.06596487215359</v>
      </c>
      <c r="M24" s="53">
        <f t="shared" ref="M24" si="196">L24-L23</f>
        <v>-0.11242506497534066</v>
      </c>
      <c r="N24" s="244">
        <f t="shared" ref="N24" si="197">ROUND((L24-L12)/L12*100,2)</f>
        <v>0.22</v>
      </c>
      <c r="O24" s="543">
        <f t="shared" ref="O24" si="198">AVERAGE(L22:L24)</f>
        <v>101.16810730096466</v>
      </c>
      <c r="P24" s="360">
        <f t="shared" ref="P24" si="199">O24-O23</f>
        <v>-6.4557103232303348E-2</v>
      </c>
      <c r="Q24" s="361">
        <f t="shared" ref="Q24" si="200">IF(P24&lt;0,-1,1)</f>
        <v>-1</v>
      </c>
      <c r="R24" s="362">
        <f t="shared" ref="R24" si="201">SUM(Q22:Q24)</f>
        <v>-1</v>
      </c>
      <c r="S24" s="363" t="str">
        <f t="shared" ref="S24" si="202">IF(R24=-3,"悪化 ",IF(R24=3,"改善 "," ---"))</f>
        <v xml:space="preserve"> ---</v>
      </c>
      <c r="T24" s="2622">
        <f>結果表!Q22</f>
        <v>100.70162187496236</v>
      </c>
    </row>
    <row r="25" spans="1:20">
      <c r="A25" s="2644">
        <v>43739</v>
      </c>
      <c r="B25" s="997">
        <f>結果表!C23</f>
        <v>101.5627048220943</v>
      </c>
      <c r="C25" s="53">
        <f t="shared" ref="C25" si="203">B25-B24</f>
        <v>-0.22799872718483982</v>
      </c>
      <c r="D25" s="244">
        <f t="shared" ref="D25" si="204">ROUND((B25-B13)/B13*100,2)</f>
        <v>0.79</v>
      </c>
      <c r="E25" s="543">
        <f t="shared" ref="E25" si="205">AVERAGE(B23:B25)</f>
        <v>101.75433460449607</v>
      </c>
      <c r="F25" s="359">
        <f t="shared" ref="F25" si="206">E25-E24</f>
        <v>-0.12659118155417559</v>
      </c>
      <c r="G25" s="526">
        <f t="shared" ref="G25" si="207">IF(F25&lt;0,-1,1)</f>
        <v>-1</v>
      </c>
      <c r="H25" s="362">
        <f t="shared" ref="H25" si="208">SUM(G23:G25)</f>
        <v>-1</v>
      </c>
      <c r="I25" s="363" t="str">
        <f t="shared" ref="I25" si="209">IF(H25=-3,"悪化 ",IF(H25=3,"改善 "," ---"))</f>
        <v xml:space="preserve"> ---</v>
      </c>
      <c r="J25" s="2622">
        <f>結果表!K23</f>
        <v>101.4576311611269</v>
      </c>
      <c r="K25" s="2651">
        <v>43739</v>
      </c>
      <c r="L25" s="2622">
        <f>結果表!I23</f>
        <v>100.87822848994529</v>
      </c>
      <c r="M25" s="53">
        <f t="shared" ref="M25" si="210">L25-L24</f>
        <v>-0.1877363822082998</v>
      </c>
      <c r="N25" s="244">
        <f t="shared" ref="N25" si="211">ROUND((L25-L13)/L13*100,2)</f>
        <v>-0.05</v>
      </c>
      <c r="O25" s="543">
        <f t="shared" ref="O25" si="212">AVERAGE(L23:L25)</f>
        <v>101.0408610997426</v>
      </c>
      <c r="P25" s="360">
        <f t="shared" ref="P25" si="213">O25-O24</f>
        <v>-0.12724620122206431</v>
      </c>
      <c r="Q25" s="361">
        <f t="shared" ref="Q25" si="214">IF(P25&lt;0,-1,1)</f>
        <v>-1</v>
      </c>
      <c r="R25" s="362">
        <f t="shared" ref="R25" si="215">SUM(Q23:Q25)</f>
        <v>-3</v>
      </c>
      <c r="S25" s="363" t="str">
        <f t="shared" ref="S25" si="216">IF(R25=-3,"悪化 ",IF(R25=3,"改善 "," ---"))</f>
        <v xml:space="preserve">悪化 </v>
      </c>
      <c r="T25" s="2622">
        <f>結果表!Q23</f>
        <v>100.36937818160075</v>
      </c>
    </row>
    <row r="26" spans="1:20">
      <c r="A26" s="2644">
        <v>43770</v>
      </c>
      <c r="B26" s="997">
        <f>結果表!C24</f>
        <v>101.20251699200739</v>
      </c>
      <c r="C26" s="53">
        <f t="shared" ref="C26" si="217">B26-B25</f>
        <v>-0.36018783008691457</v>
      </c>
      <c r="D26" s="244">
        <f t="shared" ref="D26" si="218">ROUND((B26-B14)/B14*100,2)</f>
        <v>0.33</v>
      </c>
      <c r="E26" s="543">
        <f t="shared" ref="E26" si="219">AVERAGE(B24:B26)</f>
        <v>101.51864178779363</v>
      </c>
      <c r="F26" s="359">
        <f t="shared" ref="F26" si="220">E26-E25</f>
        <v>-0.23569281670243925</v>
      </c>
      <c r="G26" s="526">
        <f t="shared" ref="G26" si="221">IF(F26&lt;0,-1,1)</f>
        <v>-1</v>
      </c>
      <c r="H26" s="362">
        <f t="shared" ref="H26" si="222">SUM(G24:G26)</f>
        <v>-3</v>
      </c>
      <c r="I26" s="363" t="str">
        <f t="shared" ref="I26" si="223">IF(H26=-3,"悪化 ",IF(H26=3,"改善 "," ---"))</f>
        <v xml:space="preserve">悪化 </v>
      </c>
      <c r="J26" s="2622">
        <f>結果表!K24</f>
        <v>100.99182034945014</v>
      </c>
      <c r="K26" s="2651">
        <v>43770</v>
      </c>
      <c r="L26" s="2622">
        <f>結果表!I24</f>
        <v>100.56293947981419</v>
      </c>
      <c r="M26" s="53">
        <f t="shared" ref="M26" si="224">L26-L25</f>
        <v>-0.31528901013109589</v>
      </c>
      <c r="N26" s="244">
        <f t="shared" ref="N26" si="225">ROUND((L26-L14)/L14*100,2)</f>
        <v>-0.44</v>
      </c>
      <c r="O26" s="543">
        <f t="shared" ref="O26" si="226">AVERAGE(L24:L26)</f>
        <v>100.83571094730435</v>
      </c>
      <c r="P26" s="360">
        <f t="shared" ref="P26" si="227">O26-O25</f>
        <v>-0.20515015243825019</v>
      </c>
      <c r="Q26" s="361">
        <f t="shared" ref="Q26" si="228">IF(P26&lt;0,-1,1)</f>
        <v>-1</v>
      </c>
      <c r="R26" s="362">
        <f t="shared" ref="R26" si="229">SUM(Q24:Q26)</f>
        <v>-3</v>
      </c>
      <c r="S26" s="363" t="str">
        <f t="shared" ref="S26" si="230">IF(R26=-3,"悪化 ",IF(R26=3,"改善 "," ---"))</f>
        <v xml:space="preserve">悪化 </v>
      </c>
      <c r="T26" s="2622">
        <f>結果表!Q24</f>
        <v>100.03498107382366</v>
      </c>
    </row>
    <row r="27" spans="1:20">
      <c r="A27" s="2644">
        <v>43800</v>
      </c>
      <c r="B27" s="997">
        <f>結果表!C25</f>
        <v>100.71406626985232</v>
      </c>
      <c r="C27" s="53">
        <f t="shared" ref="C27:C28" si="231">B27-B26</f>
        <v>-0.48845072215506491</v>
      </c>
      <c r="D27" s="244">
        <f t="shared" ref="D27:D28" si="232">ROUND((B27-B15)/B15*100,2)</f>
        <v>-0.27</v>
      </c>
      <c r="E27" s="543">
        <f t="shared" ref="E27:E28" si="233">AVERAGE(B25:B27)</f>
        <v>101.15976269465135</v>
      </c>
      <c r="F27" s="359">
        <f t="shared" ref="F27:F28" si="234">E27-E26</f>
        <v>-0.35887909314227784</v>
      </c>
      <c r="G27" s="526">
        <f t="shared" ref="G27:G28" si="235">IF(F27&lt;0,-1,1)</f>
        <v>-1</v>
      </c>
      <c r="H27" s="362">
        <f t="shared" ref="H27:H28" si="236">SUM(G25:G27)</f>
        <v>-3</v>
      </c>
      <c r="I27" s="363" t="str">
        <f t="shared" ref="I27:I28" si="237">IF(H27=-3,"悪化 ",IF(H27=3,"改善 "," ---"))</f>
        <v xml:space="preserve">悪化 </v>
      </c>
      <c r="J27" s="2622">
        <f>結果表!K25</f>
        <v>100.37857810485222</v>
      </c>
      <c r="K27" s="2651">
        <v>43800</v>
      </c>
      <c r="L27" s="2622">
        <f>結果表!I25</f>
        <v>100.1418220245868</v>
      </c>
      <c r="M27" s="53">
        <f t="shared" ref="M27:M28" si="238">L27-L26</f>
        <v>-0.42111745522738886</v>
      </c>
      <c r="N27" s="244">
        <f t="shared" ref="N27:N28" si="239">ROUND((L27-L15)/L15*100,2)</f>
        <v>-0.91</v>
      </c>
      <c r="O27" s="543">
        <f t="shared" ref="O27:O28" si="240">AVERAGE(L25:L27)</f>
        <v>100.52766333144876</v>
      </c>
      <c r="P27" s="360">
        <f t="shared" ref="P27:P28" si="241">O27-O26</f>
        <v>-0.30804761585558538</v>
      </c>
      <c r="Q27" s="361">
        <f t="shared" ref="Q27:Q28" si="242">IF(P27&lt;0,-1,1)</f>
        <v>-1</v>
      </c>
      <c r="R27" s="362">
        <f t="shared" ref="R27:R28" si="243">SUM(Q25:Q27)</f>
        <v>-3</v>
      </c>
      <c r="S27" s="363" t="str">
        <f t="shared" ref="S27:S28" si="244">IF(R27=-3,"悪化 ",IF(R27=3,"改善 "," ---"))</f>
        <v xml:space="preserve">悪化 </v>
      </c>
      <c r="T27" s="2622">
        <f>結果表!Q25</f>
        <v>99.674653984997789</v>
      </c>
    </row>
    <row r="28" spans="1:20">
      <c r="A28" s="2643">
        <v>43831</v>
      </c>
      <c r="B28" s="996">
        <f>結果表!C26</f>
        <v>100.0980268953459</v>
      </c>
      <c r="C28" s="548">
        <f t="shared" si="231"/>
        <v>-0.61603937450642832</v>
      </c>
      <c r="D28" s="246">
        <f t="shared" si="232"/>
        <v>-1.05</v>
      </c>
      <c r="E28" s="549">
        <f t="shared" si="233"/>
        <v>100.67153671906856</v>
      </c>
      <c r="F28" s="555">
        <f t="shared" si="234"/>
        <v>-0.48822597558279313</v>
      </c>
      <c r="G28" s="550">
        <f t="shared" si="235"/>
        <v>-1</v>
      </c>
      <c r="H28" s="556">
        <f t="shared" si="236"/>
        <v>-3</v>
      </c>
      <c r="I28" s="2619" t="str">
        <f t="shared" si="237"/>
        <v xml:space="preserve">悪化 </v>
      </c>
      <c r="J28" s="2621">
        <f>結果表!K26</f>
        <v>99.62685968476778</v>
      </c>
      <c r="K28" s="2288">
        <v>43831</v>
      </c>
      <c r="L28" s="2621">
        <f>結果表!I26</f>
        <v>99.619833663761042</v>
      </c>
      <c r="M28" s="548">
        <f t="shared" si="238"/>
        <v>-0.52198836082575895</v>
      </c>
      <c r="N28" s="246">
        <f t="shared" si="239"/>
        <v>-1.46</v>
      </c>
      <c r="O28" s="549">
        <f t="shared" si="240"/>
        <v>100.10819838938734</v>
      </c>
      <c r="P28" s="555">
        <f t="shared" si="241"/>
        <v>-0.41946494206142404</v>
      </c>
      <c r="Q28" s="550">
        <f t="shared" si="242"/>
        <v>-1</v>
      </c>
      <c r="R28" s="556">
        <f t="shared" si="243"/>
        <v>-3</v>
      </c>
      <c r="S28" s="2619" t="str">
        <f t="shared" si="244"/>
        <v xml:space="preserve">悪化 </v>
      </c>
      <c r="T28" s="2621">
        <f>結果表!Q26</f>
        <v>99.175655757064106</v>
      </c>
    </row>
    <row r="29" spans="1:20">
      <c r="A29" s="2644">
        <v>43862</v>
      </c>
      <c r="B29" s="997">
        <f>結果表!C27</f>
        <v>99.404257748234741</v>
      </c>
      <c r="C29" s="53">
        <f t="shared" ref="C29" si="245">B29-B28</f>
        <v>-0.69376914711115489</v>
      </c>
      <c r="D29" s="244">
        <f t="shared" ref="D29" si="246">ROUND((B29-B17)/B17*100,2)</f>
        <v>-1.91</v>
      </c>
      <c r="E29" s="543">
        <f t="shared" ref="E29" si="247">AVERAGE(B27:B29)</f>
        <v>100.07211697114433</v>
      </c>
      <c r="F29" s="360">
        <f t="shared" ref="F29" si="248">E29-E28</f>
        <v>-0.59941974792423025</v>
      </c>
      <c r="G29" s="361">
        <f t="shared" ref="G29" si="249">IF(F29&lt;0,-1,1)</f>
        <v>-1</v>
      </c>
      <c r="H29" s="362">
        <f t="shared" ref="H29" si="250">SUM(G27:G29)</f>
        <v>-3</v>
      </c>
      <c r="I29" s="363" t="str">
        <f t="shared" ref="I29" si="251">IF(H29=-3,"悪化 ",IF(H29=3,"改善 "," ---"))</f>
        <v xml:space="preserve">悪化 </v>
      </c>
      <c r="J29" s="2622">
        <f>結果表!K27</f>
        <v>98.790805132082468</v>
      </c>
      <c r="K29" s="2289">
        <v>43862</v>
      </c>
      <c r="L29" s="2622">
        <f>結果表!I27</f>
        <v>99.003053602527828</v>
      </c>
      <c r="M29" s="53">
        <f t="shared" ref="M29" si="252">L29-L28</f>
        <v>-0.61678006123321438</v>
      </c>
      <c r="N29" s="244">
        <f t="shared" ref="N29" si="253">ROUND((L29-L17)/L17*100,2)</f>
        <v>-2.06</v>
      </c>
      <c r="O29" s="543">
        <f t="shared" ref="O29" si="254">AVERAGE(L27:L29)</f>
        <v>99.588236430291886</v>
      </c>
      <c r="P29" s="360">
        <f t="shared" ref="P29" si="255">O29-O28</f>
        <v>-0.51996195909545406</v>
      </c>
      <c r="Q29" s="361">
        <f t="shared" ref="Q29" si="256">IF(P29&lt;0,-1,1)</f>
        <v>-1</v>
      </c>
      <c r="R29" s="362">
        <f t="shared" ref="R29" si="257">SUM(Q27:Q29)</f>
        <v>-3</v>
      </c>
      <c r="S29" s="363" t="str">
        <f t="shared" ref="S29" si="258">IF(R29=-3,"悪化 ",IF(R29=3,"改善 "," ---"))</f>
        <v xml:space="preserve">悪化 </v>
      </c>
      <c r="T29" s="2622">
        <f>結果表!Q27</f>
        <v>98.463711409119512</v>
      </c>
    </row>
    <row r="30" spans="1:20">
      <c r="A30" s="2644">
        <v>43891</v>
      </c>
      <c r="B30" s="997">
        <f>結果表!C28</f>
        <v>98.670833638369857</v>
      </c>
      <c r="C30" s="53">
        <f t="shared" ref="C30" si="259">B30-B29</f>
        <v>-0.7334241098648846</v>
      </c>
      <c r="D30" s="244">
        <f t="shared" ref="D30" si="260">ROUND((B30-B18)/B18*100,2)</f>
        <v>-2.8</v>
      </c>
      <c r="E30" s="543">
        <f t="shared" ref="E30" si="261">AVERAGE(B28:B30)</f>
        <v>99.391039427316841</v>
      </c>
      <c r="F30" s="360">
        <f t="shared" ref="F30" si="262">E30-E29</f>
        <v>-0.68107754382748453</v>
      </c>
      <c r="G30" s="361">
        <f t="shared" ref="G30" si="263">IF(F30&lt;0,-1,1)</f>
        <v>-1</v>
      </c>
      <c r="H30" s="362">
        <f t="shared" ref="H30" si="264">SUM(G28:G30)</f>
        <v>-3</v>
      </c>
      <c r="I30" s="363" t="str">
        <f t="shared" ref="I30" si="265">IF(H30=-3,"悪化 ",IF(H30=3,"改善 "," ---"))</f>
        <v xml:space="preserve">悪化 </v>
      </c>
      <c r="J30" s="2622">
        <f>結果表!K28</f>
        <v>97.929983350477585</v>
      </c>
      <c r="K30" s="2289">
        <v>43891</v>
      </c>
      <c r="L30" s="2622">
        <f>結果表!I28</f>
        <v>98.298388251546939</v>
      </c>
      <c r="M30" s="53">
        <f t="shared" ref="M30" si="266">L30-L29</f>
        <v>-0.70466535098088912</v>
      </c>
      <c r="N30" s="244">
        <f t="shared" ref="N30" si="267">ROUND((L30-L18)/L18*100,2)</f>
        <v>-2.76</v>
      </c>
      <c r="O30" s="543">
        <f t="shared" ref="O30" si="268">AVERAGE(L28:L30)</f>
        <v>98.97375850594527</v>
      </c>
      <c r="P30" s="360">
        <f t="shared" ref="P30" si="269">O30-O29</f>
        <v>-0.61447792434661608</v>
      </c>
      <c r="Q30" s="361">
        <f t="shared" ref="Q30" si="270">IF(P30&lt;0,-1,1)</f>
        <v>-1</v>
      </c>
      <c r="R30" s="362">
        <f t="shared" ref="R30" si="271">SUM(Q28:Q30)</f>
        <v>-3</v>
      </c>
      <c r="S30" s="363" t="str">
        <f t="shared" ref="S30" si="272">IF(R30=-3,"悪化 ",IF(R30=3,"改善 "," ---"))</f>
        <v xml:space="preserve">悪化 </v>
      </c>
      <c r="T30" s="2622">
        <f>結果表!Q28</f>
        <v>97.564915755763849</v>
      </c>
    </row>
    <row r="31" spans="1:20">
      <c r="A31" s="2644">
        <v>43922</v>
      </c>
      <c r="B31" s="997">
        <f>結果表!C29</f>
        <v>98.011078494857031</v>
      </c>
      <c r="C31" s="53">
        <f t="shared" ref="C31" si="273">B31-B30</f>
        <v>-0.65975514351282527</v>
      </c>
      <c r="D31" s="244">
        <f t="shared" ref="D31" si="274">ROUND((B31-B19)/B19*100,2)</f>
        <v>-3.62</v>
      </c>
      <c r="E31" s="543">
        <f t="shared" ref="E31" si="275">AVERAGE(B29:B31)</f>
        <v>98.695389960487205</v>
      </c>
      <c r="F31" s="360">
        <f t="shared" ref="F31" si="276">E31-E30</f>
        <v>-0.6956494668296358</v>
      </c>
      <c r="G31" s="361">
        <f t="shared" ref="G31" si="277">IF(F31&lt;0,-1,1)</f>
        <v>-1</v>
      </c>
      <c r="H31" s="362">
        <f t="shared" ref="H31" si="278">SUM(G29:G31)</f>
        <v>-3</v>
      </c>
      <c r="I31" s="363" t="str">
        <f t="shared" ref="I31" si="279">IF(H31=-3,"悪化 ",IF(H31=3,"改善 "," ---"))</f>
        <v xml:space="preserve">悪化 </v>
      </c>
      <c r="J31" s="2622">
        <f>結果表!K29</f>
        <v>97.219874725839446</v>
      </c>
      <c r="K31" s="2289">
        <v>43922</v>
      </c>
      <c r="L31" s="2622">
        <f>結果表!I29</f>
        <v>97.633895223185917</v>
      </c>
      <c r="M31" s="53">
        <f t="shared" ref="M31" si="280">L31-L30</f>
        <v>-0.6644930283610222</v>
      </c>
      <c r="N31" s="244">
        <f t="shared" ref="N31" si="281">ROUND((L31-L19)/L19*100,2)</f>
        <v>-3.46</v>
      </c>
      <c r="O31" s="543">
        <f t="shared" ref="O31" si="282">AVERAGE(L29:L31)</f>
        <v>98.311779025753552</v>
      </c>
      <c r="P31" s="360">
        <f t="shared" ref="P31" si="283">O31-O30</f>
        <v>-0.66197948019171804</v>
      </c>
      <c r="Q31" s="361">
        <f t="shared" ref="Q31" si="284">IF(P31&lt;0,-1,1)</f>
        <v>-1</v>
      </c>
      <c r="R31" s="362">
        <f t="shared" ref="R31" si="285">SUM(Q29:Q31)</f>
        <v>-3</v>
      </c>
      <c r="S31" s="363" t="str">
        <f t="shared" ref="S31" si="286">IF(R31=-3,"悪化 ",IF(R31=3,"改善 "," ---"))</f>
        <v xml:space="preserve">悪化 </v>
      </c>
      <c r="T31" s="2622">
        <f>結果表!Q29</f>
        <v>96.538960995391378</v>
      </c>
    </row>
    <row r="32" spans="1:20">
      <c r="A32" s="2644">
        <v>43952</v>
      </c>
      <c r="B32" s="997">
        <f>結果表!C30</f>
        <v>97.606546932786998</v>
      </c>
      <c r="C32" s="53">
        <f t="shared" ref="C32" si="287">B32-B31</f>
        <v>-0.4045315620700336</v>
      </c>
      <c r="D32" s="244">
        <f t="shared" ref="D32" si="288">ROUND((B32-B20)/B20*100,2)</f>
        <v>-4.1399999999999997</v>
      </c>
      <c r="E32" s="543">
        <f t="shared" ref="E32" si="289">AVERAGE(B30:B32)</f>
        <v>98.096153022004628</v>
      </c>
      <c r="F32" s="360">
        <f t="shared" ref="F32" si="290">E32-E31</f>
        <v>-0.59923693848257642</v>
      </c>
      <c r="G32" s="361">
        <f t="shared" ref="G32" si="291">IF(F32&lt;0,-1,1)</f>
        <v>-1</v>
      </c>
      <c r="H32" s="362">
        <f t="shared" ref="H32" si="292">SUM(G30:G32)</f>
        <v>-3</v>
      </c>
      <c r="I32" s="363" t="str">
        <f t="shared" ref="I32" si="293">IF(H32=-3,"悪化 ",IF(H32=3,"改善 "," ---"))</f>
        <v xml:space="preserve">悪化 </v>
      </c>
      <c r="J32" s="2622">
        <f>結果表!K30</f>
        <v>96.796572344374738</v>
      </c>
      <c r="K32" s="2289">
        <v>43952</v>
      </c>
      <c r="L32" s="2622">
        <f>結果表!I30</f>
        <v>97.193915060945258</v>
      </c>
      <c r="M32" s="53">
        <f t="shared" ref="M32" si="294">L32-L31</f>
        <v>-0.4399801622406585</v>
      </c>
      <c r="N32" s="244">
        <f t="shared" ref="N32" si="295">ROUND((L32-L20)/L20*100,2)</f>
        <v>-3.95</v>
      </c>
      <c r="O32" s="543">
        <f t="shared" ref="O32" si="296">AVERAGE(L30:L32)</f>
        <v>97.708732845226038</v>
      </c>
      <c r="P32" s="360">
        <f t="shared" ref="P32" si="297">O32-O31</f>
        <v>-0.6030461805275138</v>
      </c>
      <c r="Q32" s="361">
        <f t="shared" ref="Q32" si="298">IF(P32&lt;0,-1,1)</f>
        <v>-1</v>
      </c>
      <c r="R32" s="362">
        <f t="shared" ref="R32" si="299">SUM(Q30:Q32)</f>
        <v>-3</v>
      </c>
      <c r="S32" s="363" t="str">
        <f t="shared" ref="S32" si="300">IF(R32=-3,"悪化 ",IF(R32=3,"改善 "," ---"))</f>
        <v xml:space="preserve">悪化 </v>
      </c>
      <c r="T32" s="2622">
        <f>結果表!Q30</f>
        <v>95.779335948022677</v>
      </c>
    </row>
    <row r="33" spans="1:30">
      <c r="A33" s="2644">
        <v>43983</v>
      </c>
      <c r="B33" s="997">
        <f>結果表!C31</f>
        <v>97.436007918972393</v>
      </c>
      <c r="C33" s="53">
        <f t="shared" ref="C33" si="301">B33-B32</f>
        <v>-0.17053901381460435</v>
      </c>
      <c r="D33" s="244">
        <f t="shared" ref="D33" si="302">ROUND((B33-B21)/B21*100,2)</f>
        <v>-4.3899999999999997</v>
      </c>
      <c r="E33" s="543">
        <f t="shared" ref="E33" si="303">AVERAGE(B31:B33)</f>
        <v>97.684544448872145</v>
      </c>
      <c r="F33" s="360">
        <f t="shared" ref="F33" si="304">E33-E32</f>
        <v>-0.411608573132483</v>
      </c>
      <c r="G33" s="361">
        <f t="shared" ref="G33" si="305">IF(F33&lt;0,-1,1)</f>
        <v>-1</v>
      </c>
      <c r="H33" s="362">
        <f t="shared" ref="H33" si="306">SUM(G31:G33)</f>
        <v>-3</v>
      </c>
      <c r="I33" s="363" t="str">
        <f t="shared" ref="I33" si="307">IF(H33=-3,"悪化 ",IF(H33=3,"改善 "," ---"))</f>
        <v xml:space="preserve">悪化 </v>
      </c>
      <c r="J33" s="2622">
        <f>結果表!K31</f>
        <v>96.619839455234938</v>
      </c>
      <c r="K33" s="2289">
        <v>43983</v>
      </c>
      <c r="L33" s="2622">
        <f>結果表!I31</f>
        <v>97.015564207511005</v>
      </c>
      <c r="M33" s="53">
        <f t="shared" ref="M33" si="308">L33-L32</f>
        <v>-0.17835085343425305</v>
      </c>
      <c r="N33" s="244">
        <f t="shared" ref="N33" si="309">ROUND((L33-L21)/L21*100,2)</f>
        <v>-4.1900000000000004</v>
      </c>
      <c r="O33" s="543">
        <f t="shared" ref="O33" si="310">AVERAGE(L31:L33)</f>
        <v>97.281124830547398</v>
      </c>
      <c r="P33" s="360">
        <f t="shared" ref="P33" si="311">O33-O32</f>
        <v>-0.42760801467863985</v>
      </c>
      <c r="Q33" s="361">
        <f t="shared" ref="Q33" si="312">IF(P33&lt;0,-1,1)</f>
        <v>-1</v>
      </c>
      <c r="R33" s="362">
        <f t="shared" ref="R33" si="313">SUM(Q31:Q33)</f>
        <v>-3</v>
      </c>
      <c r="S33" s="363" t="str">
        <f t="shared" ref="S33" si="314">IF(R33=-3,"悪化 ",IF(R33=3,"改善 "," ---"))</f>
        <v xml:space="preserve">悪化 </v>
      </c>
      <c r="T33" s="2622">
        <f>結果表!Q31</f>
        <v>95.475683627003463</v>
      </c>
    </row>
    <row r="34" spans="1:30">
      <c r="A34" s="2644">
        <v>44013</v>
      </c>
      <c r="B34" s="997">
        <f>結果表!C32</f>
        <v>97.394914695281685</v>
      </c>
      <c r="C34" s="53">
        <f t="shared" ref="C34" si="315">B34-B33</f>
        <v>-4.1093223690708669E-2</v>
      </c>
      <c r="D34" s="244">
        <f t="shared" ref="D34" si="316">ROUND((B34-B22)/B22*100,2)</f>
        <v>-4.46</v>
      </c>
      <c r="E34" s="543">
        <f t="shared" ref="E34" si="317">AVERAGE(B32:B34)</f>
        <v>97.479156515680359</v>
      </c>
      <c r="F34" s="360">
        <f t="shared" ref="F34" si="318">E34-E33</f>
        <v>-0.20538793319178694</v>
      </c>
      <c r="G34" s="361">
        <f t="shared" ref="G34" si="319">IF(F34&lt;0,-1,1)</f>
        <v>-1</v>
      </c>
      <c r="H34" s="362">
        <f t="shared" ref="H34" si="320">SUM(G32:G34)</f>
        <v>-3</v>
      </c>
      <c r="I34" s="363" t="str">
        <f t="shared" ref="I34" si="321">IF(H34=-3,"悪化 ",IF(H34=3,"改善 "," ---"))</f>
        <v xml:space="preserve">悪化 </v>
      </c>
      <c r="J34" s="2622">
        <f>結果表!K32</f>
        <v>96.582211788734696</v>
      </c>
      <c r="K34" s="2289">
        <v>44013</v>
      </c>
      <c r="L34" s="2622">
        <f>結果表!I32</f>
        <v>97.014392392492596</v>
      </c>
      <c r="M34" s="53">
        <f t="shared" ref="M34" si="322">L34-L33</f>
        <v>-1.1718150184094611E-3</v>
      </c>
      <c r="N34" s="244">
        <f t="shared" ref="N34" si="323">ROUND((L34-L22)/L22*100,2)</f>
        <v>-4.1900000000000004</v>
      </c>
      <c r="O34" s="543">
        <f t="shared" ref="O34" si="324">AVERAGE(L32:L34)</f>
        <v>97.074623886982963</v>
      </c>
      <c r="P34" s="360">
        <f t="shared" ref="P34" si="325">O34-O33</f>
        <v>-0.2065009435644356</v>
      </c>
      <c r="Q34" s="361">
        <f t="shared" ref="Q34" si="326">IF(P34&lt;0,-1,1)</f>
        <v>-1</v>
      </c>
      <c r="R34" s="362">
        <f t="shared" ref="R34" si="327">SUM(Q32:Q34)</f>
        <v>-3</v>
      </c>
      <c r="S34" s="363" t="str">
        <f t="shared" ref="S34" si="328">IF(R34=-3,"悪化 ",IF(R34=3,"改善 "," ---"))</f>
        <v xml:space="preserve">悪化 </v>
      </c>
      <c r="T34" s="2622">
        <f>結果表!Q32</f>
        <v>95.653075362652871</v>
      </c>
      <c r="W34" s="489"/>
      <c r="X34" s="311"/>
      <c r="Y34" s="311"/>
      <c r="Z34" s="311"/>
      <c r="AA34" s="311"/>
      <c r="AB34" s="1051">
        <f>'12関西CLI府県寄与'!G90</f>
        <v>45536</v>
      </c>
      <c r="AC34" s="311"/>
    </row>
    <row r="35" spans="1:30">
      <c r="A35" s="2644">
        <v>44044</v>
      </c>
      <c r="B35" s="997">
        <f>結果表!C33</f>
        <v>97.451590076951518</v>
      </c>
      <c r="C35" s="53">
        <f t="shared" ref="C35" si="329">B35-B34</f>
        <v>5.6675381669833769E-2</v>
      </c>
      <c r="D35" s="244">
        <f t="shared" ref="D35" si="330">ROUND((B35-B23)/B23*100,2)</f>
        <v>-4.37</v>
      </c>
      <c r="E35" s="543">
        <f t="shared" ref="E35" si="331">AVERAGE(B33:B35)</f>
        <v>97.427504230401851</v>
      </c>
      <c r="F35" s="360">
        <f t="shared" ref="F35" si="332">E35-E34</f>
        <v>-5.1652285278507293E-2</v>
      </c>
      <c r="G35" s="361">
        <f t="shared" ref="G35" si="333">IF(F35&lt;0,-1,1)</f>
        <v>-1</v>
      </c>
      <c r="H35" s="362">
        <f t="shared" ref="H35" si="334">SUM(G33:G35)</f>
        <v>-3</v>
      </c>
      <c r="I35" s="363" t="str">
        <f t="shared" ref="I35" si="335">IF(H35=-3,"悪化 ",IF(H35=3,"改善 "," ---"))</f>
        <v xml:space="preserve">悪化 </v>
      </c>
      <c r="J35" s="2622">
        <f>結果表!K33</f>
        <v>96.69133416991879</v>
      </c>
      <c r="K35" s="2289">
        <v>44044</v>
      </c>
      <c r="L35" s="2622">
        <f>結果表!I33</f>
        <v>97.122255469467234</v>
      </c>
      <c r="M35" s="53">
        <f t="shared" ref="M35" si="336">L35-L34</f>
        <v>0.10786307697463826</v>
      </c>
      <c r="N35" s="244">
        <f t="shared" ref="N35" si="337">ROUND((L35-L23)/L23*100,2)</f>
        <v>-4.01</v>
      </c>
      <c r="O35" s="543">
        <f t="shared" ref="O35" si="338">AVERAGE(L33:L35)</f>
        <v>97.050737356490274</v>
      </c>
      <c r="P35" s="360">
        <f t="shared" ref="P35" si="339">O35-O34</f>
        <v>-2.3886530492688962E-2</v>
      </c>
      <c r="Q35" s="361">
        <f t="shared" ref="Q35" si="340">IF(P35&lt;0,-1,1)</f>
        <v>-1</v>
      </c>
      <c r="R35" s="362">
        <f t="shared" ref="R35" si="341">SUM(Q33:Q35)</f>
        <v>-3</v>
      </c>
      <c r="S35" s="363" t="str">
        <f t="shared" ref="S35" si="342">IF(R35=-3,"悪化 ",IF(R35=3,"改善 "," ---"))</f>
        <v xml:space="preserve">悪化 </v>
      </c>
      <c r="T35" s="2622">
        <f>結果表!Q33</f>
        <v>96.181813001655755</v>
      </c>
      <c r="W35" s="2771" t="s">
        <v>522</v>
      </c>
      <c r="X35" s="2772"/>
      <c r="Y35" s="2772"/>
      <c r="Z35" s="2772"/>
      <c r="AA35" s="2772"/>
      <c r="AB35" s="2772"/>
      <c r="AC35" s="2773"/>
      <c r="AD35" s="17"/>
    </row>
    <row r="36" spans="1:30">
      <c r="A36" s="2644">
        <v>44075</v>
      </c>
      <c r="B36" s="997">
        <f>結果表!C34</f>
        <v>97.549841141033141</v>
      </c>
      <c r="C36" s="53">
        <f t="shared" ref="C36" si="343">B36-B35</f>
        <v>9.8251064081622985E-2</v>
      </c>
      <c r="D36" s="244">
        <f t="shared" ref="D36" si="344">ROUND((B36-B24)/B24*100,2)</f>
        <v>-4.17</v>
      </c>
      <c r="E36" s="543">
        <f t="shared" ref="E36" si="345">AVERAGE(B34:B36)</f>
        <v>97.465448637755458</v>
      </c>
      <c r="F36" s="360">
        <f t="shared" ref="F36" si="346">E36-E35</f>
        <v>3.794440735360638E-2</v>
      </c>
      <c r="G36" s="361">
        <f t="shared" ref="G36" si="347">IF(F36&lt;0,-1,1)</f>
        <v>1</v>
      </c>
      <c r="H36" s="362">
        <f t="shared" ref="H36" si="348">SUM(G34:G36)</f>
        <v>-1</v>
      </c>
      <c r="I36" s="363" t="str">
        <f t="shared" ref="I36" si="349">IF(H36=-3,"悪化 ",IF(H36=3,"改善 "," ---"))</f>
        <v xml:space="preserve"> ---</v>
      </c>
      <c r="J36" s="2622">
        <f>結果表!K34</f>
        <v>96.892940929947585</v>
      </c>
      <c r="K36" s="2289">
        <v>44075</v>
      </c>
      <c r="L36" s="2622">
        <f>結果表!I34</f>
        <v>97.285540653668249</v>
      </c>
      <c r="M36" s="53">
        <f t="shared" ref="M36" si="350">L36-L35</f>
        <v>0.16328518420101545</v>
      </c>
      <c r="N36" s="244">
        <f t="shared" ref="N36" si="351">ROUND((L36-L24)/L24*100,2)</f>
        <v>-3.74</v>
      </c>
      <c r="O36" s="543">
        <f t="shared" ref="O36" si="352">AVERAGE(L34:L36)</f>
        <v>97.140729505209364</v>
      </c>
      <c r="P36" s="360">
        <f t="shared" ref="P36" si="353">O36-O35</f>
        <v>8.9992148719090892E-2</v>
      </c>
      <c r="Q36" s="361">
        <f t="shared" ref="Q36" si="354">IF(P36&lt;0,-1,1)</f>
        <v>1</v>
      </c>
      <c r="R36" s="362">
        <f t="shared" ref="R36" si="355">SUM(Q34:Q36)</f>
        <v>-1</v>
      </c>
      <c r="S36" s="363" t="str">
        <f t="shared" ref="S36" si="356">IF(R36=-3,"悪化 ",IF(R36=3,"改善 "," ---"))</f>
        <v xml:space="preserve"> ---</v>
      </c>
      <c r="T36" s="2622">
        <f>結果表!Q34</f>
        <v>96.860684480164196</v>
      </c>
      <c r="W36" s="436"/>
      <c r="X36" s="436" t="s">
        <v>523</v>
      </c>
      <c r="Y36" s="436" t="s">
        <v>524</v>
      </c>
      <c r="Z36" s="436" t="s">
        <v>525</v>
      </c>
      <c r="AA36" s="436" t="s">
        <v>526</v>
      </c>
      <c r="AB36" s="436" t="s">
        <v>527</v>
      </c>
      <c r="AC36" s="436" t="s">
        <v>528</v>
      </c>
      <c r="AD36" s="17"/>
    </row>
    <row r="37" spans="1:30">
      <c r="A37" s="2644">
        <v>44105</v>
      </c>
      <c r="B37" s="997">
        <f>結果表!C35</f>
        <v>97.645835507708227</v>
      </c>
      <c r="C37" s="53">
        <f t="shared" ref="C37" si="357">B37-B36</f>
        <v>9.5994366675085985E-2</v>
      </c>
      <c r="D37" s="244">
        <f t="shared" ref="D37" si="358">ROUND((B37-B25)/B25*100,2)</f>
        <v>-3.86</v>
      </c>
      <c r="E37" s="543">
        <f t="shared" ref="E37" si="359">AVERAGE(B35:B37)</f>
        <v>97.549088908564286</v>
      </c>
      <c r="F37" s="360">
        <f t="shared" ref="F37" si="360">E37-E36</f>
        <v>8.3640270808828632E-2</v>
      </c>
      <c r="G37" s="361">
        <f t="shared" ref="G37" si="361">IF(F37&lt;0,-1,1)</f>
        <v>1</v>
      </c>
      <c r="H37" s="362">
        <f t="shared" ref="H37" si="362">SUM(G35:G37)</f>
        <v>1</v>
      </c>
      <c r="I37" s="363" t="str">
        <f t="shared" ref="I37" si="363">IF(H37=-3,"悪化 ",IF(H37=3,"改善 "," ---"))</f>
        <v xml:space="preserve"> ---</v>
      </c>
      <c r="J37" s="2622">
        <f>結果表!K35</f>
        <v>97.128134801528049</v>
      </c>
      <c r="K37" s="2289">
        <v>44105</v>
      </c>
      <c r="L37" s="2622">
        <f>結果表!I35</f>
        <v>97.477193466564856</v>
      </c>
      <c r="M37" s="53">
        <f t="shared" ref="M37" si="364">L37-L36</f>
        <v>0.19165281289660641</v>
      </c>
      <c r="N37" s="244">
        <f t="shared" ref="N37" si="365">ROUND((L37-L25)/L25*100,2)</f>
        <v>-3.37</v>
      </c>
      <c r="O37" s="543">
        <f t="shared" ref="O37" si="366">AVERAGE(L35:L37)</f>
        <v>97.294996529900118</v>
      </c>
      <c r="P37" s="360">
        <f t="shared" ref="P37" si="367">O37-O36</f>
        <v>0.15426702469075337</v>
      </c>
      <c r="Q37" s="361">
        <f t="shared" ref="Q37" si="368">IF(P37&lt;0,-1,1)</f>
        <v>1</v>
      </c>
      <c r="R37" s="362">
        <f t="shared" ref="R37" si="369">SUM(Q35:Q37)</f>
        <v>1</v>
      </c>
      <c r="S37" s="363" t="str">
        <f t="shared" ref="S37" si="370">IF(R37=-3,"悪化 ",IF(R37=3,"改善 "," ---"))</f>
        <v xml:space="preserve"> ---</v>
      </c>
      <c r="T37" s="2622">
        <f>結果表!Q35</f>
        <v>97.624995279496432</v>
      </c>
      <c r="W37" s="664" t="s">
        <v>529</v>
      </c>
      <c r="X37" s="1015">
        <f>'12関西CLI府県寄与'!B92</f>
        <v>0.10240469539564954</v>
      </c>
      <c r="Y37" s="1015">
        <f>'12関西CLI府県寄与'!C92</f>
        <v>-6.8074520180270479E-2</v>
      </c>
      <c r="Z37" s="1015">
        <f>'12関西CLI府県寄与'!D92</f>
        <v>1.973893459894966E-2</v>
      </c>
      <c r="AA37" s="1015">
        <f>'12関西CLI府県寄与'!E92</f>
        <v>-1.2424783800791164E-2</v>
      </c>
      <c r="AB37" s="1015">
        <f>'12関西CLI府県寄与'!F92</f>
        <v>3.2272668253593992E-3</v>
      </c>
      <c r="AC37" s="1015">
        <f>'12関西CLI府県寄与'!G92</f>
        <v>-3.3953503184514346E-3</v>
      </c>
      <c r="AD37" s="17"/>
    </row>
    <row r="38" spans="1:30">
      <c r="A38" s="2644">
        <v>44136</v>
      </c>
      <c r="B38" s="997">
        <f>結果表!C36</f>
        <v>97.773756414462781</v>
      </c>
      <c r="C38" s="53">
        <f t="shared" ref="C38" si="371">B38-B37</f>
        <v>0.1279209067545537</v>
      </c>
      <c r="D38" s="244">
        <f t="shared" ref="D38" si="372">ROUND((B38-B26)/B26*100,2)</f>
        <v>-3.39</v>
      </c>
      <c r="E38" s="543">
        <f t="shared" ref="E38" si="373">AVERAGE(B36:B38)</f>
        <v>97.656477687734721</v>
      </c>
      <c r="F38" s="360">
        <f t="shared" ref="F38" si="374">E38-E37</f>
        <v>0.1073887791704351</v>
      </c>
      <c r="G38" s="361">
        <f t="shared" ref="G38" si="375">IF(F38&lt;0,-1,1)</f>
        <v>1</v>
      </c>
      <c r="H38" s="362">
        <f t="shared" ref="H38" si="376">SUM(G36:G38)</f>
        <v>3</v>
      </c>
      <c r="I38" s="363" t="str">
        <f t="shared" ref="I38" si="377">IF(H38=-3,"悪化 ",IF(H38=3,"改善 "," ---"))</f>
        <v xml:space="preserve">改善 </v>
      </c>
      <c r="J38" s="2622">
        <f>結果表!K36</f>
        <v>97.408886412763437</v>
      </c>
      <c r="K38" s="2289">
        <v>44136</v>
      </c>
      <c r="L38" s="2622">
        <f>結果表!I36</f>
        <v>97.673230316068256</v>
      </c>
      <c r="M38" s="53">
        <f t="shared" ref="M38" si="378">L38-L37</f>
        <v>0.19603684950340039</v>
      </c>
      <c r="N38" s="244">
        <f t="shared" ref="N38" si="379">ROUND((L38-L26)/L26*100,2)</f>
        <v>-2.87</v>
      </c>
      <c r="O38" s="543">
        <f t="shared" ref="O38" si="380">AVERAGE(L36:L38)</f>
        <v>97.478654812100459</v>
      </c>
      <c r="P38" s="360">
        <f t="shared" ref="P38" si="381">O38-O37</f>
        <v>0.18365828220034075</v>
      </c>
      <c r="Q38" s="361">
        <f t="shared" ref="Q38" si="382">IF(P38&lt;0,-1,1)</f>
        <v>1</v>
      </c>
      <c r="R38" s="362">
        <f t="shared" ref="R38" si="383">SUM(Q36:Q38)</f>
        <v>3</v>
      </c>
      <c r="S38" s="363" t="str">
        <f t="shared" ref="S38" si="384">IF(R38=-3,"悪化 ",IF(R38=3,"改善 "," ---"))</f>
        <v xml:space="preserve">改善 </v>
      </c>
      <c r="T38" s="2622">
        <f>結果表!Q36</f>
        <v>98.371949160120636</v>
      </c>
      <c r="W38" s="664" t="s">
        <v>530</v>
      </c>
      <c r="X38" s="1015">
        <f>'12関西CLI府県寄与'!B93</f>
        <v>246.89964464637711</v>
      </c>
      <c r="Y38" s="1015">
        <f>'12関西CLI府県寄与'!C93</f>
        <v>-164.12894718395347</v>
      </c>
      <c r="Z38" s="1015">
        <f>'12関西CLI府県寄与'!D93</f>
        <v>47.590942186287599</v>
      </c>
      <c r="AA38" s="1015">
        <f>'12関西CLI府県寄与'!E93</f>
        <v>-29.956387188801941</v>
      </c>
      <c r="AB38" s="1015">
        <f>'12関西CLI府県寄与'!F93</f>
        <v>7.7810009519751784</v>
      </c>
      <c r="AC38" s="1015">
        <f>'12関西CLI府県寄与'!G93</f>
        <v>-8.1862534118844348</v>
      </c>
      <c r="AD38" s="17" t="s">
        <v>531</v>
      </c>
    </row>
    <row r="39" spans="1:30">
      <c r="A39" s="2645">
        <v>44166</v>
      </c>
      <c r="B39" s="998">
        <f>結果表!C37</f>
        <v>97.894667116289028</v>
      </c>
      <c r="C39" s="551">
        <f t="shared" ref="C39" si="385">B39-B38</f>
        <v>0.12091070182624719</v>
      </c>
      <c r="D39" s="247">
        <f t="shared" ref="D39" si="386">ROUND((B39-B27)/B27*100,2)</f>
        <v>-2.8</v>
      </c>
      <c r="E39" s="552">
        <f t="shared" ref="E39" si="387">AVERAGE(B37:B39)</f>
        <v>97.771419679486669</v>
      </c>
      <c r="F39" s="545">
        <f t="shared" ref="F39" si="388">E39-E38</f>
        <v>0.11494199175194808</v>
      </c>
      <c r="G39" s="553">
        <f t="shared" ref="G39" si="389">IF(F39&lt;0,-1,1)</f>
        <v>1</v>
      </c>
      <c r="H39" s="546">
        <f t="shared" ref="H39" si="390">SUM(G37:G39)</f>
        <v>3</v>
      </c>
      <c r="I39" s="440" t="str">
        <f t="shared" ref="I39" si="391">IF(H39=-3,"悪化 ",IF(H39=3,"改善 "," ---"))</f>
        <v xml:space="preserve">改善 </v>
      </c>
      <c r="J39" s="2623">
        <f>結果表!K37</f>
        <v>97.71208013183201</v>
      </c>
      <c r="K39" s="2624">
        <v>44166</v>
      </c>
      <c r="L39" s="2623">
        <f>結果表!I37</f>
        <v>97.830168615906416</v>
      </c>
      <c r="M39" s="551">
        <f t="shared" ref="M39" si="392">L39-L38</f>
        <v>0.15693829983815988</v>
      </c>
      <c r="N39" s="247">
        <f t="shared" ref="N39" si="393">ROUND((L39-L27)/L27*100,2)</f>
        <v>-2.31</v>
      </c>
      <c r="O39" s="552">
        <f t="shared" ref="O39" si="394">AVERAGE(L37:L39)</f>
        <v>97.660197466179852</v>
      </c>
      <c r="P39" s="545">
        <f t="shared" ref="P39" si="395">O39-O38</f>
        <v>0.18154265407939363</v>
      </c>
      <c r="Q39" s="553">
        <f t="shared" ref="Q39" si="396">IF(P39&lt;0,-1,1)</f>
        <v>1</v>
      </c>
      <c r="R39" s="546">
        <f t="shared" ref="R39" si="397">SUM(Q37:Q39)</f>
        <v>3</v>
      </c>
      <c r="S39" s="440" t="str">
        <f t="shared" ref="S39" si="398">IF(R39=-3,"悪化 ",IF(R39=3,"改善 "," ---"))</f>
        <v xml:space="preserve">改善 </v>
      </c>
      <c r="T39" s="2623">
        <f>結果表!Q37</f>
        <v>99.043269487284064</v>
      </c>
      <c r="W39" s="1016" t="s">
        <v>694</v>
      </c>
      <c r="X39" s="1017" t="str">
        <f>'12関西CLI府県寄与'!B94</f>
        <v xml:space="preserve">悪化 </v>
      </c>
      <c r="Y39" s="1017" t="str">
        <f>'12関西CLI府県寄与'!C94</f>
        <v xml:space="preserve">改善 </v>
      </c>
      <c r="Z39" s="1017" t="str">
        <f>'12関西CLI府県寄与'!D94</f>
        <v xml:space="preserve">改善 </v>
      </c>
      <c r="AA39" s="1017" t="str">
        <f>'12関西CLI府県寄与'!E94</f>
        <v xml:space="preserve"> ---</v>
      </c>
      <c r="AB39" s="1017" t="str">
        <f>'12関西CLI府県寄与'!F94</f>
        <v xml:space="preserve">悪化 </v>
      </c>
      <c r="AC39" s="1017" t="str">
        <f>'12関西CLI府県寄与'!G94</f>
        <v xml:space="preserve">改善 </v>
      </c>
    </row>
    <row r="40" spans="1:30">
      <c r="A40" s="2644">
        <v>44197</v>
      </c>
      <c r="B40" s="997">
        <f>結果表!C38</f>
        <v>97.997441295857499</v>
      </c>
      <c r="C40" s="53">
        <f t="shared" ref="C40" si="399">B40-B39</f>
        <v>0.10277417956847046</v>
      </c>
      <c r="D40" s="244">
        <f t="shared" ref="D40" si="400">ROUND((B40-B28)/B28*100,2)</f>
        <v>-2.1</v>
      </c>
      <c r="E40" s="543">
        <f t="shared" ref="E40" si="401">AVERAGE(B38:B40)</f>
        <v>97.888621608869769</v>
      </c>
      <c r="F40" s="360">
        <f t="shared" ref="F40" si="402">E40-E39</f>
        <v>0.11720192938309992</v>
      </c>
      <c r="G40" s="361">
        <f t="shared" ref="G40" si="403">IF(F40&lt;0,-1,1)</f>
        <v>1</v>
      </c>
      <c r="H40" s="362">
        <f t="shared" ref="H40" si="404">SUM(G38:G40)</f>
        <v>3</v>
      </c>
      <c r="I40" s="363" t="str">
        <f t="shared" ref="I40" si="405">IF(H40=-3,"悪化 ",IF(H40=3,"改善 "," ---"))</f>
        <v xml:space="preserve">改善 </v>
      </c>
      <c r="J40" s="2622">
        <f>結果表!K38</f>
        <v>98.006563567840558</v>
      </c>
      <c r="K40" s="2651">
        <v>44197</v>
      </c>
      <c r="L40" s="2622">
        <f>結果表!I38</f>
        <v>97.969279470426642</v>
      </c>
      <c r="M40" s="53">
        <f t="shared" ref="M40" si="406">L40-L39</f>
        <v>0.13911085452022576</v>
      </c>
      <c r="N40" s="244">
        <f t="shared" ref="N40" si="407">ROUND((L40-L28)/L28*100,2)</f>
        <v>-1.66</v>
      </c>
      <c r="O40" s="543">
        <f t="shared" ref="O40" si="408">AVERAGE(L38:L40)</f>
        <v>97.824226134133781</v>
      </c>
      <c r="P40" s="360">
        <f t="shared" ref="P40" si="409">O40-O39</f>
        <v>0.16402866795392868</v>
      </c>
      <c r="Q40" s="361">
        <f t="shared" ref="Q40" si="410">IF(P40&lt;0,-1,1)</f>
        <v>1</v>
      </c>
      <c r="R40" s="362">
        <f t="shared" ref="R40" si="411">SUM(Q38:Q40)</f>
        <v>3</v>
      </c>
      <c r="S40" s="363" t="str">
        <f t="shared" ref="S40" si="412">IF(R40=-3,"悪化 ",IF(R40=3,"改善 "," ---"))</f>
        <v xml:space="preserve">改善 </v>
      </c>
      <c r="T40" s="2622">
        <f>結果表!Q38</f>
        <v>99.583720954253053</v>
      </c>
    </row>
    <row r="41" spans="1:30">
      <c r="A41" s="2644">
        <v>44228</v>
      </c>
      <c r="B41" s="997">
        <f>結果表!C39</f>
        <v>98.075957634050809</v>
      </c>
      <c r="C41" s="702">
        <f t="shared" ref="C41" si="413">B41-B40</f>
        <v>7.8516338193310276E-2</v>
      </c>
      <c r="D41" s="702">
        <f t="shared" ref="D41" si="414">ROUND((B41-B29)/B29*100,2)</f>
        <v>-1.34</v>
      </c>
      <c r="E41" s="543">
        <f t="shared" ref="E41" si="415">AVERAGE(B39:B41)</f>
        <v>97.989355348732445</v>
      </c>
      <c r="F41" s="360">
        <f t="shared" ref="F41" si="416">E41-E40</f>
        <v>0.10073373986267598</v>
      </c>
      <c r="G41" s="361">
        <f t="shared" ref="G41" si="417">IF(F41&lt;0,-1,1)</f>
        <v>1</v>
      </c>
      <c r="H41" s="362">
        <f t="shared" ref="H41" si="418">SUM(G39:G41)</f>
        <v>3</v>
      </c>
      <c r="I41" s="363" t="str">
        <f t="shared" ref="I41" si="419">IF(H41=-3,"悪化 ",IF(H41=3,"改善 "," ---"))</f>
        <v xml:space="preserve">改善 </v>
      </c>
      <c r="J41" s="2622">
        <f>結果表!K39</f>
        <v>98.323446056825816</v>
      </c>
      <c r="K41" s="2651">
        <v>44228</v>
      </c>
      <c r="L41" s="2622">
        <f>結果表!I39</f>
        <v>98.116808942492284</v>
      </c>
      <c r="M41" s="53">
        <f t="shared" ref="M41" si="420">L41-L40</f>
        <v>0.14752947206564215</v>
      </c>
      <c r="N41" s="244">
        <f t="shared" ref="N41" si="421">ROUND((L41-L29)/L29*100,2)</f>
        <v>-0.9</v>
      </c>
      <c r="O41" s="543">
        <f t="shared" ref="O41" si="422">AVERAGE(L39:L41)</f>
        <v>97.972085676275114</v>
      </c>
      <c r="P41" s="360">
        <f t="shared" ref="P41" si="423">O41-O40</f>
        <v>0.14785954214133312</v>
      </c>
      <c r="Q41" s="361">
        <f t="shared" ref="Q41" si="424">IF(P41&lt;0,-1,1)</f>
        <v>1</v>
      </c>
      <c r="R41" s="362">
        <f t="shared" ref="R41" si="425">SUM(Q39:Q41)</f>
        <v>3</v>
      </c>
      <c r="S41" s="363" t="str">
        <f t="shared" ref="S41" si="426">IF(R41=-3,"悪化 ",IF(R41=3,"改善 "," ---"))</f>
        <v xml:space="preserve">改善 </v>
      </c>
      <c r="T41" s="2622">
        <f>結果表!Q39</f>
        <v>99.970427287647567</v>
      </c>
    </row>
    <row r="42" spans="1:30">
      <c r="A42" s="2644">
        <v>44256</v>
      </c>
      <c r="B42" s="997">
        <f>結果表!C40</f>
        <v>98.140843533112346</v>
      </c>
      <c r="C42" s="702">
        <f t="shared" ref="C42" si="427">B42-B41</f>
        <v>6.4885899061536634E-2</v>
      </c>
      <c r="D42" s="702">
        <f t="shared" ref="D42" si="428">ROUND((B42-B30)/B30*100,2)</f>
        <v>-0.54</v>
      </c>
      <c r="E42" s="543">
        <f t="shared" ref="E42" si="429">AVERAGE(B40:B42)</f>
        <v>98.071414154340218</v>
      </c>
      <c r="F42" s="360">
        <f t="shared" ref="F42" si="430">E42-E41</f>
        <v>8.2058805607772456E-2</v>
      </c>
      <c r="G42" s="361">
        <f t="shared" ref="G42" si="431">IF(F42&lt;0,-1,1)</f>
        <v>1</v>
      </c>
      <c r="H42" s="362">
        <f t="shared" ref="H42" si="432">SUM(G40:G42)</f>
        <v>3</v>
      </c>
      <c r="I42" s="363" t="str">
        <f t="shared" ref="I42" si="433">IF(H42=-3,"悪化 ",IF(H42=3,"改善 "," ---"))</f>
        <v xml:space="preserve">改善 </v>
      </c>
      <c r="J42" s="2622">
        <f>結果表!K40</f>
        <v>98.671198428867271</v>
      </c>
      <c r="K42" s="2651">
        <v>44256</v>
      </c>
      <c r="L42" s="2622">
        <f>結果表!I40</f>
        <v>98.287418765832129</v>
      </c>
      <c r="M42" s="53">
        <f t="shared" ref="M42" si="434">L42-L41</f>
        <v>0.17060982333984498</v>
      </c>
      <c r="N42" s="244">
        <f t="shared" ref="N42" si="435">ROUND((L42-L30)/L30*100,2)</f>
        <v>-0.01</v>
      </c>
      <c r="O42" s="543">
        <f t="shared" ref="O42" si="436">AVERAGE(L40:L42)</f>
        <v>98.124502392917009</v>
      </c>
      <c r="P42" s="360">
        <f t="shared" ref="P42" si="437">O42-O41</f>
        <v>0.15241671664189482</v>
      </c>
      <c r="Q42" s="361">
        <f t="shared" ref="Q42" si="438">IF(P42&lt;0,-1,1)</f>
        <v>1</v>
      </c>
      <c r="R42" s="362">
        <f t="shared" ref="R42" si="439">SUM(Q40:Q42)</f>
        <v>3</v>
      </c>
      <c r="S42" s="363" t="str">
        <f t="shared" ref="S42" si="440">IF(R42=-3,"悪化 ",IF(R42=3,"改善 "," ---"))</f>
        <v xml:space="preserve">改善 </v>
      </c>
      <c r="T42" s="2622">
        <f>結果表!Q40</f>
        <v>100.21484232798517</v>
      </c>
    </row>
    <row r="43" spans="1:30">
      <c r="A43" s="2644">
        <v>44287</v>
      </c>
      <c r="B43" s="997">
        <f>結果表!C41</f>
        <v>98.216267095358518</v>
      </c>
      <c r="C43" s="702">
        <f t="shared" ref="C43" si="441">B43-B42</f>
        <v>7.5423562246172082E-2</v>
      </c>
      <c r="D43" s="702">
        <f t="shared" ref="D43" si="442">ROUND((B43-B31)/B31*100,2)</f>
        <v>0.21</v>
      </c>
      <c r="E43" s="543">
        <f t="shared" ref="E43" si="443">AVERAGE(B41:B43)</f>
        <v>98.144356087507234</v>
      </c>
      <c r="F43" s="360">
        <f t="shared" ref="F43" si="444">E43-E42</f>
        <v>7.2941933167015804E-2</v>
      </c>
      <c r="G43" s="361">
        <f t="shared" ref="G43" si="445">IF(F43&lt;0,-1,1)</f>
        <v>1</v>
      </c>
      <c r="H43" s="362">
        <f t="shared" ref="H43" si="446">SUM(G41:G43)</f>
        <v>3</v>
      </c>
      <c r="I43" s="363" t="str">
        <f t="shared" ref="I43" si="447">IF(H43=-3,"悪化 ",IF(H43=3,"改善 "," ---"))</f>
        <v xml:space="preserve">改善 </v>
      </c>
      <c r="J43" s="2622">
        <f>結果表!K41</f>
        <v>99.030080319273026</v>
      </c>
      <c r="K43" s="2651">
        <v>44287</v>
      </c>
      <c r="L43" s="2622">
        <f>結果表!I41</f>
        <v>98.471112491275022</v>
      </c>
      <c r="M43" s="53">
        <f t="shared" ref="M43" si="448">L43-L42</f>
        <v>0.1836937254428932</v>
      </c>
      <c r="N43" s="244">
        <f t="shared" ref="N43" si="449">ROUND((L43-L31)/L31*100,2)</f>
        <v>0.86</v>
      </c>
      <c r="O43" s="543">
        <f t="shared" ref="O43" si="450">AVERAGE(L41:L43)</f>
        <v>98.29178006653315</v>
      </c>
      <c r="P43" s="360">
        <f t="shared" ref="P43" si="451">O43-O42</f>
        <v>0.16727767361614099</v>
      </c>
      <c r="Q43" s="361">
        <f t="shared" ref="Q43" si="452">IF(P43&lt;0,-1,1)</f>
        <v>1</v>
      </c>
      <c r="R43" s="362">
        <f t="shared" ref="R43" si="453">SUM(Q41:Q43)</f>
        <v>3</v>
      </c>
      <c r="S43" s="363" t="str">
        <f t="shared" ref="S43" si="454">IF(R43=-3,"悪化 ",IF(R43=3,"改善 "," ---"))</f>
        <v xml:space="preserve">改善 </v>
      </c>
      <c r="T43" s="2622">
        <f>結果表!Q41</f>
        <v>100.31423178827593</v>
      </c>
    </row>
    <row r="44" spans="1:30">
      <c r="A44" s="2644">
        <v>44317</v>
      </c>
      <c r="B44" s="997">
        <f>結果表!C42</f>
        <v>98.331445162825815</v>
      </c>
      <c r="C44" s="702">
        <f t="shared" ref="C44" si="455">B44-B43</f>
        <v>0.11517806746729775</v>
      </c>
      <c r="D44" s="702">
        <f t="shared" ref="D44" si="456">ROUND((B44-B32)/B32*100,2)</f>
        <v>0.74</v>
      </c>
      <c r="E44" s="543">
        <f t="shared" ref="E44" si="457">AVERAGE(B42:B44)</f>
        <v>98.229518597098902</v>
      </c>
      <c r="F44" s="360">
        <f t="shared" ref="F44" si="458">E44-E43</f>
        <v>8.5162509591668822E-2</v>
      </c>
      <c r="G44" s="361">
        <f t="shared" ref="G44" si="459">IF(F44&lt;0,-1,1)</f>
        <v>1</v>
      </c>
      <c r="H44" s="362">
        <f t="shared" ref="H44" si="460">SUM(G42:G44)</f>
        <v>3</v>
      </c>
      <c r="I44" s="363" t="str">
        <f t="shared" ref="I44" si="461">IF(H44=-3,"悪化 ",IF(H44=3,"改善 "," ---"))</f>
        <v xml:space="preserve">改善 </v>
      </c>
      <c r="J44" s="2622">
        <f>結果表!K42</f>
        <v>99.410294890120667</v>
      </c>
      <c r="K44" s="2651">
        <v>44317</v>
      </c>
      <c r="L44" s="2622">
        <f>結果表!I42</f>
        <v>98.653573787362447</v>
      </c>
      <c r="M44" s="53">
        <f t="shared" ref="M44" si="462">L44-L43</f>
        <v>0.18246129608742478</v>
      </c>
      <c r="N44" s="244">
        <f t="shared" ref="N44" si="463">ROUND((L44-L32)/L32*100,2)</f>
        <v>1.5</v>
      </c>
      <c r="O44" s="543">
        <f t="shared" ref="O44" si="464">AVERAGE(L42:L44)</f>
        <v>98.470701681489871</v>
      </c>
      <c r="P44" s="360">
        <f t="shared" ref="P44" si="465">O44-O43</f>
        <v>0.17892161495672099</v>
      </c>
      <c r="Q44" s="361">
        <f t="shared" ref="Q44" si="466">IF(P44&lt;0,-1,1)</f>
        <v>1</v>
      </c>
      <c r="R44" s="362">
        <f t="shared" ref="R44" si="467">SUM(Q42:Q44)</f>
        <v>3</v>
      </c>
      <c r="S44" s="363" t="str">
        <f t="shared" ref="S44" si="468">IF(R44=-3,"悪化 ",IF(R44=3,"改善 "," ---"))</f>
        <v xml:space="preserve">改善 </v>
      </c>
      <c r="T44" s="2622">
        <f>結果表!Q42</f>
        <v>100.28415288312735</v>
      </c>
    </row>
    <row r="45" spans="1:30">
      <c r="A45" s="2644">
        <v>44348</v>
      </c>
      <c r="B45" s="997">
        <f>結果表!C43</f>
        <v>98.482484838833074</v>
      </c>
      <c r="C45" s="702">
        <f t="shared" ref="C45" si="469">B45-B44</f>
        <v>0.15103967600725809</v>
      </c>
      <c r="D45" s="702">
        <f t="shared" ref="D45" si="470">ROUND((B45-B33)/B33*100,2)</f>
        <v>1.07</v>
      </c>
      <c r="E45" s="543">
        <f t="shared" ref="E45" si="471">AVERAGE(B43:B45)</f>
        <v>98.34339903233915</v>
      </c>
      <c r="F45" s="360">
        <f t="shared" ref="F45" si="472">E45-E44</f>
        <v>0.11388043524024738</v>
      </c>
      <c r="G45" s="361">
        <f t="shared" ref="G45" si="473">IF(F45&lt;0,-1,1)</f>
        <v>1</v>
      </c>
      <c r="H45" s="362">
        <f t="shared" ref="H45" si="474">SUM(G43:G45)</f>
        <v>3</v>
      </c>
      <c r="I45" s="363" t="str">
        <f t="shared" ref="I45" si="475">IF(H45=-3,"悪化 ",IF(H45=3,"改善 "," ---"))</f>
        <v xml:space="preserve">改善 </v>
      </c>
      <c r="J45" s="2622">
        <f>結果表!K43</f>
        <v>99.768893605847254</v>
      </c>
      <c r="K45" s="2651">
        <v>44348</v>
      </c>
      <c r="L45" s="2622">
        <f>結果表!I43</f>
        <v>98.830747562531116</v>
      </c>
      <c r="M45" s="53">
        <f t="shared" ref="M45" si="476">L45-L44</f>
        <v>0.17717377516866861</v>
      </c>
      <c r="N45" s="244">
        <f t="shared" ref="N45" si="477">ROUND((L45-L33)/L33*100,2)</f>
        <v>1.87</v>
      </c>
      <c r="O45" s="543">
        <f t="shared" ref="O45" si="478">AVERAGE(L43:L45)</f>
        <v>98.651811280389509</v>
      </c>
      <c r="P45" s="360">
        <f t="shared" ref="P45" si="479">O45-O44</f>
        <v>0.18110959889963851</v>
      </c>
      <c r="Q45" s="361">
        <f t="shared" ref="Q45" si="480">IF(P45&lt;0,-1,1)</f>
        <v>1</v>
      </c>
      <c r="R45" s="362">
        <f t="shared" ref="R45" si="481">SUM(Q43:Q45)</f>
        <v>3</v>
      </c>
      <c r="S45" s="363" t="str">
        <f t="shared" ref="S45" si="482">IF(R45=-3,"悪化 ",IF(R45=3,"改善 "," ---"))</f>
        <v xml:space="preserve">改善 </v>
      </c>
      <c r="T45" s="2622">
        <f>結果表!Q43</f>
        <v>100.15288971811488</v>
      </c>
    </row>
    <row r="46" spans="1:30">
      <c r="A46" s="2644">
        <v>44378</v>
      </c>
      <c r="B46" s="997">
        <f>結果表!C44</f>
        <v>98.655131234563186</v>
      </c>
      <c r="C46" s="702">
        <f t="shared" ref="C46" si="483">B46-B45</f>
        <v>0.17264639573011209</v>
      </c>
      <c r="D46" s="702">
        <f t="shared" ref="D46" si="484">ROUND((B46-B34)/B34*100,2)</f>
        <v>1.29</v>
      </c>
      <c r="E46" s="543">
        <f t="shared" ref="E46" si="485">AVERAGE(B44:B46)</f>
        <v>98.489687078740687</v>
      </c>
      <c r="F46" s="360">
        <f t="shared" ref="F46" si="486">E46-E45</f>
        <v>0.14628804640153703</v>
      </c>
      <c r="G46" s="361">
        <f t="shared" ref="G46" si="487">IF(F46&lt;0,-1,1)</f>
        <v>1</v>
      </c>
      <c r="H46" s="362">
        <f t="shared" ref="H46" si="488">SUM(G44:G46)</f>
        <v>3</v>
      </c>
      <c r="I46" s="363" t="str">
        <f t="shared" ref="I46" si="489">IF(H46=-3,"悪化 ",IF(H46=3,"改善 "," ---"))</f>
        <v xml:space="preserve">改善 </v>
      </c>
      <c r="J46" s="2622">
        <f>結果表!K44</f>
        <v>100.08288152320461</v>
      </c>
      <c r="K46" s="2651">
        <v>44378</v>
      </c>
      <c r="L46" s="2622">
        <f>結果表!I44</f>
        <v>99.031227640605309</v>
      </c>
      <c r="M46" s="53">
        <f t="shared" ref="M46" si="490">L46-L45</f>
        <v>0.2004800780741931</v>
      </c>
      <c r="N46" s="244">
        <f t="shared" ref="N46" si="491">ROUND((L46-L34)/L34*100,2)</f>
        <v>2.08</v>
      </c>
      <c r="O46" s="543">
        <f t="shared" ref="O46" si="492">AVERAGE(L44:L46)</f>
        <v>98.838516330166286</v>
      </c>
      <c r="P46" s="360">
        <f t="shared" ref="P46" si="493">O46-O45</f>
        <v>0.18670504977677638</v>
      </c>
      <c r="Q46" s="361">
        <f t="shared" ref="Q46" si="494">IF(P46&lt;0,-1,1)</f>
        <v>1</v>
      </c>
      <c r="R46" s="362">
        <f t="shared" ref="R46" si="495">SUM(Q44:Q46)</f>
        <v>3</v>
      </c>
      <c r="S46" s="363" t="str">
        <f t="shared" ref="S46" si="496">IF(R46=-3,"悪化 ",IF(R46=3,"改善 "," ---"))</f>
        <v xml:space="preserve">改善 </v>
      </c>
      <c r="T46" s="2622">
        <f>結果表!Q44</f>
        <v>99.958586990726744</v>
      </c>
    </row>
    <row r="47" spans="1:30">
      <c r="A47" s="2644">
        <v>44409</v>
      </c>
      <c r="B47" s="997">
        <f>結果表!C45</f>
        <v>98.847935217804931</v>
      </c>
      <c r="C47" s="702">
        <f t="shared" ref="C47" si="497">B47-B46</f>
        <v>0.19280398324174541</v>
      </c>
      <c r="D47" s="702">
        <f t="shared" ref="D47" si="498">ROUND((B47-B35)/B35*100,2)</f>
        <v>1.43</v>
      </c>
      <c r="E47" s="543">
        <f t="shared" ref="E47" si="499">AVERAGE(B45:B47)</f>
        <v>98.661850430400406</v>
      </c>
      <c r="F47" s="360">
        <f t="shared" ref="F47" si="500">E47-E46</f>
        <v>0.17216335165971941</v>
      </c>
      <c r="G47" s="361">
        <f t="shared" ref="G47" si="501">IF(F47&lt;0,-1,1)</f>
        <v>1</v>
      </c>
      <c r="H47" s="362">
        <f t="shared" ref="H47" si="502">SUM(G45:G47)</f>
        <v>3</v>
      </c>
      <c r="I47" s="363" t="str">
        <f t="shared" ref="I47" si="503">IF(H47=-3,"悪化 ",IF(H47=3,"改善 "," ---"))</f>
        <v xml:space="preserve">改善 </v>
      </c>
      <c r="J47" s="2622">
        <f>結果表!K45</f>
        <v>100.36914257516126</v>
      </c>
      <c r="K47" s="2651">
        <v>44409</v>
      </c>
      <c r="L47" s="2622">
        <f>結果表!I45</f>
        <v>99.253454028090914</v>
      </c>
      <c r="M47" s="53">
        <f t="shared" ref="M47" si="504">L47-L46</f>
        <v>0.22222638748560541</v>
      </c>
      <c r="N47" s="244">
        <f t="shared" ref="N47" si="505">ROUND((L47-L35)/L35*100,2)</f>
        <v>2.19</v>
      </c>
      <c r="O47" s="543">
        <f t="shared" ref="O47" si="506">AVERAGE(L45:L47)</f>
        <v>99.038476410409103</v>
      </c>
      <c r="P47" s="360">
        <f t="shared" ref="P47" si="507">O47-O46</f>
        <v>0.19996008024281764</v>
      </c>
      <c r="Q47" s="361">
        <f t="shared" ref="Q47" si="508">IF(P47&lt;0,-1,1)</f>
        <v>1</v>
      </c>
      <c r="R47" s="362">
        <f t="shared" ref="R47" si="509">SUM(Q45:Q47)</f>
        <v>3</v>
      </c>
      <c r="S47" s="363" t="str">
        <f t="shared" ref="S47" si="510">IF(R47=-3,"悪化 ",IF(R47=3,"改善 "," ---"))</f>
        <v xml:space="preserve">改善 </v>
      </c>
      <c r="T47" s="2622">
        <f>結果表!Q45</f>
        <v>99.737251053444666</v>
      </c>
    </row>
    <row r="48" spans="1:30">
      <c r="A48" s="2644">
        <v>44440</v>
      </c>
      <c r="B48" s="997">
        <f>結果表!C46</f>
        <v>99.047798333574107</v>
      </c>
      <c r="C48" s="702">
        <f t="shared" ref="C48" si="511">B48-B47</f>
        <v>0.19986311576917615</v>
      </c>
      <c r="D48" s="702">
        <f t="shared" ref="D48" si="512">ROUND((B48-B36)/B36*100,2)</f>
        <v>1.54</v>
      </c>
      <c r="E48" s="543">
        <f t="shared" ref="E48" si="513">AVERAGE(B46:B48)</f>
        <v>98.850288261980737</v>
      </c>
      <c r="F48" s="360">
        <f t="shared" ref="F48" si="514">E48-E47</f>
        <v>0.18843783158033034</v>
      </c>
      <c r="G48" s="361">
        <f t="shared" ref="G48" si="515">IF(F48&lt;0,-1,1)</f>
        <v>1</v>
      </c>
      <c r="H48" s="362">
        <f t="shared" ref="H48" si="516">SUM(G46:G48)</f>
        <v>3</v>
      </c>
      <c r="I48" s="363" t="str">
        <f t="shared" ref="I48" si="517">IF(H48=-3,"悪化 ",IF(H48=3,"改善 "," ---"))</f>
        <v xml:space="preserve">改善 </v>
      </c>
      <c r="J48" s="2622">
        <f>結果表!K46</f>
        <v>100.62070564645802</v>
      </c>
      <c r="K48" s="2651">
        <v>44440</v>
      </c>
      <c r="L48" s="2622">
        <f>結果表!I46</f>
        <v>99.476067185599391</v>
      </c>
      <c r="M48" s="53">
        <f t="shared" ref="M48" si="518">L48-L47</f>
        <v>0.22261315750847643</v>
      </c>
      <c r="N48" s="244">
        <f t="shared" ref="N48" si="519">ROUND((L48-L36)/L36*100,2)</f>
        <v>2.25</v>
      </c>
      <c r="O48" s="543">
        <f t="shared" ref="O48" si="520">AVERAGE(L46:L48)</f>
        <v>99.253582951431881</v>
      </c>
      <c r="P48" s="360">
        <f t="shared" ref="P48" si="521">O48-O47</f>
        <v>0.21510654102277726</v>
      </c>
      <c r="Q48" s="361">
        <f t="shared" ref="Q48" si="522">IF(P48&lt;0,-1,1)</f>
        <v>1</v>
      </c>
      <c r="R48" s="362">
        <f t="shared" ref="R48" si="523">SUM(Q46:Q48)</f>
        <v>3</v>
      </c>
      <c r="S48" s="363" t="str">
        <f t="shared" ref="S48" si="524">IF(R48=-3,"悪化 ",IF(R48=3,"改善 "," ---"))</f>
        <v xml:space="preserve">改善 </v>
      </c>
      <c r="T48" s="2622">
        <f>結果表!Q46</f>
        <v>99.560458620469561</v>
      </c>
    </row>
    <row r="49" spans="1:30">
      <c r="A49" s="2644">
        <v>44470</v>
      </c>
      <c r="B49" s="997">
        <f>結果表!C47</f>
        <v>99.254530942437924</v>
      </c>
      <c r="C49" s="702">
        <f t="shared" ref="C49" si="525">B49-B48</f>
        <v>0.20673260886381684</v>
      </c>
      <c r="D49" s="702">
        <f t="shared" ref="D49" si="526">ROUND((B49-B37)/B37*100,2)</f>
        <v>1.65</v>
      </c>
      <c r="E49" s="543">
        <f t="shared" ref="E49" si="527">AVERAGE(B47:B49)</f>
        <v>99.050088164605654</v>
      </c>
      <c r="F49" s="360">
        <f t="shared" ref="F49" si="528">E49-E48</f>
        <v>0.19979990262491754</v>
      </c>
      <c r="G49" s="361">
        <f t="shared" ref="G49" si="529">IF(F49&lt;0,-1,1)</f>
        <v>1</v>
      </c>
      <c r="H49" s="362">
        <f t="shared" ref="H49" si="530">SUM(G47:G49)</f>
        <v>3</v>
      </c>
      <c r="I49" s="363" t="str">
        <f t="shared" ref="I49" si="531">IF(H49=-3,"悪化 ",IF(H49=3,"改善 "," ---"))</f>
        <v xml:space="preserve">改善 </v>
      </c>
      <c r="J49" s="2622">
        <f>結果表!K47</f>
        <v>100.81169926969669</v>
      </c>
      <c r="K49" s="2651">
        <v>44470</v>
      </c>
      <c r="L49" s="2622">
        <f>結果表!I47</f>
        <v>99.678090706062932</v>
      </c>
      <c r="M49" s="53">
        <f t="shared" ref="M49" si="532">L49-L48</f>
        <v>0.20202352046354122</v>
      </c>
      <c r="N49" s="244">
        <f t="shared" ref="N49" si="533">ROUND((L49-L37)/L37*100,2)</f>
        <v>2.2599999999999998</v>
      </c>
      <c r="O49" s="543">
        <f t="shared" ref="O49" si="534">AVERAGE(L47:L49)</f>
        <v>99.469203973251069</v>
      </c>
      <c r="P49" s="360">
        <f t="shared" ref="P49" si="535">O49-O48</f>
        <v>0.21562102181918874</v>
      </c>
      <c r="Q49" s="361">
        <f t="shared" ref="Q49" si="536">IF(P49&lt;0,-1,1)</f>
        <v>1</v>
      </c>
      <c r="R49" s="362">
        <f t="shared" ref="R49" si="537">SUM(Q47:Q49)</f>
        <v>3</v>
      </c>
      <c r="S49" s="363" t="str">
        <f t="shared" ref="S49" si="538">IF(R49=-3,"悪化 ",IF(R49=3,"改善 "," ---"))</f>
        <v xml:space="preserve">改善 </v>
      </c>
      <c r="T49" s="2622">
        <f>結果表!Q47</f>
        <v>99.486774795279416</v>
      </c>
    </row>
    <row r="50" spans="1:30">
      <c r="A50" s="2644">
        <v>44501</v>
      </c>
      <c r="B50" s="997">
        <f>結果表!C48</f>
        <v>99.48302383617002</v>
      </c>
      <c r="C50" s="702">
        <f t="shared" ref="C50" si="539">B50-B49</f>
        <v>0.22849289373209558</v>
      </c>
      <c r="D50" s="702">
        <f t="shared" ref="D50" si="540">ROUND((B50-B38)/B38*100,2)</f>
        <v>1.75</v>
      </c>
      <c r="E50" s="543">
        <f t="shared" ref="E50" si="541">AVERAGE(B48:B50)</f>
        <v>99.261784370727355</v>
      </c>
      <c r="F50" s="360">
        <f t="shared" ref="F50" si="542">E50-E49</f>
        <v>0.21169620612170092</v>
      </c>
      <c r="G50" s="361">
        <f t="shared" ref="G50" si="543">IF(F50&lt;0,-1,1)</f>
        <v>1</v>
      </c>
      <c r="H50" s="362">
        <f t="shared" ref="H50" si="544">SUM(G48:G50)</f>
        <v>3</v>
      </c>
      <c r="I50" s="363" t="str">
        <f t="shared" ref="I50" si="545">IF(H50=-3,"悪化 ",IF(H50=3,"改善 "," ---"))</f>
        <v xml:space="preserve">改善 </v>
      </c>
      <c r="J50" s="2622">
        <f>結果表!K48</f>
        <v>100.93793700382908</v>
      </c>
      <c r="K50" s="2651">
        <v>44501</v>
      </c>
      <c r="L50" s="2622">
        <f>結果表!I48</f>
        <v>99.833184770480031</v>
      </c>
      <c r="M50" s="53">
        <f t="shared" ref="M50" si="546">L50-L49</f>
        <v>0.15509406441709928</v>
      </c>
      <c r="N50" s="244">
        <f t="shared" ref="N50" si="547">ROUND((L50-L38)/L38*100,2)</f>
        <v>2.21</v>
      </c>
      <c r="O50" s="543">
        <f t="shared" ref="O50" si="548">AVERAGE(L48:L50)</f>
        <v>99.662447554047446</v>
      </c>
      <c r="P50" s="360">
        <f t="shared" ref="P50" si="549">O50-O49</f>
        <v>0.19324358079637705</v>
      </c>
      <c r="Q50" s="361">
        <f t="shared" ref="Q50" si="550">IF(P50&lt;0,-1,1)</f>
        <v>1</v>
      </c>
      <c r="R50" s="362">
        <f t="shared" ref="R50" si="551">SUM(Q48:Q50)</f>
        <v>3</v>
      </c>
      <c r="S50" s="363" t="str">
        <f t="shared" ref="S50" si="552">IF(R50=-3,"悪化 ",IF(R50=3,"改善 "," ---"))</f>
        <v xml:space="preserve">改善 </v>
      </c>
      <c r="T50" s="2622">
        <f>結果表!Q48</f>
        <v>99.494733465017788</v>
      </c>
    </row>
    <row r="51" spans="1:30">
      <c r="A51" s="2644">
        <v>44531</v>
      </c>
      <c r="B51" s="997">
        <f>結果表!C49</f>
        <v>99.692505321622036</v>
      </c>
      <c r="C51" s="702">
        <f t="shared" ref="C51:C52" si="553">B51-B50</f>
        <v>0.20948148545201661</v>
      </c>
      <c r="D51" s="702">
        <f t="shared" ref="D51:D52" si="554">ROUND((B51-B39)/B39*100,2)</f>
        <v>1.84</v>
      </c>
      <c r="E51" s="543">
        <f t="shared" ref="E51:E52" si="555">AVERAGE(B49:B51)</f>
        <v>99.476686700076655</v>
      </c>
      <c r="F51" s="360">
        <f t="shared" ref="F51:F52" si="556">E51-E50</f>
        <v>0.2149023293493002</v>
      </c>
      <c r="G51" s="361">
        <f t="shared" ref="G51:G52" si="557">IF(F51&lt;0,-1,1)</f>
        <v>1</v>
      </c>
      <c r="H51" s="362">
        <f t="shared" ref="H51:H52" si="558">SUM(G49:G51)</f>
        <v>3</v>
      </c>
      <c r="I51" s="363" t="str">
        <f t="shared" ref="I51:I52" si="559">IF(H51=-3,"悪化 ",IF(H51=3,"改善 "," ---"))</f>
        <v xml:space="preserve">改善 </v>
      </c>
      <c r="J51" s="2622">
        <f>結果表!K49</f>
        <v>101.02036624882565</v>
      </c>
      <c r="K51" s="2651">
        <v>44531</v>
      </c>
      <c r="L51" s="2622">
        <f>結果表!I49</f>
        <v>100.00038288957872</v>
      </c>
      <c r="M51" s="53">
        <f t="shared" ref="M51:M52" si="560">L51-L50</f>
        <v>0.16719811909868554</v>
      </c>
      <c r="N51" s="244">
        <f t="shared" ref="N51:N52" si="561">ROUND((L51-L39)/L39*100,2)</f>
        <v>2.2200000000000002</v>
      </c>
      <c r="O51" s="543">
        <f t="shared" ref="O51:O52" si="562">AVERAGE(L49:L51)</f>
        <v>99.837219455373884</v>
      </c>
      <c r="P51" s="360">
        <f t="shared" ref="P51:P52" si="563">O51-O50</f>
        <v>0.17477190132643727</v>
      </c>
      <c r="Q51" s="361">
        <f t="shared" ref="Q51:Q52" si="564">IF(P51&lt;0,-1,1)</f>
        <v>1</v>
      </c>
      <c r="R51" s="362">
        <f t="shared" ref="R51:R52" si="565">SUM(Q49:Q51)</f>
        <v>3</v>
      </c>
      <c r="S51" s="363" t="str">
        <f t="shared" ref="S51:S52" si="566">IF(R51=-3,"悪化 ",IF(R51=3,"改善 "," ---"))</f>
        <v xml:space="preserve">改善 </v>
      </c>
      <c r="T51" s="2622">
        <f>結果表!Q49</f>
        <v>99.582328656836623</v>
      </c>
      <c r="AD51" s="306" t="s">
        <v>271</v>
      </c>
    </row>
    <row r="52" spans="1:30">
      <c r="A52" s="2643">
        <v>44562</v>
      </c>
      <c r="B52" s="996">
        <f>結果表!C50</f>
        <v>99.850432166310497</v>
      </c>
      <c r="C52" s="548">
        <f t="shared" si="553"/>
        <v>0.15792684468846119</v>
      </c>
      <c r="D52" s="246">
        <f t="shared" si="554"/>
        <v>1.89</v>
      </c>
      <c r="E52" s="549">
        <f t="shared" si="555"/>
        <v>99.675320441367532</v>
      </c>
      <c r="F52" s="555">
        <f t="shared" si="556"/>
        <v>0.19863374129087674</v>
      </c>
      <c r="G52" s="550">
        <f t="shared" si="557"/>
        <v>1</v>
      </c>
      <c r="H52" s="556">
        <f t="shared" si="558"/>
        <v>3</v>
      </c>
      <c r="I52" s="2619" t="str">
        <f t="shared" si="559"/>
        <v xml:space="preserve">改善 </v>
      </c>
      <c r="J52" s="2621">
        <f>結果表!K50</f>
        <v>101.09168652514364</v>
      </c>
      <c r="K52" s="2288">
        <v>44562</v>
      </c>
      <c r="L52" s="2621">
        <f>結果表!I50</f>
        <v>100.19731664659056</v>
      </c>
      <c r="M52" s="548">
        <f t="shared" si="560"/>
        <v>0.19693375701184834</v>
      </c>
      <c r="N52" s="246">
        <f t="shared" si="561"/>
        <v>2.27</v>
      </c>
      <c r="O52" s="549">
        <f t="shared" si="562"/>
        <v>100.01029476888311</v>
      </c>
      <c r="P52" s="555">
        <f t="shared" si="563"/>
        <v>0.17307531350923</v>
      </c>
      <c r="Q52" s="550">
        <f t="shared" si="564"/>
        <v>1</v>
      </c>
      <c r="R52" s="556">
        <f t="shared" si="565"/>
        <v>3</v>
      </c>
      <c r="S52" s="2619" t="str">
        <f t="shared" si="566"/>
        <v xml:space="preserve">改善 </v>
      </c>
      <c r="T52" s="2621">
        <f>結果表!Q50</f>
        <v>99.763595942283828</v>
      </c>
    </row>
    <row r="53" spans="1:30">
      <c r="A53" s="2644">
        <v>44593</v>
      </c>
      <c r="B53" s="997">
        <f>結果表!C51</f>
        <v>99.982598657509755</v>
      </c>
      <c r="C53" s="53">
        <f t="shared" ref="C53" si="567">B53-B52</f>
        <v>0.13216649119925705</v>
      </c>
      <c r="D53" s="244">
        <f t="shared" ref="D53" si="568">ROUND((B53-B41)/B41*100,2)</f>
        <v>1.94</v>
      </c>
      <c r="E53" s="543">
        <f t="shared" ref="E53" si="569">AVERAGE(B51:B53)</f>
        <v>99.841845381814096</v>
      </c>
      <c r="F53" s="360">
        <f t="shared" ref="F53" si="570">E53-E52</f>
        <v>0.16652494044656407</v>
      </c>
      <c r="G53" s="361">
        <f t="shared" ref="G53" si="571">IF(F53&lt;0,-1,1)</f>
        <v>1</v>
      </c>
      <c r="H53" s="362">
        <f t="shared" ref="H53" si="572">SUM(G51:G53)</f>
        <v>3</v>
      </c>
      <c r="I53" s="363" t="str">
        <f t="shared" ref="I53" si="573">IF(H53=-3,"悪化 ",IF(H53=3,"改善 "," ---"))</f>
        <v xml:space="preserve">改善 </v>
      </c>
      <c r="J53" s="2622">
        <f>結果表!K51</f>
        <v>101.18071026625789</v>
      </c>
      <c r="K53" s="2289">
        <v>44593</v>
      </c>
      <c r="L53" s="2622">
        <f>結果表!I51</f>
        <v>100.42329826336226</v>
      </c>
      <c r="M53" s="53">
        <f t="shared" ref="M53" si="574">L53-L52</f>
        <v>0.2259816167716906</v>
      </c>
      <c r="N53" s="244">
        <f t="shared" ref="N53" si="575">ROUND((L53-L41)/L41*100,2)</f>
        <v>2.35</v>
      </c>
      <c r="O53" s="543">
        <f t="shared" ref="O53" si="576">AVERAGE(L51:L53)</f>
        <v>100.20699926651052</v>
      </c>
      <c r="P53" s="360">
        <f t="shared" ref="P53" si="577">O53-O52</f>
        <v>0.19670449762740816</v>
      </c>
      <c r="Q53" s="361">
        <f t="shared" ref="Q53" si="578">IF(P53&lt;0,-1,1)</f>
        <v>1</v>
      </c>
      <c r="R53" s="362">
        <f t="shared" ref="R53" si="579">SUM(Q51:Q53)</f>
        <v>3</v>
      </c>
      <c r="S53" s="363" t="str">
        <f t="shared" ref="S53" si="580">IF(R53=-3,"悪化 ",IF(R53=3,"改善 "," ---"))</f>
        <v xml:space="preserve">改善 </v>
      </c>
      <c r="T53" s="2622">
        <f>結果表!Q51</f>
        <v>99.992210905360153</v>
      </c>
    </row>
    <row r="54" spans="1:30">
      <c r="A54" s="2644">
        <v>44621</v>
      </c>
      <c r="B54" s="997">
        <f>結果表!C52</f>
        <v>100.12133173829918</v>
      </c>
      <c r="C54" s="53">
        <f t="shared" ref="C54" si="581">B54-B53</f>
        <v>0.13873308078942159</v>
      </c>
      <c r="D54" s="244">
        <f t="shared" ref="D54" si="582">ROUND((B54-B42)/B42*100,2)</f>
        <v>2.02</v>
      </c>
      <c r="E54" s="543">
        <f t="shared" ref="E54" si="583">AVERAGE(B52:B54)</f>
        <v>99.984787520706462</v>
      </c>
      <c r="F54" s="360">
        <f t="shared" ref="F54" si="584">E54-E53</f>
        <v>0.14294213889236573</v>
      </c>
      <c r="G54" s="361">
        <f t="shared" ref="G54" si="585">IF(F54&lt;0,-1,1)</f>
        <v>1</v>
      </c>
      <c r="H54" s="362">
        <f t="shared" ref="H54" si="586">SUM(G52:G54)</f>
        <v>3</v>
      </c>
      <c r="I54" s="363" t="str">
        <f t="shared" ref="I54" si="587">IF(H54=-3,"悪化 ",IF(H54=3,"改善 "," ---"))</f>
        <v xml:space="preserve">改善 </v>
      </c>
      <c r="J54" s="2622">
        <f>結果表!K52</f>
        <v>101.35604581045774</v>
      </c>
      <c r="K54" s="2289">
        <v>44621</v>
      </c>
      <c r="L54" s="2622">
        <f>結果表!I52</f>
        <v>100.63642881415805</v>
      </c>
      <c r="M54" s="53">
        <f t="shared" ref="M54" si="588">L54-L53</f>
        <v>0.21313055079579613</v>
      </c>
      <c r="N54" s="244">
        <f t="shared" ref="N54" si="589">ROUND((L54-L42)/L42*100,2)</f>
        <v>2.39</v>
      </c>
      <c r="O54" s="543">
        <f t="shared" ref="O54" si="590">AVERAGE(L52:L54)</f>
        <v>100.41901457470362</v>
      </c>
      <c r="P54" s="360">
        <f t="shared" ref="P54" si="591">O54-O53</f>
        <v>0.21201530819310221</v>
      </c>
      <c r="Q54" s="361">
        <f t="shared" ref="Q54" si="592">IF(P54&lt;0,-1,1)</f>
        <v>1</v>
      </c>
      <c r="R54" s="362">
        <f t="shared" ref="R54" si="593">SUM(Q52:Q54)</f>
        <v>3</v>
      </c>
      <c r="S54" s="363" t="str">
        <f t="shared" ref="S54" si="594">IF(R54=-3,"悪化 ",IF(R54=3,"改善 "," ---"))</f>
        <v xml:space="preserve">改善 </v>
      </c>
      <c r="T54" s="2622">
        <f>結果表!Q52</f>
        <v>100.20917341954053</v>
      </c>
    </row>
    <row r="55" spans="1:30">
      <c r="A55" s="2644">
        <v>44652</v>
      </c>
      <c r="B55" s="997">
        <f>結果表!C53</f>
        <v>100.25121788960477</v>
      </c>
      <c r="C55" s="53">
        <f t="shared" ref="C55" si="595">B55-B54</f>
        <v>0.12988615130559822</v>
      </c>
      <c r="D55" s="244">
        <f t="shared" ref="D55" si="596">ROUND((B55-B43)/B43*100,2)</f>
        <v>2.0699999999999998</v>
      </c>
      <c r="E55" s="543">
        <f t="shared" ref="E55" si="597">AVERAGE(B53:B55)</f>
        <v>100.11838276180457</v>
      </c>
      <c r="F55" s="360">
        <f t="shared" ref="F55" si="598">E55-E54</f>
        <v>0.1335952410981065</v>
      </c>
      <c r="G55" s="361">
        <f t="shared" ref="G55" si="599">IF(F55&lt;0,-1,1)</f>
        <v>1</v>
      </c>
      <c r="H55" s="362">
        <f t="shared" ref="H55" si="600">SUM(G53:G55)</f>
        <v>3</v>
      </c>
      <c r="I55" s="363" t="str">
        <f t="shared" ref="I55" si="601">IF(H55=-3,"悪化 ",IF(H55=3,"改善 "," ---"))</f>
        <v xml:space="preserve">改善 </v>
      </c>
      <c r="J55" s="2622">
        <f>結果表!K53</f>
        <v>101.51815239397422</v>
      </c>
      <c r="K55" s="2289">
        <v>44652</v>
      </c>
      <c r="L55" s="2622">
        <f>結果表!I53</f>
        <v>100.82737731019947</v>
      </c>
      <c r="M55" s="53">
        <f t="shared" ref="M55" si="602">L55-L54</f>
        <v>0.19094849604141473</v>
      </c>
      <c r="N55" s="244">
        <f t="shared" ref="N55" si="603">ROUND((L55-L43)/L43*100,2)</f>
        <v>2.39</v>
      </c>
      <c r="O55" s="543">
        <f t="shared" ref="O55" si="604">AVERAGE(L53:L55)</f>
        <v>100.62903479590659</v>
      </c>
      <c r="P55" s="360">
        <f t="shared" ref="P55" si="605">O55-O54</f>
        <v>0.21002022120296715</v>
      </c>
      <c r="Q55" s="361">
        <f t="shared" ref="Q55" si="606">IF(P55&lt;0,-1,1)</f>
        <v>1</v>
      </c>
      <c r="R55" s="362">
        <f t="shared" ref="R55" si="607">SUM(Q53:Q55)</f>
        <v>3</v>
      </c>
      <c r="S55" s="363" t="str">
        <f t="shared" ref="S55" si="608">IF(R55=-3,"悪化 ",IF(R55=3,"改善 "," ---"))</f>
        <v xml:space="preserve">改善 </v>
      </c>
      <c r="T55" s="2622">
        <f>結果表!Q53</f>
        <v>100.43828845877479</v>
      </c>
    </row>
    <row r="56" spans="1:30">
      <c r="A56" s="2644">
        <v>44682</v>
      </c>
      <c r="B56" s="997">
        <f>結果表!C54</f>
        <v>100.37011180559387</v>
      </c>
      <c r="C56" s="53">
        <f t="shared" ref="C56" si="609">B56-B55</f>
        <v>0.11889391598909071</v>
      </c>
      <c r="D56" s="244">
        <f t="shared" ref="D56" si="610">ROUND((B56-B44)/B44*100,2)</f>
        <v>2.0699999999999998</v>
      </c>
      <c r="E56" s="543">
        <f t="shared" ref="E56" si="611">AVERAGE(B54:B56)</f>
        <v>100.24755381116593</v>
      </c>
      <c r="F56" s="360">
        <f t="shared" ref="F56" si="612">E56-E55</f>
        <v>0.1291710493613607</v>
      </c>
      <c r="G56" s="361">
        <f t="shared" ref="G56" si="613">IF(F56&lt;0,-1,1)</f>
        <v>1</v>
      </c>
      <c r="H56" s="362">
        <f t="shared" ref="H56" si="614">SUM(G54:G56)</f>
        <v>3</v>
      </c>
      <c r="I56" s="363" t="str">
        <f t="shared" ref="I56" si="615">IF(H56=-3,"悪化 ",IF(H56=3,"改善 "," ---"))</f>
        <v xml:space="preserve">改善 </v>
      </c>
      <c r="J56" s="2622">
        <f>結果表!K54</f>
        <v>101.55405217128286</v>
      </c>
      <c r="K56" s="2289">
        <v>44682</v>
      </c>
      <c r="L56" s="2622">
        <f>結果表!I54</f>
        <v>100.97245605883718</v>
      </c>
      <c r="M56" s="53">
        <f t="shared" ref="M56" si="616">L56-L55</f>
        <v>0.14507874863771519</v>
      </c>
      <c r="N56" s="244">
        <f t="shared" ref="N56" si="617">ROUND((L56-L44)/L44*100,2)</f>
        <v>2.35</v>
      </c>
      <c r="O56" s="543">
        <f t="shared" ref="O56" si="618">AVERAGE(L54:L56)</f>
        <v>100.81208739439823</v>
      </c>
      <c r="P56" s="360">
        <f t="shared" ref="P56" si="619">O56-O55</f>
        <v>0.18305259849164202</v>
      </c>
      <c r="Q56" s="361">
        <f t="shared" ref="Q56" si="620">IF(P56&lt;0,-1,1)</f>
        <v>1</v>
      </c>
      <c r="R56" s="362">
        <f t="shared" ref="R56" si="621">SUM(Q54:Q56)</f>
        <v>3</v>
      </c>
      <c r="S56" s="363" t="str">
        <f t="shared" ref="S56" si="622">IF(R56=-3,"悪化 ",IF(R56=3,"改善 "," ---"))</f>
        <v xml:space="preserve">改善 </v>
      </c>
      <c r="T56" s="2622">
        <f>結果表!Q54</f>
        <v>100.68553130526976</v>
      </c>
    </row>
    <row r="57" spans="1:30">
      <c r="A57" s="2644">
        <v>44713</v>
      </c>
      <c r="B57" s="997">
        <f>結果表!C55</f>
        <v>100.47846142525283</v>
      </c>
      <c r="C57" s="53">
        <f t="shared" ref="C57:C58" si="623">B57-B56</f>
        <v>0.10834961965896639</v>
      </c>
      <c r="D57" s="244">
        <f t="shared" ref="D57:D58" si="624">ROUND((B57-B45)/B45*100,2)</f>
        <v>2.0299999999999998</v>
      </c>
      <c r="E57" s="543">
        <f t="shared" ref="E57:E58" si="625">AVERAGE(B55:B57)</f>
        <v>100.36659704015049</v>
      </c>
      <c r="F57" s="360">
        <f t="shared" ref="F57:F58" si="626">E57-E56</f>
        <v>0.11904322898456599</v>
      </c>
      <c r="G57" s="361">
        <f t="shared" ref="G57:G58" si="627">IF(F57&lt;0,-1,1)</f>
        <v>1</v>
      </c>
      <c r="H57" s="362">
        <f t="shared" ref="H57:H58" si="628">SUM(G55:G57)</f>
        <v>3</v>
      </c>
      <c r="I57" s="363" t="str">
        <f t="shared" ref="I57:I58" si="629">IF(H57=-3,"悪化 ",IF(H57=3,"改善 "," ---"))</f>
        <v xml:space="preserve">改善 </v>
      </c>
      <c r="J57" s="2622">
        <f>結果表!K55</f>
        <v>101.45976085784729</v>
      </c>
      <c r="K57" s="2289">
        <v>44713</v>
      </c>
      <c r="L57" s="2622">
        <f>結果表!I55</f>
        <v>101.0793500269499</v>
      </c>
      <c r="M57" s="53">
        <f t="shared" ref="M57:M58" si="630">L57-L56</f>
        <v>0.10689396811271479</v>
      </c>
      <c r="N57" s="244">
        <f t="shared" ref="N57:N58" si="631">ROUND((L57-L45)/L45*100,2)</f>
        <v>2.2799999999999998</v>
      </c>
      <c r="O57" s="543">
        <f t="shared" ref="O57:O58" si="632">AVERAGE(L55:L57)</f>
        <v>100.95972779866219</v>
      </c>
      <c r="P57" s="360">
        <f t="shared" ref="P57:P58" si="633">O57-O56</f>
        <v>0.14764040426395297</v>
      </c>
      <c r="Q57" s="361">
        <f t="shared" ref="Q57:Q58" si="634">IF(P57&lt;0,-1,1)</f>
        <v>1</v>
      </c>
      <c r="R57" s="362">
        <f t="shared" ref="R57:R58" si="635">SUM(Q55:Q57)</f>
        <v>3</v>
      </c>
      <c r="S57" s="363" t="str">
        <f t="shared" ref="S57:S58" si="636">IF(R57=-3,"悪化 ",IF(R57=3,"改善 "," ---"))</f>
        <v xml:space="preserve">改善 </v>
      </c>
      <c r="T57" s="2622">
        <f>結果表!Q55</f>
        <v>100.98200054327552</v>
      </c>
    </row>
    <row r="58" spans="1:30">
      <c r="A58" s="2644">
        <v>44743</v>
      </c>
      <c r="B58" s="997">
        <f>結果表!C56</f>
        <v>100.57197924219525</v>
      </c>
      <c r="C58" s="53">
        <f t="shared" si="623"/>
        <v>9.3517816942423337E-2</v>
      </c>
      <c r="D58" s="244">
        <f t="shared" si="624"/>
        <v>1.94</v>
      </c>
      <c r="E58" s="543">
        <f t="shared" si="625"/>
        <v>100.47351749101398</v>
      </c>
      <c r="F58" s="360">
        <f t="shared" si="626"/>
        <v>0.10692045086348401</v>
      </c>
      <c r="G58" s="361">
        <f t="shared" si="627"/>
        <v>1</v>
      </c>
      <c r="H58" s="362">
        <f t="shared" si="628"/>
        <v>3</v>
      </c>
      <c r="I58" s="363" t="str">
        <f t="shared" si="629"/>
        <v xml:space="preserve">改善 </v>
      </c>
      <c r="J58" s="2622">
        <f>結果表!K56</f>
        <v>101.2657183195423</v>
      </c>
      <c r="K58" s="2289">
        <v>44743</v>
      </c>
      <c r="L58" s="2622">
        <f>結果表!I56</f>
        <v>101.17115679209253</v>
      </c>
      <c r="M58" s="53">
        <f t="shared" si="630"/>
        <v>9.1806765142635527E-2</v>
      </c>
      <c r="N58" s="244">
        <f t="shared" si="631"/>
        <v>2.16</v>
      </c>
      <c r="O58" s="543">
        <f t="shared" si="632"/>
        <v>101.07432095929319</v>
      </c>
      <c r="P58" s="360">
        <f t="shared" si="633"/>
        <v>0.11459316063100289</v>
      </c>
      <c r="Q58" s="361">
        <f t="shared" si="634"/>
        <v>1</v>
      </c>
      <c r="R58" s="362">
        <f t="shared" si="635"/>
        <v>3</v>
      </c>
      <c r="S58" s="363" t="str">
        <f t="shared" si="636"/>
        <v xml:space="preserve">改善 </v>
      </c>
      <c r="T58" s="2622">
        <f>結果表!Q56</f>
        <v>101.28660356248598</v>
      </c>
    </row>
    <row r="59" spans="1:30">
      <c r="A59" s="2644">
        <v>44774</v>
      </c>
      <c r="B59" s="997">
        <f>結果表!C57</f>
        <v>100.6540976444267</v>
      </c>
      <c r="C59" s="53">
        <f t="shared" ref="C59" si="637">B59-B58</f>
        <v>8.2118402231444065E-2</v>
      </c>
      <c r="D59" s="244">
        <f t="shared" ref="D59" si="638">ROUND((B59-B47)/B47*100,2)</f>
        <v>1.83</v>
      </c>
      <c r="E59" s="543">
        <f t="shared" ref="E59" si="639">AVERAGE(B57:B59)</f>
        <v>100.56817943729159</v>
      </c>
      <c r="F59" s="360">
        <f t="shared" ref="F59" si="640">E59-E58</f>
        <v>9.4661946277611264E-2</v>
      </c>
      <c r="G59" s="361">
        <f t="shared" ref="G59" si="641">IF(F59&lt;0,-1,1)</f>
        <v>1</v>
      </c>
      <c r="H59" s="362">
        <f t="shared" ref="H59" si="642">SUM(G57:G59)</f>
        <v>3</v>
      </c>
      <c r="I59" s="363" t="str">
        <f t="shared" ref="I59" si="643">IF(H59=-3,"悪化 ",IF(H59=3,"改善 "," ---"))</f>
        <v xml:space="preserve">改善 </v>
      </c>
      <c r="J59" s="2622">
        <f>結果表!K57</f>
        <v>101.01440500254431</v>
      </c>
      <c r="K59" s="2289">
        <v>44774</v>
      </c>
      <c r="L59" s="2622">
        <f>結果表!I57</f>
        <v>101.24450552518749</v>
      </c>
      <c r="M59" s="53">
        <f t="shared" ref="M59" si="644">L59-L58</f>
        <v>7.3348733094960039E-2</v>
      </c>
      <c r="N59" s="244">
        <f t="shared" ref="N59" si="645">ROUND((L59-L47)/L47*100,2)</f>
        <v>2.0099999999999998</v>
      </c>
      <c r="O59" s="543">
        <f t="shared" ref="O59" si="646">AVERAGE(L57:L59)</f>
        <v>101.1650041147433</v>
      </c>
      <c r="P59" s="360">
        <f t="shared" ref="P59" si="647">O59-O58</f>
        <v>9.0683155450108188E-2</v>
      </c>
      <c r="Q59" s="361">
        <f t="shared" ref="Q59" si="648">IF(P59&lt;0,-1,1)</f>
        <v>1</v>
      </c>
      <c r="R59" s="362">
        <f t="shared" ref="R59" si="649">SUM(Q57:Q59)</f>
        <v>3</v>
      </c>
      <c r="S59" s="363" t="str">
        <f t="shared" ref="S59" si="650">IF(R59=-3,"悪化 ",IF(R59=3,"改善 "," ---"))</f>
        <v xml:space="preserve">改善 </v>
      </c>
      <c r="T59" s="2622">
        <f>結果表!Q57</f>
        <v>101.55090734098687</v>
      </c>
    </row>
    <row r="60" spans="1:30">
      <c r="A60" s="2644">
        <v>44805</v>
      </c>
      <c r="B60" s="997">
        <f>結果表!C58</f>
        <v>100.75042902136687</v>
      </c>
      <c r="C60" s="53">
        <f t="shared" ref="C60" si="651">B60-B59</f>
        <v>9.6331376940170799E-2</v>
      </c>
      <c r="D60" s="244">
        <f t="shared" ref="D60" si="652">ROUND((B60-B48)/B48*100,2)</f>
        <v>1.72</v>
      </c>
      <c r="E60" s="543">
        <f t="shared" ref="E60" si="653">AVERAGE(B58:B60)</f>
        <v>100.65883530266295</v>
      </c>
      <c r="F60" s="360">
        <f t="shared" ref="F60" si="654">E60-E59</f>
        <v>9.0655865371360278E-2</v>
      </c>
      <c r="G60" s="361">
        <f t="shared" ref="G60" si="655">IF(F60&lt;0,-1,1)</f>
        <v>1</v>
      </c>
      <c r="H60" s="362">
        <f t="shared" ref="H60" si="656">SUM(G58:G60)</f>
        <v>3</v>
      </c>
      <c r="I60" s="363" t="str">
        <f t="shared" ref="I60" si="657">IF(H60=-3,"悪化 ",IF(H60=3,"改善 "," ---"))</f>
        <v xml:space="preserve">改善 </v>
      </c>
      <c r="J60" s="2622">
        <f>結果表!K58</f>
        <v>100.80545945493145</v>
      </c>
      <c r="K60" s="2289">
        <v>44805</v>
      </c>
      <c r="L60" s="2622">
        <f>結果表!I58</f>
        <v>101.30583301248481</v>
      </c>
      <c r="M60" s="53">
        <f t="shared" ref="M60" si="658">L60-L59</f>
        <v>6.1327487297319294E-2</v>
      </c>
      <c r="N60" s="244">
        <f t="shared" ref="N60" si="659">ROUND((L60-L48)/L48*100,2)</f>
        <v>1.84</v>
      </c>
      <c r="O60" s="543">
        <f t="shared" ref="O60" si="660">AVERAGE(L58:L60)</f>
        <v>101.24049844325494</v>
      </c>
      <c r="P60" s="360">
        <f t="shared" ref="P60" si="661">O60-O59</f>
        <v>7.5494328511638287E-2</v>
      </c>
      <c r="Q60" s="361">
        <f t="shared" ref="Q60" si="662">IF(P60&lt;0,-1,1)</f>
        <v>1</v>
      </c>
      <c r="R60" s="362">
        <f t="shared" ref="R60" si="663">SUM(Q58:Q60)</f>
        <v>3</v>
      </c>
      <c r="S60" s="363" t="str">
        <f t="shared" ref="S60" si="664">IF(R60=-3,"悪化 ",IF(R60=3,"改善 "," ---"))</f>
        <v xml:space="preserve">改善 </v>
      </c>
      <c r="T60" s="2622">
        <f>結果表!Q58</f>
        <v>101.72661997273103</v>
      </c>
    </row>
    <row r="61" spans="1:30">
      <c r="A61" s="2644">
        <v>44835</v>
      </c>
      <c r="B61" s="997">
        <f>結果表!C59</f>
        <v>100.84967303784627</v>
      </c>
      <c r="C61" s="53">
        <f t="shared" ref="C61" si="665">B61-B60</f>
        <v>9.9244016479403285E-2</v>
      </c>
      <c r="D61" s="244">
        <f t="shared" ref="D61" si="666">ROUND((B61-B49)/B49*100,2)</f>
        <v>1.61</v>
      </c>
      <c r="E61" s="543">
        <f t="shared" ref="E61" si="667">AVERAGE(B59:B61)</f>
        <v>100.75139990121329</v>
      </c>
      <c r="F61" s="360">
        <f t="shared" ref="F61" si="668">E61-E60</f>
        <v>9.2564598550339383E-2</v>
      </c>
      <c r="G61" s="361">
        <f t="shared" ref="G61" si="669">IF(F61&lt;0,-1,1)</f>
        <v>1</v>
      </c>
      <c r="H61" s="362">
        <f t="shared" ref="H61" si="670">SUM(G59:G61)</f>
        <v>3</v>
      </c>
      <c r="I61" s="363" t="str">
        <f t="shared" ref="I61" si="671">IF(H61=-3,"悪化 ",IF(H61=3,"改善 "," ---"))</f>
        <v xml:space="preserve">改善 </v>
      </c>
      <c r="J61" s="2622">
        <f>結果表!K59</f>
        <v>100.59421846868116</v>
      </c>
      <c r="K61" s="2289">
        <v>44835</v>
      </c>
      <c r="L61" s="2622">
        <f>結果表!I59</f>
        <v>101.35968205477545</v>
      </c>
      <c r="M61" s="53">
        <f t="shared" ref="M61" si="672">L61-L60</f>
        <v>5.3849042290636362E-2</v>
      </c>
      <c r="N61" s="244">
        <f t="shared" ref="N61" si="673">ROUND((L61-L49)/L49*100,2)</f>
        <v>1.69</v>
      </c>
      <c r="O61" s="543">
        <f t="shared" ref="O61" si="674">AVERAGE(L59:L61)</f>
        <v>101.30334019748257</v>
      </c>
      <c r="P61" s="360">
        <f t="shared" ref="P61" si="675">O61-O60</f>
        <v>6.2841754227633828E-2</v>
      </c>
      <c r="Q61" s="361">
        <f t="shared" ref="Q61" si="676">IF(P61&lt;0,-1,1)</f>
        <v>1</v>
      </c>
      <c r="R61" s="362">
        <f t="shared" ref="R61" si="677">SUM(Q59:Q61)</f>
        <v>3</v>
      </c>
      <c r="S61" s="363" t="str">
        <f t="shared" ref="S61" si="678">IF(R61=-3,"悪化 ",IF(R61=3,"改善 "," ---"))</f>
        <v xml:space="preserve">改善 </v>
      </c>
      <c r="T61" s="2622">
        <f>結果表!Q59</f>
        <v>101.76281189190554</v>
      </c>
    </row>
    <row r="62" spans="1:30">
      <c r="A62" s="2644">
        <v>44866</v>
      </c>
      <c r="B62" s="997">
        <f>結果表!C60</f>
        <v>100.94206300958624</v>
      </c>
      <c r="C62" s="53">
        <f t="shared" ref="C62" si="679">B62-B61</f>
        <v>9.2389971739962107E-2</v>
      </c>
      <c r="D62" s="244">
        <f t="shared" ref="D62" si="680">ROUND((B62-B50)/B50*100,2)</f>
        <v>1.47</v>
      </c>
      <c r="E62" s="543">
        <f t="shared" ref="E62" si="681">AVERAGE(B60:B62)</f>
        <v>100.84738835626645</v>
      </c>
      <c r="F62" s="360">
        <f t="shared" ref="F62" si="682">E62-E61</f>
        <v>9.5988455053159782E-2</v>
      </c>
      <c r="G62" s="361">
        <f t="shared" ref="G62" si="683">IF(F62&lt;0,-1,1)</f>
        <v>1</v>
      </c>
      <c r="H62" s="362">
        <f t="shared" ref="H62" si="684">SUM(G60:G62)</f>
        <v>3</v>
      </c>
      <c r="I62" s="363" t="str">
        <f t="shared" ref="I62" si="685">IF(H62=-3,"悪化 ",IF(H62=3,"改善 "," ---"))</f>
        <v xml:space="preserve">改善 </v>
      </c>
      <c r="J62" s="2622">
        <f>結果表!K60</f>
        <v>100.35966061634443</v>
      </c>
      <c r="K62" s="2289">
        <v>44866</v>
      </c>
      <c r="L62" s="2622">
        <f>結果表!I60</f>
        <v>101.38745370462938</v>
      </c>
      <c r="M62" s="53">
        <f t="shared" ref="M62" si="686">L62-L61</f>
        <v>2.777164985393199E-2</v>
      </c>
      <c r="N62" s="244">
        <f t="shared" ref="N62" si="687">ROUND((L62-L50)/L50*100,2)</f>
        <v>1.56</v>
      </c>
      <c r="O62" s="543">
        <f t="shared" ref="O62" si="688">AVERAGE(L60:L62)</f>
        <v>101.35098959062988</v>
      </c>
      <c r="P62" s="360">
        <f t="shared" ref="P62" si="689">O62-O61</f>
        <v>4.7649393147310093E-2</v>
      </c>
      <c r="Q62" s="361">
        <f t="shared" ref="Q62" si="690">IF(P62&lt;0,-1,1)</f>
        <v>1</v>
      </c>
      <c r="R62" s="362">
        <f t="shared" ref="R62" si="691">SUM(Q60:Q62)</f>
        <v>3</v>
      </c>
      <c r="S62" s="363" t="str">
        <f t="shared" ref="S62" si="692">IF(R62=-3,"悪化 ",IF(R62=3,"改善 "," ---"))</f>
        <v xml:space="preserve">改善 </v>
      </c>
      <c r="T62" s="2622">
        <f>結果表!Q60</f>
        <v>101.66400310532219</v>
      </c>
    </row>
    <row r="63" spans="1:30">
      <c r="A63" s="2645">
        <v>44896</v>
      </c>
      <c r="B63" s="998">
        <f>結果表!C61</f>
        <v>101.01592649169336</v>
      </c>
      <c r="C63" s="551">
        <f t="shared" ref="C63:C64" si="693">B63-B62</f>
        <v>7.3863482107128675E-2</v>
      </c>
      <c r="D63" s="247">
        <f t="shared" ref="D63:D64" si="694">ROUND((B63-B51)/B51*100,2)</f>
        <v>1.33</v>
      </c>
      <c r="E63" s="552">
        <f t="shared" ref="E63:E64" si="695">AVERAGE(B61:B63)</f>
        <v>100.93588751304196</v>
      </c>
      <c r="F63" s="545">
        <f t="shared" ref="F63:F64" si="696">E63-E62</f>
        <v>8.8499156775512233E-2</v>
      </c>
      <c r="G63" s="553">
        <f t="shared" ref="G63:G64" si="697">IF(F63&lt;0,-1,1)</f>
        <v>1</v>
      </c>
      <c r="H63" s="546">
        <f t="shared" ref="H63:H64" si="698">SUM(G61:G63)</f>
        <v>3</v>
      </c>
      <c r="I63" s="440" t="str">
        <f t="shared" ref="I63:I64" si="699">IF(H63=-3,"悪化 ",IF(H63=3,"改善 "," ---"))</f>
        <v xml:space="preserve">改善 </v>
      </c>
      <c r="J63" s="2623">
        <f>結果表!K61</f>
        <v>100.15966702821962</v>
      </c>
      <c r="K63" s="2624">
        <v>44896</v>
      </c>
      <c r="L63" s="2623">
        <f>結果表!I61</f>
        <v>101.35684047539051</v>
      </c>
      <c r="M63" s="551">
        <f t="shared" ref="M63:M64" si="700">L63-L62</f>
        <v>-3.0613229238866779E-2</v>
      </c>
      <c r="N63" s="247">
        <f t="shared" ref="N63:N64" si="701">ROUND((L63-L51)/L51*100,2)</f>
        <v>1.36</v>
      </c>
      <c r="O63" s="552">
        <f t="shared" ref="O63:O64" si="702">AVERAGE(L61:L63)</f>
        <v>101.36799207826512</v>
      </c>
      <c r="P63" s="545">
        <f t="shared" ref="P63:P64" si="703">O63-O62</f>
        <v>1.7002487635238595E-2</v>
      </c>
      <c r="Q63" s="553">
        <f t="shared" ref="Q63:Q64" si="704">IF(P63&lt;0,-1,1)</f>
        <v>1</v>
      </c>
      <c r="R63" s="546">
        <f t="shared" ref="R63:R64" si="705">SUM(Q61:Q63)</f>
        <v>3</v>
      </c>
      <c r="S63" s="440" t="str">
        <f t="shared" ref="S63:S64" si="706">IF(R63=-3,"悪化 ",IF(R63=3,"改善 "," ---"))</f>
        <v xml:space="preserve">改善 </v>
      </c>
      <c r="T63" s="2623">
        <f>結果表!Q61</f>
        <v>101.44261295950291</v>
      </c>
    </row>
    <row r="64" spans="1:30">
      <c r="A64" s="2644">
        <v>44927</v>
      </c>
      <c r="B64" s="997">
        <f>結果表!C62</f>
        <v>101.07345573581233</v>
      </c>
      <c r="C64" s="702">
        <f t="shared" si="693"/>
        <v>5.7529244118967426E-2</v>
      </c>
      <c r="D64" s="244">
        <f t="shared" si="694"/>
        <v>1.22</v>
      </c>
      <c r="E64" s="360">
        <f t="shared" si="695"/>
        <v>101.01048174569731</v>
      </c>
      <c r="F64" s="360">
        <f t="shared" si="696"/>
        <v>7.4594232655343262E-2</v>
      </c>
      <c r="G64" s="362">
        <f t="shared" si="697"/>
        <v>1</v>
      </c>
      <c r="H64" s="362">
        <f t="shared" si="698"/>
        <v>3</v>
      </c>
      <c r="I64" s="2618" t="str">
        <f t="shared" si="699"/>
        <v xml:space="preserve">改善 </v>
      </c>
      <c r="J64" s="2622">
        <f>結果表!K62</f>
        <v>100.02690117824108</v>
      </c>
      <c r="K64" s="2651">
        <v>44927</v>
      </c>
      <c r="L64" s="2622">
        <f>結果表!I62</f>
        <v>101.27014524189144</v>
      </c>
      <c r="M64" s="702">
        <f t="shared" si="700"/>
        <v>-8.6695233499071378E-2</v>
      </c>
      <c r="N64" s="244">
        <f t="shared" si="701"/>
        <v>1.07</v>
      </c>
      <c r="O64" s="360">
        <f t="shared" si="702"/>
        <v>101.33814647397044</v>
      </c>
      <c r="P64" s="360">
        <f t="shared" si="703"/>
        <v>-2.9845604294678196E-2</v>
      </c>
      <c r="Q64" s="362">
        <f t="shared" si="704"/>
        <v>-1</v>
      </c>
      <c r="R64" s="362">
        <f t="shared" si="705"/>
        <v>1</v>
      </c>
      <c r="S64" s="2618" t="str">
        <f t="shared" si="706"/>
        <v xml:space="preserve"> ---</v>
      </c>
      <c r="T64" s="2622">
        <f>結果表!Q62</f>
        <v>101.14209637486987</v>
      </c>
    </row>
    <row r="65" spans="1:20">
      <c r="A65" s="2644">
        <v>44958</v>
      </c>
      <c r="B65" s="997">
        <f>結果表!C63</f>
        <v>101.11725261927495</v>
      </c>
      <c r="C65" s="702">
        <f t="shared" ref="C65" si="707">B65-B64</f>
        <v>4.3796883462619007E-2</v>
      </c>
      <c r="D65" s="244">
        <f t="shared" ref="D65" si="708">ROUND((B65-B53)/B53*100,2)</f>
        <v>1.1299999999999999</v>
      </c>
      <c r="E65" s="360">
        <f t="shared" ref="E65" si="709">AVERAGE(B63:B65)</f>
        <v>101.0688782822602</v>
      </c>
      <c r="F65" s="360">
        <f t="shared" ref="F65" si="710">E65-E64</f>
        <v>5.8396536562895562E-2</v>
      </c>
      <c r="G65" s="362">
        <f t="shared" ref="G65" si="711">IF(F65&lt;0,-1,1)</f>
        <v>1</v>
      </c>
      <c r="H65" s="362">
        <f t="shared" ref="H65" si="712">SUM(G63:G65)</f>
        <v>3</v>
      </c>
      <c r="I65" s="2618" t="str">
        <f t="shared" ref="I65" si="713">IF(H65=-3,"悪化 ",IF(H65=3,"改善 "," ---"))</f>
        <v xml:space="preserve">改善 </v>
      </c>
      <c r="J65" s="2622">
        <f>結果表!K63</f>
        <v>99.942549313896933</v>
      </c>
      <c r="K65" s="2651">
        <v>44958</v>
      </c>
      <c r="L65" s="2622">
        <f>結果表!I63</f>
        <v>101.13778285459375</v>
      </c>
      <c r="M65" s="702">
        <f t="shared" ref="M65" si="714">L65-L64</f>
        <v>-0.13236238729768957</v>
      </c>
      <c r="N65" s="244">
        <f t="shared" ref="N65" si="715">ROUND((L65-L53)/L53*100,2)</f>
        <v>0.71</v>
      </c>
      <c r="O65" s="360">
        <f t="shared" ref="O65" si="716">AVERAGE(L63:L65)</f>
        <v>101.2549228572919</v>
      </c>
      <c r="P65" s="360">
        <f t="shared" ref="P65" si="717">O65-O64</f>
        <v>-8.3223616678537837E-2</v>
      </c>
      <c r="Q65" s="362">
        <f t="shared" ref="Q65" si="718">IF(P65&lt;0,-1,1)</f>
        <v>-1</v>
      </c>
      <c r="R65" s="362">
        <f t="shared" ref="R65" si="719">SUM(Q63:Q65)</f>
        <v>-1</v>
      </c>
      <c r="S65" s="2618" t="str">
        <f t="shared" ref="S65" si="720">IF(R65=-3,"悪化 ",IF(R65=3,"改善 "," ---"))</f>
        <v xml:space="preserve"> ---</v>
      </c>
      <c r="T65" s="2622">
        <f>結果表!Q63</f>
        <v>100.85917375105454</v>
      </c>
    </row>
    <row r="66" spans="1:20">
      <c r="A66" s="2644">
        <v>44986</v>
      </c>
      <c r="B66" s="997">
        <f>結果表!C64</f>
        <v>101.14008921536323</v>
      </c>
      <c r="C66" s="702">
        <f t="shared" ref="C66" si="721">B66-B65</f>
        <v>2.283659608828259E-2</v>
      </c>
      <c r="D66" s="244">
        <f t="shared" ref="D66" si="722">ROUND((B66-B54)/B54*100,2)</f>
        <v>1.02</v>
      </c>
      <c r="E66" s="360">
        <f t="shared" ref="E66" si="723">AVERAGE(B64:B66)</f>
        <v>101.11026585681684</v>
      </c>
      <c r="F66" s="360">
        <f t="shared" ref="F66" si="724">E66-E65</f>
        <v>4.1387574556637219E-2</v>
      </c>
      <c r="G66" s="362">
        <f t="shared" ref="G66" si="725">IF(F66&lt;0,-1,1)</f>
        <v>1</v>
      </c>
      <c r="H66" s="362">
        <f t="shared" ref="H66" si="726">SUM(G64:G66)</f>
        <v>3</v>
      </c>
      <c r="I66" s="2618" t="str">
        <f t="shared" ref="I66" si="727">IF(H66=-3,"悪化 ",IF(H66=3,"改善 "," ---"))</f>
        <v xml:space="preserve">改善 </v>
      </c>
      <c r="J66" s="2622">
        <f>結果表!K64</f>
        <v>99.888790324575695</v>
      </c>
      <c r="K66" s="2651">
        <v>44986</v>
      </c>
      <c r="L66" s="2622">
        <f>結果表!I64</f>
        <v>101.00225726939939</v>
      </c>
      <c r="M66" s="702">
        <f t="shared" ref="M66" si="728">L66-L65</f>
        <v>-0.1355255851943582</v>
      </c>
      <c r="N66" s="244">
        <f t="shared" ref="N66" si="729">ROUND((L66-L54)/L54*100,2)</f>
        <v>0.36</v>
      </c>
      <c r="O66" s="360">
        <f t="shared" ref="O66" si="730">AVERAGE(L64:L66)</f>
        <v>101.13672845529486</v>
      </c>
      <c r="P66" s="360">
        <f t="shared" ref="P66" si="731">O66-O65</f>
        <v>-0.11819440199704445</v>
      </c>
      <c r="Q66" s="362">
        <f t="shared" ref="Q66" si="732">IF(P66&lt;0,-1,1)</f>
        <v>-1</v>
      </c>
      <c r="R66" s="362">
        <f t="shared" ref="R66" si="733">SUM(Q64:Q66)</f>
        <v>-3</v>
      </c>
      <c r="S66" s="2618" t="str">
        <f t="shared" ref="S66" si="734">IF(R66=-3,"悪化 ",IF(R66=3,"改善 "," ---"))</f>
        <v xml:space="preserve">悪化 </v>
      </c>
      <c r="T66" s="2622">
        <f>結果表!Q64</f>
        <v>100.62003560363802</v>
      </c>
    </row>
    <row r="67" spans="1:20">
      <c r="A67" s="2644">
        <v>45017</v>
      </c>
      <c r="B67" s="997">
        <f>結果表!C65</f>
        <v>101.137936121181</v>
      </c>
      <c r="C67" s="702">
        <f t="shared" ref="C67" si="735">B67-B66</f>
        <v>-2.1530941822334171E-3</v>
      </c>
      <c r="D67" s="244">
        <f t="shared" ref="D67" si="736">ROUND((B67-B55)/B55*100,2)</f>
        <v>0.88</v>
      </c>
      <c r="E67" s="360">
        <f t="shared" ref="E67" si="737">AVERAGE(B65:B67)</f>
        <v>101.13175931860638</v>
      </c>
      <c r="F67" s="360">
        <f t="shared" ref="F67" si="738">E67-E66</f>
        <v>2.1493461789546586E-2</v>
      </c>
      <c r="G67" s="362">
        <f t="shared" ref="G67" si="739">IF(F67&lt;0,-1,1)</f>
        <v>1</v>
      </c>
      <c r="H67" s="362">
        <f t="shared" ref="H67" si="740">SUM(G65:G67)</f>
        <v>3</v>
      </c>
      <c r="I67" s="2618" t="str">
        <f t="shared" ref="I67" si="741">IF(H67=-3,"悪化 ",IF(H67=3,"改善 "," ---"))</f>
        <v xml:space="preserve">改善 </v>
      </c>
      <c r="J67" s="2622">
        <f>結果表!K65</f>
        <v>99.817081458860244</v>
      </c>
      <c r="K67" s="2651">
        <v>45017</v>
      </c>
      <c r="L67" s="2622">
        <f>結果表!I65</f>
        <v>100.87459297173208</v>
      </c>
      <c r="M67" s="702">
        <f t="shared" ref="M67" si="742">L67-L66</f>
        <v>-0.1276642976673088</v>
      </c>
      <c r="N67" s="244">
        <f t="shared" ref="N67" si="743">ROUND((L67-L55)/L55*100,2)</f>
        <v>0.05</v>
      </c>
      <c r="O67" s="360">
        <f t="shared" ref="O67" si="744">AVERAGE(L65:L67)</f>
        <v>101.00487769857507</v>
      </c>
      <c r="P67" s="360">
        <f t="shared" ref="P67" si="745">O67-O66</f>
        <v>-0.13185075671978552</v>
      </c>
      <c r="Q67" s="362">
        <f t="shared" ref="Q67" si="746">IF(P67&lt;0,-1,1)</f>
        <v>-1</v>
      </c>
      <c r="R67" s="362">
        <f t="shared" ref="R67" si="747">SUM(Q65:Q67)</f>
        <v>-3</v>
      </c>
      <c r="S67" s="2618" t="str">
        <f t="shared" ref="S67" si="748">IF(R67=-3,"悪化 ",IF(R67=3,"改善 "," ---"))</f>
        <v xml:space="preserve">悪化 </v>
      </c>
      <c r="T67" s="2622">
        <f>結果表!Q65</f>
        <v>100.42713357127879</v>
      </c>
    </row>
    <row r="68" spans="1:20">
      <c r="A68" s="2644">
        <v>45047</v>
      </c>
      <c r="B68" s="997">
        <f>結果表!C66</f>
        <v>101.1048552969593</v>
      </c>
      <c r="C68" s="702">
        <f t="shared" ref="C68" si="749">B68-B67</f>
        <v>-3.308082422169889E-2</v>
      </c>
      <c r="D68" s="244">
        <f t="shared" ref="D68" si="750">ROUND((B68-B56)/B56*100,2)</f>
        <v>0.73</v>
      </c>
      <c r="E68" s="360">
        <f t="shared" ref="E68" si="751">AVERAGE(B66:B68)</f>
        <v>101.12762687783452</v>
      </c>
      <c r="F68" s="360">
        <f t="shared" ref="F68" si="752">E68-E67</f>
        <v>-4.1324407718690281E-3</v>
      </c>
      <c r="G68" s="362">
        <f t="shared" ref="G68" si="753">IF(F68&lt;0,-1,1)</f>
        <v>-1</v>
      </c>
      <c r="H68" s="362">
        <f t="shared" ref="H68" si="754">SUM(G66:G68)</f>
        <v>1</v>
      </c>
      <c r="I68" s="2618" t="str">
        <f t="shared" ref="I68" si="755">IF(H68=-3,"悪化 ",IF(H68=3,"改善 "," ---"))</f>
        <v xml:space="preserve"> ---</v>
      </c>
      <c r="J68" s="2622">
        <f>結果表!K66</f>
        <v>99.738869561783218</v>
      </c>
      <c r="K68" s="2651">
        <v>45047</v>
      </c>
      <c r="L68" s="2622">
        <f>結果表!I66</f>
        <v>100.75689764025728</v>
      </c>
      <c r="M68" s="702">
        <f t="shared" ref="M68" si="756">L68-L67</f>
        <v>-0.11769533147480615</v>
      </c>
      <c r="N68" s="244">
        <f t="shared" ref="N68" si="757">ROUND((L68-L56)/L56*100,2)</f>
        <v>-0.21</v>
      </c>
      <c r="O68" s="360">
        <f t="shared" ref="O68" si="758">AVERAGE(L66:L68)</f>
        <v>100.87791596046293</v>
      </c>
      <c r="P68" s="360">
        <f t="shared" ref="P68" si="759">O68-O67</f>
        <v>-0.12696173811214351</v>
      </c>
      <c r="Q68" s="362">
        <f t="shared" ref="Q68" si="760">IF(P68&lt;0,-1,1)</f>
        <v>-1</v>
      </c>
      <c r="R68" s="362">
        <f t="shared" ref="R68" si="761">SUM(Q66:Q68)</f>
        <v>-3</v>
      </c>
      <c r="S68" s="2618" t="str">
        <f t="shared" ref="S68" si="762">IF(R68=-3,"悪化 ",IF(R68=3,"改善 "," ---"))</f>
        <v xml:space="preserve">悪化 </v>
      </c>
      <c r="T68" s="2622">
        <f>結果表!Q66</f>
        <v>100.31931445571091</v>
      </c>
    </row>
    <row r="69" spans="1:20">
      <c r="A69" s="2644">
        <v>45078</v>
      </c>
      <c r="B69" s="997">
        <f>結果表!C67</f>
        <v>101.04128769018622</v>
      </c>
      <c r="C69" s="702">
        <f t="shared" ref="C69" si="763">B69-B68</f>
        <v>-6.3567606773077046E-2</v>
      </c>
      <c r="D69" s="244">
        <f t="shared" ref="D69" si="764">ROUND((B69-B57)/B57*100,2)</f>
        <v>0.56000000000000005</v>
      </c>
      <c r="E69" s="360">
        <f t="shared" ref="E69" si="765">AVERAGE(B67:B69)</f>
        <v>101.09469303610884</v>
      </c>
      <c r="F69" s="360">
        <f t="shared" ref="F69" si="766">E69-E68</f>
        <v>-3.2933841725679258E-2</v>
      </c>
      <c r="G69" s="362">
        <f t="shared" ref="G69" si="767">IF(F69&lt;0,-1,1)</f>
        <v>-1</v>
      </c>
      <c r="H69" s="362">
        <f t="shared" ref="H69" si="768">SUM(G67:G69)</f>
        <v>-1</v>
      </c>
      <c r="I69" s="2618" t="str">
        <f t="shared" ref="I69" si="769">IF(H69=-3,"悪化 ",IF(H69=3,"改善 "," ---"))</f>
        <v xml:space="preserve"> ---</v>
      </c>
      <c r="J69" s="2622">
        <f>結果表!K67</f>
        <v>99.692602667189149</v>
      </c>
      <c r="K69" s="2651">
        <v>45078</v>
      </c>
      <c r="L69" s="2622">
        <f>結果表!I67</f>
        <v>100.63732713611057</v>
      </c>
      <c r="M69" s="702">
        <f t="shared" ref="M69" si="770">L69-L68</f>
        <v>-0.11957050414670789</v>
      </c>
      <c r="N69" s="244">
        <f t="shared" ref="N69" si="771">ROUND((L69-L57)/L57*100,2)</f>
        <v>-0.44</v>
      </c>
      <c r="O69" s="360">
        <f t="shared" ref="O69" si="772">AVERAGE(L67:L69)</f>
        <v>100.75627258269998</v>
      </c>
      <c r="P69" s="360">
        <f t="shared" ref="P69" si="773">O69-O68</f>
        <v>-0.12164337776295042</v>
      </c>
      <c r="Q69" s="362">
        <f t="shared" ref="Q69" si="774">IF(P69&lt;0,-1,1)</f>
        <v>-1</v>
      </c>
      <c r="R69" s="362">
        <f t="shared" ref="R69" si="775">SUM(Q67:Q69)</f>
        <v>-3</v>
      </c>
      <c r="S69" s="2618" t="str">
        <f t="shared" ref="S69" si="776">IF(R69=-3,"悪化 ",IF(R69=3,"改善 "," ---"))</f>
        <v xml:space="preserve">悪化 </v>
      </c>
      <c r="T69" s="2622">
        <f>結果表!Q67</f>
        <v>100.22533376625647</v>
      </c>
    </row>
    <row r="70" spans="1:20">
      <c r="A70" s="2644">
        <v>45108</v>
      </c>
      <c r="B70" s="997">
        <f>結果表!C68</f>
        <v>100.9501958868448</v>
      </c>
      <c r="C70" s="702">
        <f t="shared" ref="C70" si="777">B70-B69</f>
        <v>-9.1091803341427635E-2</v>
      </c>
      <c r="D70" s="244">
        <f t="shared" ref="D70" si="778">ROUND((B70-B58)/B58*100,2)</f>
        <v>0.38</v>
      </c>
      <c r="E70" s="360">
        <f t="shared" ref="E70" si="779">AVERAGE(B68:B70)</f>
        <v>101.03211295799679</v>
      </c>
      <c r="F70" s="360">
        <f t="shared" ref="F70" si="780">E70-E69</f>
        <v>-6.2580078112048909E-2</v>
      </c>
      <c r="G70" s="362">
        <f t="shared" ref="G70" si="781">IF(F70&lt;0,-1,1)</f>
        <v>-1</v>
      </c>
      <c r="H70" s="362">
        <f t="shared" ref="H70" si="782">SUM(G68:G70)</f>
        <v>-3</v>
      </c>
      <c r="I70" s="2618" t="str">
        <f t="shared" ref="I70" si="783">IF(H70=-3,"悪化 ",IF(H70=3,"改善 "," ---"))</f>
        <v xml:space="preserve">悪化 </v>
      </c>
      <c r="J70" s="2622">
        <f>結果表!K68</f>
        <v>99.687278330392772</v>
      </c>
      <c r="K70" s="2651">
        <v>45108</v>
      </c>
      <c r="L70" s="2622">
        <f>結果表!I68</f>
        <v>100.50463068592887</v>
      </c>
      <c r="M70" s="702">
        <f t="shared" ref="M70" si="784">L70-L69</f>
        <v>-0.1326964501816974</v>
      </c>
      <c r="N70" s="244">
        <f t="shared" ref="N70" si="785">ROUND((L70-L58)/L58*100,2)</f>
        <v>-0.66</v>
      </c>
      <c r="O70" s="360">
        <f t="shared" ref="O70" si="786">AVERAGE(L68:L70)</f>
        <v>100.63295182076558</v>
      </c>
      <c r="P70" s="360">
        <f t="shared" ref="P70" si="787">O70-O69</f>
        <v>-0.12332076193439434</v>
      </c>
      <c r="Q70" s="362">
        <f t="shared" ref="Q70" si="788">IF(P70&lt;0,-1,1)</f>
        <v>-1</v>
      </c>
      <c r="R70" s="362">
        <f t="shared" ref="R70" si="789">SUM(Q68:Q70)</f>
        <v>-3</v>
      </c>
      <c r="S70" s="2618" t="str">
        <f t="shared" ref="S70" si="790">IF(R70=-3,"悪化 ",IF(R70=3,"改善 "," ---"))</f>
        <v xml:space="preserve">悪化 </v>
      </c>
      <c r="T70" s="2622">
        <f>結果表!Q68</f>
        <v>100.01597652186798</v>
      </c>
    </row>
    <row r="71" spans="1:20">
      <c r="A71" s="2644">
        <v>45139</v>
      </c>
      <c r="B71" s="997">
        <f>結果表!C69</f>
        <v>100.82824700217783</v>
      </c>
      <c r="C71" s="702">
        <f t="shared" ref="C71" si="791">B71-B70</f>
        <v>-0.12194888466696341</v>
      </c>
      <c r="D71" s="244">
        <f t="shared" ref="D71" si="792">ROUND((B71-B59)/B59*100,2)</f>
        <v>0.17</v>
      </c>
      <c r="E71" s="360">
        <f t="shared" ref="E71" si="793">AVERAGE(B69:B71)</f>
        <v>100.93991019306962</v>
      </c>
      <c r="F71" s="360">
        <f t="shared" ref="F71" si="794">E71-E70</f>
        <v>-9.2202764927165504E-2</v>
      </c>
      <c r="G71" s="362">
        <f t="shared" ref="G71" si="795">IF(F71&lt;0,-1,1)</f>
        <v>-1</v>
      </c>
      <c r="H71" s="362">
        <f t="shared" ref="H71" si="796">SUM(G69:G71)</f>
        <v>-3</v>
      </c>
      <c r="I71" s="2618" t="str">
        <f t="shared" ref="I71" si="797">IF(H71=-3,"悪化 ",IF(H71=3,"改善 "," ---"))</f>
        <v xml:space="preserve">悪化 </v>
      </c>
      <c r="J71" s="2622">
        <f>結果表!K69</f>
        <v>99.702971825257919</v>
      </c>
      <c r="K71" s="2651">
        <v>45139</v>
      </c>
      <c r="L71" s="2622">
        <f>結果表!I69</f>
        <v>100.34912244488774</v>
      </c>
      <c r="M71" s="702">
        <f t="shared" ref="M71" si="798">L71-L70</f>
        <v>-0.15550824104113303</v>
      </c>
      <c r="N71" s="244">
        <f t="shared" ref="N71" si="799">ROUND((L71-L59)/L59*100,2)</f>
        <v>-0.88</v>
      </c>
      <c r="O71" s="360">
        <f t="shared" ref="O71" si="800">AVERAGE(L69:L71)</f>
        <v>100.49702675564238</v>
      </c>
      <c r="P71" s="360">
        <f t="shared" ref="P71" si="801">O71-O70</f>
        <v>-0.13592506512320313</v>
      </c>
      <c r="Q71" s="362">
        <f t="shared" ref="Q71" si="802">IF(P71&lt;0,-1,1)</f>
        <v>-1</v>
      </c>
      <c r="R71" s="362">
        <f t="shared" ref="R71" si="803">SUM(Q69:Q71)</f>
        <v>-3</v>
      </c>
      <c r="S71" s="2618" t="str">
        <f t="shared" ref="S71" si="804">IF(R71=-3,"悪化 ",IF(R71=3,"改善 "," ---"))</f>
        <v xml:space="preserve">悪化 </v>
      </c>
      <c r="T71" s="2622">
        <f>結果表!Q69</f>
        <v>99.781980653044442</v>
      </c>
    </row>
    <row r="72" spans="1:20">
      <c r="A72" s="2644">
        <v>45170</v>
      </c>
      <c r="B72" s="997">
        <f>結果表!C70</f>
        <v>100.68932003986764</v>
      </c>
      <c r="C72" s="702">
        <f t="shared" ref="C72" si="805">B72-B71</f>
        <v>-0.13892696231019386</v>
      </c>
      <c r="D72" s="244">
        <f t="shared" ref="D72" si="806">ROUND((B72-B60)/B60*100,2)</f>
        <v>-0.06</v>
      </c>
      <c r="E72" s="360">
        <f t="shared" ref="E72" si="807">AVERAGE(B70:B72)</f>
        <v>100.82258764296343</v>
      </c>
      <c r="F72" s="360">
        <f t="shared" ref="F72" si="808">E72-E71</f>
        <v>-0.11732255010619497</v>
      </c>
      <c r="G72" s="362">
        <f t="shared" ref="G72" si="809">IF(F72&lt;0,-1,1)</f>
        <v>-1</v>
      </c>
      <c r="H72" s="362">
        <f t="shared" ref="H72" si="810">SUM(G70:G72)</f>
        <v>-3</v>
      </c>
      <c r="I72" s="2618" t="str">
        <f t="shared" ref="I72" si="811">IF(H72=-3,"悪化 ",IF(H72=3,"改善 "," ---"))</f>
        <v xml:space="preserve">悪化 </v>
      </c>
      <c r="J72" s="2622">
        <f>結果表!K70</f>
        <v>99.756982960047679</v>
      </c>
      <c r="K72" s="2651">
        <v>45170</v>
      </c>
      <c r="L72" s="2622">
        <f>結果表!I70</f>
        <v>100.17895880025119</v>
      </c>
      <c r="M72" s="702">
        <f t="shared" ref="M72" si="812">L72-L71</f>
        <v>-0.17016364463654554</v>
      </c>
      <c r="N72" s="244">
        <f t="shared" ref="N72" si="813">ROUND((L72-L60)/L60*100,2)</f>
        <v>-1.1100000000000001</v>
      </c>
      <c r="O72" s="360">
        <f t="shared" ref="O72" si="814">AVERAGE(L70:L72)</f>
        <v>100.34423731035594</v>
      </c>
      <c r="P72" s="360">
        <f t="shared" ref="P72" si="815">O72-O71</f>
        <v>-0.15278944528644445</v>
      </c>
      <c r="Q72" s="362">
        <f t="shared" ref="Q72" si="816">IF(P72&lt;0,-1,1)</f>
        <v>-1</v>
      </c>
      <c r="R72" s="362">
        <f t="shared" ref="R72" si="817">SUM(Q70:Q72)</f>
        <v>-3</v>
      </c>
      <c r="S72" s="2618" t="str">
        <f t="shared" ref="S72" si="818">IF(R72=-3,"悪化 ",IF(R72=3,"改善 "," ---"))</f>
        <v xml:space="preserve">悪化 </v>
      </c>
      <c r="T72" s="2622">
        <f>結果表!Q70</f>
        <v>99.576527757336052</v>
      </c>
    </row>
    <row r="73" spans="1:20">
      <c r="A73" s="2644">
        <v>45200</v>
      </c>
      <c r="B73" s="997">
        <f>結果表!C71</f>
        <v>100.55860959374611</v>
      </c>
      <c r="C73" s="702">
        <f t="shared" ref="C73" si="819">B73-B72</f>
        <v>-0.13071044612152605</v>
      </c>
      <c r="D73" s="244">
        <f t="shared" ref="D73" si="820">ROUND((B73-B61)/B61*100,2)</f>
        <v>-0.28999999999999998</v>
      </c>
      <c r="E73" s="360">
        <f t="shared" ref="E73" si="821">AVERAGE(B71:B73)</f>
        <v>100.69205887859719</v>
      </c>
      <c r="F73" s="360">
        <f t="shared" ref="F73" si="822">E73-E72</f>
        <v>-0.13052876436623251</v>
      </c>
      <c r="G73" s="362">
        <f t="shared" ref="G73" si="823">IF(F73&lt;0,-1,1)</f>
        <v>-1</v>
      </c>
      <c r="H73" s="362">
        <f t="shared" ref="H73" si="824">SUM(G71:G73)</f>
        <v>-3</v>
      </c>
      <c r="I73" s="2618" t="str">
        <f t="shared" ref="I73" si="825">IF(H73=-3,"悪化 ",IF(H73=3,"改善 "," ---"))</f>
        <v xml:space="preserve">悪化 </v>
      </c>
      <c r="J73" s="2622">
        <f>結果表!K71</f>
        <v>99.867054627851985</v>
      </c>
      <c r="K73" s="2651">
        <v>45200</v>
      </c>
      <c r="L73" s="2622">
        <f>結果表!I71</f>
        <v>100.02052629127262</v>
      </c>
      <c r="M73" s="702">
        <f t="shared" ref="M73" si="826">L73-L72</f>
        <v>-0.15843250897857786</v>
      </c>
      <c r="N73" s="244">
        <f t="shared" ref="N73" si="827">ROUND((L73-L61)/L61*100,2)</f>
        <v>-1.32</v>
      </c>
      <c r="O73" s="360">
        <f t="shared" ref="O73" si="828">AVERAGE(L71:L73)</f>
        <v>100.18286917880386</v>
      </c>
      <c r="P73" s="360">
        <f t="shared" ref="P73" si="829">O73-O72</f>
        <v>-0.16136813155208074</v>
      </c>
      <c r="Q73" s="362">
        <f t="shared" ref="Q73" si="830">IF(P73&lt;0,-1,1)</f>
        <v>-1</v>
      </c>
      <c r="R73" s="362">
        <f t="shared" ref="R73" si="831">SUM(Q71:Q73)</f>
        <v>-3</v>
      </c>
      <c r="S73" s="2618" t="str">
        <f t="shared" ref="S73" si="832">IF(R73=-3,"悪化 ",IF(R73=3,"改善 "," ---"))</f>
        <v xml:space="preserve">悪化 </v>
      </c>
      <c r="T73" s="2622">
        <f>結果表!Q71</f>
        <v>99.434781247464571</v>
      </c>
    </row>
    <row r="74" spans="1:20">
      <c r="A74" s="2644">
        <v>45231</v>
      </c>
      <c r="B74" s="997">
        <f>結果表!C72</f>
        <v>100.45169713262159</v>
      </c>
      <c r="C74" s="702">
        <f t="shared" ref="C74" si="833">B74-B73</f>
        <v>-0.10691246112452291</v>
      </c>
      <c r="D74" s="244">
        <f t="shared" ref="D74" si="834">ROUND((B74-B62)/B62*100,2)</f>
        <v>-0.49</v>
      </c>
      <c r="E74" s="360">
        <f t="shared" ref="E74" si="835">AVERAGE(B72:B74)</f>
        <v>100.56654225541178</v>
      </c>
      <c r="F74" s="360">
        <f t="shared" ref="F74" si="836">E74-E73</f>
        <v>-0.12551662318541901</v>
      </c>
      <c r="G74" s="362">
        <f t="shared" ref="G74" si="837">IF(F74&lt;0,-1,1)</f>
        <v>-1</v>
      </c>
      <c r="H74" s="362">
        <f t="shared" ref="H74" si="838">SUM(G72:G74)</f>
        <v>-3</v>
      </c>
      <c r="I74" s="2618" t="str">
        <f t="shared" ref="I74" si="839">IF(H74=-3,"悪化 ",IF(H74=3,"改善 "," ---"))</f>
        <v xml:space="preserve">悪化 </v>
      </c>
      <c r="J74" s="2622">
        <f>結果表!K72</f>
        <v>100.02397820323087</v>
      </c>
      <c r="K74" s="2651">
        <v>45231</v>
      </c>
      <c r="L74" s="2622">
        <f>結果表!I72</f>
        <v>99.880573392374089</v>
      </c>
      <c r="M74" s="702">
        <f t="shared" ref="M74" si="840">L74-L73</f>
        <v>-0.13995289889852813</v>
      </c>
      <c r="N74" s="244">
        <f t="shared" ref="N74" si="841">ROUND((L74-L62)/L62*100,2)</f>
        <v>-1.49</v>
      </c>
      <c r="O74" s="360">
        <f t="shared" ref="O74" si="842">AVERAGE(L72:L74)</f>
        <v>100.02668616129931</v>
      </c>
      <c r="P74" s="360">
        <f t="shared" ref="P74" si="843">O74-O73</f>
        <v>-0.15618301750454577</v>
      </c>
      <c r="Q74" s="362">
        <f t="shared" ref="Q74" si="844">IF(P74&lt;0,-1,1)</f>
        <v>-1</v>
      </c>
      <c r="R74" s="362">
        <f t="shared" ref="R74" si="845">SUM(Q72:Q74)</f>
        <v>-3</v>
      </c>
      <c r="S74" s="2618" t="str">
        <f t="shared" ref="S74" si="846">IF(R74=-3,"悪化 ",IF(R74=3,"改善 "," ---"))</f>
        <v xml:space="preserve">悪化 </v>
      </c>
      <c r="T74" s="2622">
        <f>結果表!Q72</f>
        <v>99.373968977178563</v>
      </c>
    </row>
    <row r="75" spans="1:20">
      <c r="A75" s="2644">
        <v>45261</v>
      </c>
      <c r="B75" s="997">
        <f>結果表!C73</f>
        <v>100.37377233076052</v>
      </c>
      <c r="C75" s="702">
        <f t="shared" ref="C75" si="847">B75-B74</f>
        <v>-7.7924801861072979E-2</v>
      </c>
      <c r="D75" s="244">
        <f t="shared" ref="D75" si="848">ROUND((B75-B63)/B63*100,2)</f>
        <v>-0.64</v>
      </c>
      <c r="E75" s="360">
        <f t="shared" ref="E75" si="849">AVERAGE(B73:B75)</f>
        <v>100.46135968570941</v>
      </c>
      <c r="F75" s="360">
        <f t="shared" ref="F75" si="850">E75-E74</f>
        <v>-0.1051825697023645</v>
      </c>
      <c r="G75" s="362">
        <f t="shared" ref="G75" si="851">IF(F75&lt;0,-1,1)</f>
        <v>-1</v>
      </c>
      <c r="H75" s="362">
        <f t="shared" ref="H75" si="852">SUM(G73:G75)</f>
        <v>-3</v>
      </c>
      <c r="I75" s="2618" t="str">
        <f t="shared" ref="I75" si="853">IF(H75=-3,"悪化 ",IF(H75=3,"改善 "," ---"))</f>
        <v xml:space="preserve">悪化 </v>
      </c>
      <c r="J75" s="2622">
        <f>結果表!K73</f>
        <v>100.22516289576717</v>
      </c>
      <c r="K75" s="2651">
        <v>45261</v>
      </c>
      <c r="L75" s="2622">
        <f>結果表!I73</f>
        <v>99.790338434153881</v>
      </c>
      <c r="M75" s="702">
        <f t="shared" ref="M75" si="854">L75-L74</f>
        <v>-9.0234958220207773E-2</v>
      </c>
      <c r="N75" s="244">
        <f t="shared" ref="N75" si="855">ROUND((L75-L63)/L63*100,2)</f>
        <v>-1.55</v>
      </c>
      <c r="O75" s="360">
        <f t="shared" ref="O75" si="856">AVERAGE(L73:L75)</f>
        <v>99.897146039266843</v>
      </c>
      <c r="P75" s="360">
        <f t="shared" ref="P75" si="857">O75-O74</f>
        <v>-0.12954012203246634</v>
      </c>
      <c r="Q75" s="362">
        <f t="shared" ref="Q75" si="858">IF(P75&lt;0,-1,1)</f>
        <v>-1</v>
      </c>
      <c r="R75" s="362">
        <f t="shared" ref="R75" si="859">SUM(Q73:Q75)</f>
        <v>-3</v>
      </c>
      <c r="S75" s="2618" t="str">
        <f t="shared" ref="S75" si="860">IF(R75=-3,"悪化 ",IF(R75=3,"改善 "," ---"))</f>
        <v xml:space="preserve">悪化 </v>
      </c>
      <c r="T75" s="2622">
        <f>結果表!Q73</f>
        <v>99.381720284212378</v>
      </c>
    </row>
    <row r="76" spans="1:20">
      <c r="A76" s="2643">
        <v>45292</v>
      </c>
      <c r="B76" s="996">
        <f>結果表!C74</f>
        <v>100.30432035325202</v>
      </c>
      <c r="C76" s="548">
        <f t="shared" ref="C76" si="861">B76-B75</f>
        <v>-6.9451977508492746E-2</v>
      </c>
      <c r="D76" s="246">
        <f t="shared" ref="D76" si="862">ROUND((B76-B64)/B64*100,2)</f>
        <v>-0.76</v>
      </c>
      <c r="E76" s="549">
        <f t="shared" ref="E76" si="863">AVERAGE(B74:B76)</f>
        <v>100.37659660554471</v>
      </c>
      <c r="F76" s="555">
        <f t="shared" ref="F76" si="864">E76-E75</f>
        <v>-8.4763080164705684E-2</v>
      </c>
      <c r="G76" s="550">
        <f t="shared" ref="G76" si="865">IF(F76&lt;0,-1,1)</f>
        <v>-1</v>
      </c>
      <c r="H76" s="556">
        <f t="shared" ref="H76" si="866">SUM(G74:G76)</f>
        <v>-3</v>
      </c>
      <c r="I76" s="2619" t="str">
        <f t="shared" ref="I76" si="867">IF(H76=-3,"悪化 ",IF(H76=3,"改善 "," ---"))</f>
        <v xml:space="preserve">悪化 </v>
      </c>
      <c r="J76" s="2621">
        <f>結果表!K74</f>
        <v>100.39806779268697</v>
      </c>
      <c r="K76" s="2288">
        <v>45292</v>
      </c>
      <c r="L76" s="2621">
        <f>結果表!I74</f>
        <v>99.733205639321554</v>
      </c>
      <c r="M76" s="548">
        <f t="shared" ref="M76" si="868">L76-L75</f>
        <v>-5.7132794832327249E-2</v>
      </c>
      <c r="N76" s="246">
        <f t="shared" ref="N76" si="869">ROUND((L76-L64)/L64*100,2)</f>
        <v>-1.52</v>
      </c>
      <c r="O76" s="549">
        <f t="shared" ref="O76" si="870">AVERAGE(L74:L76)</f>
        <v>99.801372488616508</v>
      </c>
      <c r="P76" s="555">
        <f t="shared" ref="P76" si="871">O76-O75</f>
        <v>-9.5773550650335437E-2</v>
      </c>
      <c r="Q76" s="550">
        <f t="shared" ref="Q76" si="872">IF(P76&lt;0,-1,1)</f>
        <v>-1</v>
      </c>
      <c r="R76" s="556">
        <f t="shared" ref="R76" si="873">SUM(Q74:Q76)</f>
        <v>-3</v>
      </c>
      <c r="S76" s="2619" t="str">
        <f t="shared" ref="S76" si="874">IF(R76=-3,"悪化 ",IF(R76=3,"改善 "," ---"))</f>
        <v xml:space="preserve">悪化 </v>
      </c>
      <c r="T76" s="2621">
        <f>結果表!Q74</f>
        <v>99.408958116591265</v>
      </c>
    </row>
    <row r="77" spans="1:20">
      <c r="A77" s="2644">
        <v>45323</v>
      </c>
      <c r="B77" s="997">
        <f>結果表!C75</f>
        <v>100.23083631552358</v>
      </c>
      <c r="C77" s="53">
        <f t="shared" ref="C77" si="875">B77-B76</f>
        <v>-7.348403772844847E-2</v>
      </c>
      <c r="D77" s="244">
        <f t="shared" ref="D77" si="876">ROUND((B77-B65)/B65*100,2)</f>
        <v>-0.88</v>
      </c>
      <c r="E77" s="543">
        <f t="shared" ref="E77" si="877">AVERAGE(B75:B77)</f>
        <v>100.30297633317871</v>
      </c>
      <c r="F77" s="360">
        <f t="shared" ref="F77" si="878">E77-E76</f>
        <v>-7.3620272365999995E-2</v>
      </c>
      <c r="G77" s="361">
        <f t="shared" ref="G77" si="879">IF(F77&lt;0,-1,1)</f>
        <v>-1</v>
      </c>
      <c r="H77" s="362">
        <f t="shared" ref="H77" si="880">SUM(G75:G77)</f>
        <v>-3</v>
      </c>
      <c r="I77" s="363" t="str">
        <f t="shared" ref="I77" si="881">IF(H77=-3,"悪化 ",IF(H77=3,"改善 "," ---"))</f>
        <v xml:space="preserve">悪化 </v>
      </c>
      <c r="J77" s="2622">
        <f>結果表!K75</f>
        <v>100.48507662072325</v>
      </c>
      <c r="K77" s="2289">
        <v>45323</v>
      </c>
      <c r="L77" s="2622">
        <f>結果表!I75</f>
        <v>99.716496151302039</v>
      </c>
      <c r="M77" s="53">
        <f t="shared" ref="M77" si="882">L77-L76</f>
        <v>-1.6709488019515106E-2</v>
      </c>
      <c r="N77" s="244">
        <f t="shared" ref="N77" si="883">ROUND((L77-L65)/L65*100,2)</f>
        <v>-1.41</v>
      </c>
      <c r="O77" s="543">
        <f t="shared" ref="O77" si="884">AVERAGE(L75:L77)</f>
        <v>99.746680074925806</v>
      </c>
      <c r="P77" s="360">
        <f t="shared" ref="P77" si="885">O77-O76</f>
        <v>-5.4692413690702324E-2</v>
      </c>
      <c r="Q77" s="361">
        <f t="shared" ref="Q77" si="886">IF(P77&lt;0,-1,1)</f>
        <v>-1</v>
      </c>
      <c r="R77" s="362">
        <f t="shared" ref="R77" si="887">SUM(Q75:Q77)</f>
        <v>-3</v>
      </c>
      <c r="S77" s="363" t="str">
        <f t="shared" ref="S77" si="888">IF(R77=-3,"悪化 ",IF(R77=3,"改善 "," ---"))</f>
        <v xml:space="preserve">悪化 </v>
      </c>
      <c r="T77" s="2622">
        <f>結果表!Q75</f>
        <v>99.486698804413564</v>
      </c>
    </row>
    <row r="78" spans="1:20">
      <c r="A78" s="2644">
        <v>45352</v>
      </c>
      <c r="B78" s="997">
        <f>結果表!C76</f>
        <v>100.12750946196559</v>
      </c>
      <c r="C78" s="53">
        <f t="shared" ref="C78" si="889">B78-B77</f>
        <v>-0.10332685355798787</v>
      </c>
      <c r="D78" s="244">
        <f t="shared" ref="D78" si="890">ROUND((B78-B66)/B66*100,2)</f>
        <v>-1</v>
      </c>
      <c r="E78" s="543">
        <f t="shared" ref="E78" si="891">AVERAGE(B76:B78)</f>
        <v>100.22088871024705</v>
      </c>
      <c r="F78" s="360">
        <f t="shared" ref="F78" si="892">E78-E77</f>
        <v>-8.2087622931652504E-2</v>
      </c>
      <c r="G78" s="361">
        <f t="shared" ref="G78" si="893">IF(F78&lt;0,-1,1)</f>
        <v>-1</v>
      </c>
      <c r="H78" s="362">
        <f t="shared" ref="H78" si="894">SUM(G76:G78)</f>
        <v>-3</v>
      </c>
      <c r="I78" s="363" t="str">
        <f t="shared" ref="I78" si="895">IF(H78=-3,"悪化 ",IF(H78=3,"改善 "," ---"))</f>
        <v xml:space="preserve">悪化 </v>
      </c>
      <c r="J78" s="2622">
        <f>結果表!K76</f>
        <v>100.47076782327672</v>
      </c>
      <c r="K78" s="2289">
        <v>45352</v>
      </c>
      <c r="L78" s="2622">
        <f>結果表!I76</f>
        <v>99.722566828396225</v>
      </c>
      <c r="M78" s="53">
        <f t="shared" ref="M78" si="896">L78-L77</f>
        <v>6.0706770941862942E-3</v>
      </c>
      <c r="N78" s="244">
        <f t="shared" ref="N78" si="897">ROUND((L78-L66)/L66*100,2)</f>
        <v>-1.27</v>
      </c>
      <c r="O78" s="543">
        <f t="shared" ref="O78" si="898">AVERAGE(L76:L78)</f>
        <v>99.724089539673272</v>
      </c>
      <c r="P78" s="360">
        <f t="shared" ref="P78" si="899">O78-O77</f>
        <v>-2.2590535252533073E-2</v>
      </c>
      <c r="Q78" s="361">
        <f t="shared" ref="Q78" si="900">IF(P78&lt;0,-1,1)</f>
        <v>-1</v>
      </c>
      <c r="R78" s="362">
        <f t="shared" ref="R78" si="901">SUM(Q76:Q78)</f>
        <v>-3</v>
      </c>
      <c r="S78" s="363" t="str">
        <f t="shared" ref="S78" si="902">IF(R78=-3,"悪化 ",IF(R78=3,"改善 "," ---"))</f>
        <v xml:space="preserve">悪化 </v>
      </c>
      <c r="T78" s="2622">
        <f>結果表!Q76</f>
        <v>99.558363732541935</v>
      </c>
    </row>
    <row r="79" spans="1:20">
      <c r="A79" s="2644">
        <v>45383</v>
      </c>
      <c r="B79" s="997">
        <f>結果表!C77</f>
        <v>99.983949156226032</v>
      </c>
      <c r="C79" s="53">
        <f t="shared" ref="C79" si="903">B79-B78</f>
        <v>-0.14356030573955536</v>
      </c>
      <c r="D79" s="244">
        <f t="shared" ref="D79" si="904">ROUND((B79-B67)/B67*100,2)</f>
        <v>-1.1399999999999999</v>
      </c>
      <c r="E79" s="543">
        <f t="shared" ref="E79" si="905">AVERAGE(B77:B79)</f>
        <v>100.11409831123838</v>
      </c>
      <c r="F79" s="360">
        <f t="shared" ref="F79" si="906">E79-E78</f>
        <v>-0.10679039900867338</v>
      </c>
      <c r="G79" s="361">
        <f t="shared" ref="G79" si="907">IF(F79&lt;0,-1,1)</f>
        <v>-1</v>
      </c>
      <c r="H79" s="362">
        <f t="shared" ref="H79" si="908">SUM(G77:G79)</f>
        <v>-3</v>
      </c>
      <c r="I79" s="363" t="str">
        <f t="shared" ref="I79" si="909">IF(H79=-3,"悪化 ",IF(H79=3,"改善 "," ---"))</f>
        <v xml:space="preserve">悪化 </v>
      </c>
      <c r="J79" s="2622">
        <f>結果表!K77</f>
        <v>100.38535629353254</v>
      </c>
      <c r="K79" s="2289">
        <v>45383</v>
      </c>
      <c r="L79" s="2622">
        <f>結果表!I77</f>
        <v>99.752656868360376</v>
      </c>
      <c r="M79" s="53">
        <f t="shared" ref="M79" si="910">L79-L78</f>
        <v>3.0090039964150606E-2</v>
      </c>
      <c r="N79" s="244">
        <f t="shared" ref="N79" si="911">ROUND((L79-L67)/L67*100,2)</f>
        <v>-1.1100000000000001</v>
      </c>
      <c r="O79" s="543">
        <f t="shared" ref="O79" si="912">AVERAGE(L77:L79)</f>
        <v>99.730573282686223</v>
      </c>
      <c r="P79" s="360">
        <f t="shared" ref="P79" si="913">O79-O78</f>
        <v>6.4837430129500717E-3</v>
      </c>
      <c r="Q79" s="361">
        <f t="shared" ref="Q79" si="914">IF(P79&lt;0,-1,1)</f>
        <v>1</v>
      </c>
      <c r="R79" s="362">
        <f t="shared" ref="R79" si="915">SUM(Q77:Q79)</f>
        <v>-1</v>
      </c>
      <c r="S79" s="363" t="str">
        <f t="shared" ref="S79" si="916">IF(R79=-3,"悪化 ",IF(R79=3,"改善 "," ---"))</f>
        <v xml:space="preserve"> ---</v>
      </c>
      <c r="T79" s="2622">
        <f>結果表!Q77</f>
        <v>99.628136730227936</v>
      </c>
    </row>
    <row r="80" spans="1:20">
      <c r="A80" s="2644">
        <v>45413</v>
      </c>
      <c r="B80" s="997">
        <f>結果表!C78</f>
        <v>99.864250879213387</v>
      </c>
      <c r="C80" s="53">
        <f t="shared" ref="C80" si="917">B80-B79</f>
        <v>-0.11969827701264535</v>
      </c>
      <c r="D80" s="244">
        <f t="shared" ref="D80" si="918">ROUND((B80-B68)/B68*100,2)</f>
        <v>-1.23</v>
      </c>
      <c r="E80" s="543">
        <f t="shared" ref="E80" si="919">AVERAGE(B78:B80)</f>
        <v>99.991903165801659</v>
      </c>
      <c r="F80" s="360">
        <f t="shared" ref="F80" si="920">E80-E79</f>
        <v>-0.12219514543672005</v>
      </c>
      <c r="G80" s="361">
        <f t="shared" ref="G80" si="921">IF(F80&lt;0,-1,1)</f>
        <v>-1</v>
      </c>
      <c r="H80" s="362">
        <f t="shared" ref="H80" si="922">SUM(G78:G80)</f>
        <v>-3</v>
      </c>
      <c r="I80" s="363" t="str">
        <f t="shared" ref="I80" si="923">IF(H80=-3,"悪化 ",IF(H80=3,"改善 "," ---"))</f>
        <v xml:space="preserve">悪化 </v>
      </c>
      <c r="J80" s="2622">
        <f>結果表!K78</f>
        <v>100.28041518987408</v>
      </c>
      <c r="K80" s="2289">
        <v>45413</v>
      </c>
      <c r="L80" s="2622">
        <f>結果表!I78</f>
        <v>99.78904989736273</v>
      </c>
      <c r="M80" s="53">
        <f t="shared" ref="M80" si="924">L80-L79</f>
        <v>3.6393029002354638E-2</v>
      </c>
      <c r="N80" s="244">
        <f t="shared" ref="N80" si="925">ROUND((L80-L68)/L68*100,2)</f>
        <v>-0.96</v>
      </c>
      <c r="O80" s="543">
        <f t="shared" ref="O80" si="926">AVERAGE(L78:L80)</f>
        <v>99.754757864706448</v>
      </c>
      <c r="P80" s="360">
        <f t="shared" ref="P80" si="927">O80-O79</f>
        <v>2.4184582020225776E-2</v>
      </c>
      <c r="Q80" s="361">
        <f t="shared" ref="Q80" si="928">IF(P80&lt;0,-1,1)</f>
        <v>1</v>
      </c>
      <c r="R80" s="362">
        <f t="shared" ref="R80" si="929">SUM(Q78:Q80)</f>
        <v>1</v>
      </c>
      <c r="S80" s="363" t="str">
        <f t="shared" ref="S80" si="930">IF(R80=-3,"悪化 ",IF(R80=3,"改善 "," ---"))</f>
        <v xml:space="preserve"> ---</v>
      </c>
      <c r="T80" s="2622">
        <f>結果表!Q78</f>
        <v>99.830070776932075</v>
      </c>
    </row>
    <row r="81" spans="1:20">
      <c r="A81" s="2644">
        <v>45444</v>
      </c>
      <c r="B81" s="997">
        <f>結果表!C79</f>
        <v>99.793370434462133</v>
      </c>
      <c r="C81" s="53">
        <f t="shared" ref="C81" si="931">B81-B80</f>
        <v>-7.0880444751253435E-2</v>
      </c>
      <c r="D81" s="244">
        <f t="shared" ref="D81" si="932">ROUND((B81-B69)/B69*100,2)</f>
        <v>-1.24</v>
      </c>
      <c r="E81" s="543">
        <f t="shared" ref="E81" si="933">AVERAGE(B79:B81)</f>
        <v>99.880523489967189</v>
      </c>
      <c r="F81" s="360">
        <f t="shared" ref="F81" si="934">E81-E80</f>
        <v>-0.1113796758344705</v>
      </c>
      <c r="G81" s="361">
        <f t="shared" ref="G81" si="935">IF(F81&lt;0,-1,1)</f>
        <v>-1</v>
      </c>
      <c r="H81" s="362">
        <f t="shared" ref="H81" si="936">SUM(G79:G81)</f>
        <v>-3</v>
      </c>
      <c r="I81" s="363" t="str">
        <f t="shared" ref="I81" si="937">IF(H81=-3,"悪化 ",IF(H81=3,"改善 "," ---"))</f>
        <v xml:space="preserve">悪化 </v>
      </c>
      <c r="J81" s="2622">
        <f>結果表!K79</f>
        <v>100.17113791312643</v>
      </c>
      <c r="K81" s="2289">
        <v>45444</v>
      </c>
      <c r="L81" s="2622">
        <f>結果表!I79</f>
        <v>99.860441598603515</v>
      </c>
      <c r="M81" s="53">
        <f t="shared" ref="M81" si="938">L81-L80</f>
        <v>7.1391701240784755E-2</v>
      </c>
      <c r="N81" s="244">
        <f t="shared" ref="N81" si="939">ROUND((L81-L69)/L69*100,2)</f>
        <v>-0.77</v>
      </c>
      <c r="O81" s="543">
        <f t="shared" ref="O81" si="940">AVERAGE(L79:L81)</f>
        <v>99.800716121442221</v>
      </c>
      <c r="P81" s="360">
        <f t="shared" ref="P81" si="941">O81-O80</f>
        <v>4.5958256735772807E-2</v>
      </c>
      <c r="Q81" s="361">
        <f t="shared" ref="Q81" si="942">IF(P81&lt;0,-1,1)</f>
        <v>1</v>
      </c>
      <c r="R81" s="362">
        <f t="shared" ref="R81" si="943">SUM(Q79:Q81)</f>
        <v>3</v>
      </c>
      <c r="S81" s="363" t="str">
        <f t="shared" ref="S81" si="944">IF(R81=-3,"悪化 ",IF(R81=3,"改善 "," ---"))</f>
        <v xml:space="preserve">改善 </v>
      </c>
      <c r="T81" s="2622">
        <f>結果表!Q79</f>
        <v>100.12933936662319</v>
      </c>
    </row>
    <row r="82" spans="1:20">
      <c r="A82" s="2644">
        <v>45474</v>
      </c>
      <c r="B82" s="997">
        <f>結果表!C80</f>
        <v>99.766855164533908</v>
      </c>
      <c r="C82" s="53">
        <f t="shared" ref="C82" si="945">B82-B81</f>
        <v>-2.6515269928225393E-2</v>
      </c>
      <c r="D82" s="244">
        <f t="shared" ref="D82" si="946">ROUND((B82-B70)/B70*100,2)</f>
        <v>-1.17</v>
      </c>
      <c r="E82" s="543">
        <f t="shared" ref="E82" si="947">AVERAGE(B80:B82)</f>
        <v>99.808158826069814</v>
      </c>
      <c r="F82" s="360">
        <f t="shared" ref="F82" si="948">E82-E81</f>
        <v>-7.2364663897374726E-2</v>
      </c>
      <c r="G82" s="361">
        <f t="shared" ref="G82" si="949">IF(F82&lt;0,-1,1)</f>
        <v>-1</v>
      </c>
      <c r="H82" s="362">
        <f t="shared" ref="H82" si="950">SUM(G80:G82)</f>
        <v>-3</v>
      </c>
      <c r="I82" s="363" t="str">
        <f t="shared" ref="I82" si="951">IF(H82=-3,"悪化 ",IF(H82=3,"改善 "," ---"))</f>
        <v xml:space="preserve">悪化 </v>
      </c>
      <c r="J82" s="2622">
        <f>結果表!K80</f>
        <v>100.04142454508047</v>
      </c>
      <c r="K82" s="2289">
        <v>45474</v>
      </c>
      <c r="L82" s="2622">
        <f>結果表!I80</f>
        <v>99.986274915719846</v>
      </c>
      <c r="M82" s="53">
        <f t="shared" ref="M82" si="952">L82-L81</f>
        <v>0.1258333171163315</v>
      </c>
      <c r="N82" s="244">
        <f t="shared" ref="N82" si="953">ROUND((L82-L70)/L70*100,2)</f>
        <v>-0.52</v>
      </c>
      <c r="O82" s="543">
        <f t="shared" ref="O82" si="954">AVERAGE(L80:L82)</f>
        <v>99.878588803895354</v>
      </c>
      <c r="P82" s="360">
        <f t="shared" ref="P82" si="955">O82-O81</f>
        <v>7.787268245313328E-2</v>
      </c>
      <c r="Q82" s="361">
        <f t="shared" ref="Q82" si="956">IF(P82&lt;0,-1,1)</f>
        <v>1</v>
      </c>
      <c r="R82" s="362">
        <f t="shared" ref="R82" si="957">SUM(Q80:Q82)</f>
        <v>3</v>
      </c>
      <c r="S82" s="363" t="str">
        <f t="shared" ref="S82" si="958">IF(R82=-3,"悪化 ",IF(R82=3,"改善 "," ---"))</f>
        <v xml:space="preserve">改善 </v>
      </c>
      <c r="T82" s="2622">
        <f>結果表!Q80</f>
        <v>100.48290227521399</v>
      </c>
    </row>
    <row r="83" spans="1:20">
      <c r="A83" s="2644">
        <v>45505</v>
      </c>
      <c r="B83" s="997">
        <f>結果表!C81</f>
        <v>99.791089391957911</v>
      </c>
      <c r="C83" s="53">
        <f t="shared" ref="C83" si="959">B83-B82</f>
        <v>2.4234227424003052E-2</v>
      </c>
      <c r="D83" s="244">
        <f t="shared" ref="D83" si="960">ROUND((B83-B71)/B71*100,2)</f>
        <v>-1.03</v>
      </c>
      <c r="E83" s="543">
        <f t="shared" ref="E83" si="961">AVERAGE(B81:B83)</f>
        <v>99.783771663651308</v>
      </c>
      <c r="F83" s="360">
        <f t="shared" ref="F83" si="962">E83-E82</f>
        <v>-2.4387162418506136E-2</v>
      </c>
      <c r="G83" s="361">
        <f t="shared" ref="G83" si="963">IF(F83&lt;0,-1,1)</f>
        <v>-1</v>
      </c>
      <c r="H83" s="362">
        <f t="shared" ref="H83" si="964">SUM(G81:G83)</f>
        <v>-3</v>
      </c>
      <c r="I83" s="363" t="str">
        <f t="shared" ref="I83" si="965">IF(H83=-3,"悪化 ",IF(H83=3,"改善 "," ---"))</f>
        <v xml:space="preserve">悪化 </v>
      </c>
      <c r="J83" s="2622">
        <f>結果表!K81</f>
        <v>99.897846333910437</v>
      </c>
      <c r="K83" s="2289">
        <v>45505</v>
      </c>
      <c r="L83" s="2622">
        <f>結果表!I81</f>
        <v>100.16169746141034</v>
      </c>
      <c r="M83" s="53">
        <f t="shared" ref="M83" si="966">L83-L82</f>
        <v>0.17542254569049476</v>
      </c>
      <c r="N83" s="244">
        <f t="shared" ref="N83" si="967">ROUND((L83-L71)/L71*100,2)</f>
        <v>-0.19</v>
      </c>
      <c r="O83" s="543">
        <f t="shared" ref="O83" si="968">AVERAGE(L81:L83)</f>
        <v>100.00280465857789</v>
      </c>
      <c r="P83" s="360">
        <f t="shared" ref="P83" si="969">O83-O82</f>
        <v>0.12421585468253227</v>
      </c>
      <c r="Q83" s="361">
        <f t="shared" ref="Q83" si="970">IF(P83&lt;0,-1,1)</f>
        <v>1</v>
      </c>
      <c r="R83" s="362">
        <f t="shared" ref="R83" si="971">SUM(Q81:Q83)</f>
        <v>3</v>
      </c>
      <c r="S83" s="363" t="str">
        <f t="shared" ref="S83" si="972">IF(R83=-3,"悪化 ",IF(R83=3,"改善 "," ---"))</f>
        <v xml:space="preserve">改善 </v>
      </c>
      <c r="T83" s="2622">
        <f>結果表!Q81</f>
        <v>100.80296296941469</v>
      </c>
    </row>
    <row r="84" spans="1:20">
      <c r="A84" s="2644">
        <v>45536</v>
      </c>
      <c r="B84" s="997">
        <f>結果表!C82</f>
        <v>99.863566110238978</v>
      </c>
      <c r="C84" s="53">
        <f t="shared" ref="C84" si="973">B84-B83</f>
        <v>7.247671828106661E-2</v>
      </c>
      <c r="D84" s="244">
        <f t="shared" ref="D84" si="974">ROUND((B84-B72)/B72*100,2)</f>
        <v>-0.82</v>
      </c>
      <c r="E84" s="543">
        <f t="shared" ref="E84" si="975">AVERAGE(B82:B84)</f>
        <v>99.807170222243599</v>
      </c>
      <c r="F84" s="360">
        <f t="shared" ref="F84" si="976">E84-E83</f>
        <v>2.3398558592290897E-2</v>
      </c>
      <c r="G84" s="361">
        <f t="shared" ref="G84" si="977">IF(F84&lt;0,-1,1)</f>
        <v>1</v>
      </c>
      <c r="H84" s="362">
        <f t="shared" ref="H84" si="978">SUM(G82:G84)</f>
        <v>-1</v>
      </c>
      <c r="I84" s="363" t="str">
        <f t="shared" ref="I84" si="979">IF(H84=-3,"悪化 ",IF(H84=3,"改善 "," ---"))</f>
        <v xml:space="preserve"> ---</v>
      </c>
      <c r="J84" s="2622">
        <f>結果表!K82</f>
        <v>99.743303723609429</v>
      </c>
      <c r="K84" s="2289">
        <v>45536</v>
      </c>
      <c r="L84" s="2622">
        <f>結果表!I82</f>
        <v>100.38152881840497</v>
      </c>
      <c r="M84" s="53">
        <f t="shared" ref="M84" si="980">L84-L83</f>
        <v>0.21983135699463219</v>
      </c>
      <c r="N84" s="244">
        <f t="shared" ref="N84" si="981">ROUND((L84-L72)/L72*100,2)</f>
        <v>0.2</v>
      </c>
      <c r="O84" s="543">
        <f t="shared" ref="O84" si="982">AVERAGE(L82:L84)</f>
        <v>100.17650039851173</v>
      </c>
      <c r="P84" s="360">
        <f t="shared" ref="P84" si="983">O84-O83</f>
        <v>0.1736957399338479</v>
      </c>
      <c r="Q84" s="361">
        <f t="shared" ref="Q84" si="984">IF(P84&lt;0,-1,1)</f>
        <v>1</v>
      </c>
      <c r="R84" s="362">
        <f t="shared" ref="R84" si="985">SUM(Q82:Q84)</f>
        <v>3</v>
      </c>
      <c r="S84" s="363" t="str">
        <f t="shared" ref="S84" si="986">IF(R84=-3,"悪化 ",IF(R84=3,"改善 "," ---"))</f>
        <v xml:space="preserve">改善 </v>
      </c>
      <c r="T84" s="2622">
        <f>結果表!Q82</f>
        <v>101.11635486131505</v>
      </c>
    </row>
    <row r="85" spans="1:20">
      <c r="A85" s="2644">
        <v>45566</v>
      </c>
      <c r="B85" s="997"/>
      <c r="C85" s="53"/>
      <c r="D85" s="244"/>
      <c r="E85" s="543"/>
      <c r="F85" s="360"/>
      <c r="G85" s="361"/>
      <c r="H85" s="362"/>
      <c r="I85" s="363"/>
      <c r="J85" s="2622"/>
      <c r="K85" s="2289">
        <v>45566</v>
      </c>
      <c r="L85" s="2622"/>
      <c r="M85" s="53"/>
      <c r="N85" s="244"/>
      <c r="O85" s="543"/>
      <c r="P85" s="360"/>
      <c r="Q85" s="361"/>
      <c r="R85" s="362"/>
      <c r="S85" s="363"/>
      <c r="T85" s="2622"/>
    </row>
    <row r="86" spans="1:20">
      <c r="A86" s="2644">
        <v>45597</v>
      </c>
      <c r="B86" s="997"/>
      <c r="C86" s="53"/>
      <c r="D86" s="244"/>
      <c r="E86" s="543"/>
      <c r="F86" s="360"/>
      <c r="G86" s="361"/>
      <c r="H86" s="362"/>
      <c r="I86" s="363"/>
      <c r="J86" s="2622"/>
      <c r="K86" s="2289">
        <v>45597</v>
      </c>
      <c r="L86" s="2622"/>
      <c r="M86" s="53"/>
      <c r="N86" s="244"/>
      <c r="O86" s="543"/>
      <c r="P86" s="360"/>
      <c r="Q86" s="361"/>
      <c r="R86" s="362"/>
      <c r="S86" s="363"/>
      <c r="T86" s="2622"/>
    </row>
    <row r="87" spans="1:20">
      <c r="A87" s="2645">
        <v>45627</v>
      </c>
      <c r="B87" s="998"/>
      <c r="C87" s="551"/>
      <c r="D87" s="247"/>
      <c r="E87" s="552"/>
      <c r="F87" s="545"/>
      <c r="G87" s="553"/>
      <c r="H87" s="546"/>
      <c r="I87" s="440"/>
      <c r="J87" s="2623"/>
      <c r="K87" s="2624">
        <v>45627</v>
      </c>
      <c r="L87" s="2623"/>
      <c r="M87" s="551"/>
      <c r="N87" s="247"/>
      <c r="O87" s="552"/>
      <c r="P87" s="545"/>
      <c r="Q87" s="553"/>
      <c r="R87" s="546"/>
      <c r="S87" s="440"/>
      <c r="T87" s="2623"/>
    </row>
    <row r="88" spans="1:20">
      <c r="A88" s="311" t="s">
        <v>513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 t="s">
        <v>513</v>
      </c>
      <c r="L88" s="311"/>
      <c r="M88" s="311"/>
      <c r="N88" s="311"/>
      <c r="O88" s="311"/>
      <c r="P88" s="311"/>
      <c r="Q88" s="311"/>
      <c r="R88" s="311"/>
      <c r="S88" s="311"/>
      <c r="T88" s="311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4" sqref="K14"/>
    </sheetView>
  </sheetViews>
  <sheetFormatPr defaultRowHeight="13"/>
  <cols>
    <col min="2" max="6" width="10.6328125" style="306" customWidth="1"/>
    <col min="7" max="8" width="7.453125" style="306" customWidth="1"/>
    <col min="9" max="10" width="10.6328125" style="306" customWidth="1"/>
    <col min="12" max="12" width="7.08984375" customWidth="1"/>
  </cols>
  <sheetData>
    <row r="1" spans="1:19">
      <c r="A1" s="304" t="s">
        <v>1451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9">
      <c r="A2" s="2631" t="s">
        <v>472</v>
      </c>
      <c r="B2" s="2629" t="s">
        <v>488</v>
      </c>
      <c r="C2" s="2627"/>
      <c r="D2" s="2628"/>
      <c r="E2" s="2629"/>
      <c r="F2" s="2629"/>
      <c r="G2" s="2629"/>
      <c r="H2" s="2629"/>
      <c r="I2" s="2630"/>
      <c r="J2" s="2631" t="s">
        <v>489</v>
      </c>
    </row>
    <row r="3" spans="1:19" ht="26">
      <c r="A3" s="2637"/>
      <c r="B3" s="2638"/>
      <c r="C3" s="2633" t="s">
        <v>265</v>
      </c>
      <c r="D3" s="2634" t="s">
        <v>267</v>
      </c>
      <c r="E3" s="2635" t="s">
        <v>487</v>
      </c>
      <c r="F3" s="2659" t="s">
        <v>492</v>
      </c>
      <c r="G3" s="2771" t="s">
        <v>65</v>
      </c>
      <c r="H3" s="2772"/>
      <c r="I3" s="2773"/>
      <c r="J3" s="2646"/>
      <c r="L3" s="527" t="s">
        <v>352</v>
      </c>
      <c r="M3" s="527" t="s">
        <v>697</v>
      </c>
      <c r="N3" s="527" t="s">
        <v>698</v>
      </c>
      <c r="S3" t="s">
        <v>835</v>
      </c>
    </row>
    <row r="4" spans="1:19">
      <c r="A4" s="2288">
        <v>43101</v>
      </c>
      <c r="B4" s="2621">
        <f>結果表!B2</f>
        <v>99.282620203046676</v>
      </c>
      <c r="C4" s="548"/>
      <c r="D4" s="246"/>
      <c r="E4" s="549">
        <f>AVERAGE(B4:B4)</f>
        <v>99.282620203046676</v>
      </c>
      <c r="F4" s="555"/>
      <c r="G4" s="2660"/>
      <c r="H4" s="556"/>
      <c r="I4" s="705"/>
      <c r="J4" s="996">
        <f>結果表!J2</f>
        <v>99.75687377462458</v>
      </c>
      <c r="L4" s="528" t="s">
        <v>713</v>
      </c>
      <c r="M4" s="263">
        <f t="shared" ref="M4:M7" si="0">B4</f>
        <v>99.282620203046676</v>
      </c>
      <c r="N4" s="221">
        <f t="shared" ref="N4:N7" si="1">J4</f>
        <v>99.75687377462458</v>
      </c>
    </row>
    <row r="5" spans="1:19">
      <c r="A5" s="2289">
        <v>43132</v>
      </c>
      <c r="B5" s="2622">
        <f>結果表!B3</f>
        <v>99.298824828608204</v>
      </c>
      <c r="C5" s="53">
        <f t="shared" ref="C5" si="2">B5-B4</f>
        <v>1.6204625561528019E-2</v>
      </c>
      <c r="D5" s="244"/>
      <c r="E5" s="543">
        <f>AVERAGE(B4:B5)</f>
        <v>99.29072251582744</v>
      </c>
      <c r="F5" s="360">
        <f t="shared" ref="F5" si="3">E5-E4</f>
        <v>8.1023127807640094E-3</v>
      </c>
      <c r="G5" s="526">
        <f t="shared" ref="G5" si="4">IF(F5&lt;0,-1,1)</f>
        <v>1</v>
      </c>
      <c r="H5" s="362"/>
      <c r="I5" s="514"/>
      <c r="J5" s="997">
        <f>結果表!J3</f>
        <v>99.773157140137656</v>
      </c>
      <c r="L5" s="528">
        <v>2</v>
      </c>
      <c r="M5" s="263">
        <f t="shared" si="0"/>
        <v>99.298824828608204</v>
      </c>
      <c r="N5" s="221">
        <f t="shared" si="1"/>
        <v>99.773157140137656</v>
      </c>
    </row>
    <row r="6" spans="1:19">
      <c r="A6" s="2289">
        <v>43160</v>
      </c>
      <c r="B6" s="2622">
        <f>結果表!B4</f>
        <v>99.349398811441958</v>
      </c>
      <c r="C6" s="53">
        <f t="shared" ref="C6" si="5">B6-B5</f>
        <v>5.0573982833753917E-2</v>
      </c>
      <c r="D6" s="244"/>
      <c r="E6" s="543">
        <f t="shared" ref="E6" si="6">AVERAGE(B4:B6)</f>
        <v>99.310281281032289</v>
      </c>
      <c r="F6" s="360">
        <f t="shared" ref="F6" si="7">E6-E5</f>
        <v>1.9558765204848783E-2</v>
      </c>
      <c r="G6" s="526">
        <f t="shared" ref="G6" si="8">IF(F6&lt;0,-1,1)</f>
        <v>1</v>
      </c>
      <c r="H6" s="362"/>
      <c r="I6" s="514"/>
      <c r="J6" s="997">
        <f>結果表!J4</f>
        <v>99.818981096511436</v>
      </c>
      <c r="L6" s="528">
        <v>3</v>
      </c>
      <c r="M6" s="263">
        <f t="shared" si="0"/>
        <v>99.349398811441958</v>
      </c>
      <c r="N6" s="221">
        <f t="shared" si="1"/>
        <v>99.818981096511436</v>
      </c>
    </row>
    <row r="7" spans="1:19">
      <c r="A7" s="2289">
        <v>43191</v>
      </c>
      <c r="B7" s="2622">
        <f>結果表!B5</f>
        <v>99.459912813984431</v>
      </c>
      <c r="C7" s="53">
        <f t="shared" ref="C7" si="9">B7-B6</f>
        <v>0.11051400254247312</v>
      </c>
      <c r="D7" s="244"/>
      <c r="E7" s="543">
        <f t="shared" ref="E7" si="10">AVERAGE(B5:B7)</f>
        <v>99.369378818011526</v>
      </c>
      <c r="F7" s="360">
        <f t="shared" ref="F7" si="11">E7-E6</f>
        <v>5.9097536979237475E-2</v>
      </c>
      <c r="G7" s="526">
        <f t="shared" ref="G7" si="12">IF(F7&lt;0,-1,1)</f>
        <v>1</v>
      </c>
      <c r="H7" s="362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997">
        <f>結果表!J5</f>
        <v>99.887134612755531</v>
      </c>
      <c r="L7" s="528">
        <v>4</v>
      </c>
      <c r="M7" s="263">
        <f t="shared" si="0"/>
        <v>99.459912813984431</v>
      </c>
      <c r="N7" s="221">
        <f t="shared" si="1"/>
        <v>99.887134612755531</v>
      </c>
    </row>
    <row r="8" spans="1:19">
      <c r="A8" s="2289">
        <v>43221</v>
      </c>
      <c r="B8" s="2622">
        <f>結果表!B6</f>
        <v>99.630071244453831</v>
      </c>
      <c r="C8" s="53">
        <f t="shared" ref="C8" si="15">B8-B7</f>
        <v>0.17015843046939949</v>
      </c>
      <c r="D8" s="244"/>
      <c r="E8" s="543">
        <f t="shared" ref="E8" si="16">AVERAGE(B6:B8)</f>
        <v>99.479794289960068</v>
      </c>
      <c r="F8" s="360">
        <f t="shared" ref="F8" si="17">E8-E7</f>
        <v>0.11041547194854218</v>
      </c>
      <c r="G8" s="526">
        <f t="shared" ref="G8" si="18">IF(F8&lt;0,-1,1)</f>
        <v>1</v>
      </c>
      <c r="H8" s="362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997">
        <f>結果表!J6</f>
        <v>99.980654715274369</v>
      </c>
      <c r="L8" s="528">
        <v>5</v>
      </c>
      <c r="M8" s="263">
        <f t="shared" ref="M8:M16" si="21">B8</f>
        <v>99.630071244453831</v>
      </c>
      <c r="N8" s="221">
        <f t="shared" ref="N8:N16" si="22">J8</f>
        <v>99.980654715274369</v>
      </c>
    </row>
    <row r="9" spans="1:19">
      <c r="A9" s="2289">
        <v>43252</v>
      </c>
      <c r="B9" s="2622">
        <f>結果表!B7</f>
        <v>99.81919983466166</v>
      </c>
      <c r="C9" s="53">
        <f t="shared" ref="C9" si="23">B9-B8</f>
        <v>0.18912859020782946</v>
      </c>
      <c r="D9" s="244"/>
      <c r="E9" s="543">
        <f t="shared" ref="E9" si="24">AVERAGE(B7:B9)</f>
        <v>99.636394631033298</v>
      </c>
      <c r="F9" s="360">
        <f t="shared" ref="F9" si="25">E9-E8</f>
        <v>0.15660034107322929</v>
      </c>
      <c r="G9" s="526">
        <f t="shared" ref="G9" si="26">IF(F9&lt;0,-1,1)</f>
        <v>1</v>
      </c>
      <c r="H9" s="362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997">
        <f>結果表!J7</f>
        <v>100.09930984130031</v>
      </c>
      <c r="L9" s="528">
        <v>6</v>
      </c>
      <c r="M9" s="263">
        <f t="shared" si="21"/>
        <v>99.81919983466166</v>
      </c>
      <c r="N9" s="221">
        <f t="shared" si="22"/>
        <v>100.09930984130031</v>
      </c>
    </row>
    <row r="10" spans="1:19">
      <c r="A10" s="2289">
        <v>43282</v>
      </c>
      <c r="B10" s="2622">
        <f>結果表!B8</f>
        <v>99.953076609161272</v>
      </c>
      <c r="C10" s="53">
        <f t="shared" ref="C10" si="29">B10-B9</f>
        <v>0.13387677449961188</v>
      </c>
      <c r="D10" s="244"/>
      <c r="E10" s="543">
        <f t="shared" ref="E10" si="30">AVERAGE(B8:B10)</f>
        <v>99.800782562758911</v>
      </c>
      <c r="F10" s="360">
        <f t="shared" ref="F10" si="31">E10-E9</f>
        <v>0.16438793172561361</v>
      </c>
      <c r="G10" s="526">
        <f t="shared" ref="G10" si="32">IF(F10&lt;0,-1,1)</f>
        <v>1</v>
      </c>
      <c r="H10" s="362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997">
        <f>結果表!J8</f>
        <v>100.24164706232357</v>
      </c>
      <c r="L10" s="528">
        <v>7</v>
      </c>
      <c r="M10" s="263">
        <f t="shared" si="21"/>
        <v>99.953076609161272</v>
      </c>
      <c r="N10" s="221">
        <f t="shared" si="22"/>
        <v>100.24164706232357</v>
      </c>
    </row>
    <row r="11" spans="1:19">
      <c r="A11" s="2289">
        <v>43313</v>
      </c>
      <c r="B11" s="2622">
        <f>結果表!B9</f>
        <v>99.990778209323963</v>
      </c>
      <c r="C11" s="53">
        <f t="shared" ref="C11" si="35">B11-B10</f>
        <v>3.7701600162691307E-2</v>
      </c>
      <c r="D11" s="244"/>
      <c r="E11" s="543">
        <f t="shared" ref="E11" si="36">AVERAGE(B9:B11)</f>
        <v>99.921018217715641</v>
      </c>
      <c r="F11" s="360">
        <f t="shared" ref="F11" si="37">E11-E10</f>
        <v>0.12023565495672983</v>
      </c>
      <c r="G11" s="526">
        <f t="shared" ref="G11" si="38">IF(F11&lt;0,-1,1)</f>
        <v>1</v>
      </c>
      <c r="H11" s="362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997">
        <f>結果表!J9</f>
        <v>100.39533647606754</v>
      </c>
      <c r="L11" s="530">
        <v>8</v>
      </c>
      <c r="M11" s="263">
        <f t="shared" si="21"/>
        <v>99.990778209323963</v>
      </c>
      <c r="N11" s="221">
        <f t="shared" si="22"/>
        <v>100.39533647606754</v>
      </c>
    </row>
    <row r="12" spans="1:19">
      <c r="A12" s="2289">
        <v>43344</v>
      </c>
      <c r="B12" s="2622">
        <f>結果表!B10</f>
        <v>99.957571547237677</v>
      </c>
      <c r="C12" s="53">
        <f t="shared" ref="C12" si="41">B12-B11</f>
        <v>-3.3206662086286087E-2</v>
      </c>
      <c r="D12" s="244"/>
      <c r="E12" s="543">
        <f t="shared" ref="E12" si="42">AVERAGE(B10:B12)</f>
        <v>99.967142121907656</v>
      </c>
      <c r="F12" s="360">
        <f t="shared" ref="F12" si="43">E12-E11</f>
        <v>4.6123904192015175E-2</v>
      </c>
      <c r="G12" s="526">
        <f t="shared" ref="G12" si="44">IF(F12&lt;0,-1,1)</f>
        <v>1</v>
      </c>
      <c r="H12" s="362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997">
        <f>結果表!J10</f>
        <v>100.55454934451114</v>
      </c>
      <c r="L12" s="530">
        <v>9</v>
      </c>
      <c r="M12" s="263">
        <f t="shared" si="21"/>
        <v>99.957571547237677</v>
      </c>
      <c r="N12" s="221">
        <f t="shared" si="22"/>
        <v>100.55454934451114</v>
      </c>
    </row>
    <row r="13" spans="1:19">
      <c r="A13" s="2289">
        <v>43374</v>
      </c>
      <c r="B13" s="2622">
        <f>結果表!B11</f>
        <v>99.8885053555762</v>
      </c>
      <c r="C13" s="53">
        <f t="shared" ref="C13" si="47">B13-B12</f>
        <v>-6.9066191661477205E-2</v>
      </c>
      <c r="D13" s="244"/>
      <c r="E13" s="543">
        <f t="shared" ref="E13" si="48">AVERAGE(B11:B13)</f>
        <v>99.945618370712623</v>
      </c>
      <c r="F13" s="360">
        <f t="shared" ref="F13" si="49">E13-E12</f>
        <v>-2.1523751195033469E-2</v>
      </c>
      <c r="G13" s="526">
        <f t="shared" ref="G13" si="50">IF(F13&lt;0,-1,1)</f>
        <v>-1</v>
      </c>
      <c r="H13" s="362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997">
        <f>結果表!J11</f>
        <v>100.74883703951089</v>
      </c>
      <c r="L13" s="530">
        <v>10</v>
      </c>
      <c r="M13" s="263">
        <f t="shared" si="21"/>
        <v>99.8885053555762</v>
      </c>
      <c r="N13" s="221">
        <f t="shared" si="22"/>
        <v>100.74883703951089</v>
      </c>
    </row>
    <row r="14" spans="1:19">
      <c r="A14" s="2289">
        <v>43405</v>
      </c>
      <c r="B14" s="2622">
        <f>結果表!B12</f>
        <v>99.915651273497687</v>
      </c>
      <c r="C14" s="53">
        <f t="shared" ref="C14" si="53">B14-B13</f>
        <v>2.7145917921487239E-2</v>
      </c>
      <c r="D14" s="244"/>
      <c r="E14" s="543">
        <f t="shared" ref="E14" si="54">AVERAGE(B12:B14)</f>
        <v>99.920576058770521</v>
      </c>
      <c r="F14" s="360">
        <f t="shared" ref="F14" si="55">E14-E13</f>
        <v>-2.5042311942101492E-2</v>
      </c>
      <c r="G14" s="526">
        <f t="shared" ref="G14" si="56">IF(F14&lt;0,-1,1)</f>
        <v>-1</v>
      </c>
      <c r="H14" s="362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997">
        <f>結果表!J12</f>
        <v>100.96272210439693</v>
      </c>
      <c r="L14" s="529">
        <v>11</v>
      </c>
      <c r="M14" s="263">
        <f t="shared" si="21"/>
        <v>99.915651273497687</v>
      </c>
      <c r="N14" s="221">
        <f t="shared" si="22"/>
        <v>100.96272210439693</v>
      </c>
    </row>
    <row r="15" spans="1:19">
      <c r="A15" s="2624">
        <v>43435</v>
      </c>
      <c r="B15" s="2623">
        <f>結果表!B13</f>
        <v>100.08108096302719</v>
      </c>
      <c r="C15" s="551">
        <f t="shared" ref="C15" si="59">B15-B14</f>
        <v>0.16542968952950332</v>
      </c>
      <c r="D15" s="247"/>
      <c r="E15" s="552">
        <f t="shared" ref="E15" si="60">AVERAGE(B13:B15)</f>
        <v>99.961745864033688</v>
      </c>
      <c r="F15" s="545">
        <f t="shared" ref="F15" si="61">E15-E14</f>
        <v>4.1169805263166381E-2</v>
      </c>
      <c r="G15" s="2661">
        <f t="shared" ref="G15" si="62">IF(F15&lt;0,-1,1)</f>
        <v>1</v>
      </c>
      <c r="H15" s="546">
        <f t="shared" ref="H15" si="63">SUM(G13:G15)</f>
        <v>-1</v>
      </c>
      <c r="I15" s="547" t="str">
        <f t="shared" ref="I15" si="64">IF(H15=-3,"悪化 ",IF(H15=3,"改善 "," ---"))</f>
        <v xml:space="preserve"> ---</v>
      </c>
      <c r="J15" s="998">
        <f>結果表!J13</f>
        <v>101.19112360473143</v>
      </c>
      <c r="L15" s="533">
        <v>12</v>
      </c>
      <c r="M15" s="263">
        <f t="shared" si="21"/>
        <v>100.08108096302719</v>
      </c>
      <c r="N15" s="221">
        <f t="shared" si="22"/>
        <v>101.19112360473143</v>
      </c>
    </row>
    <row r="16" spans="1:19">
      <c r="A16" s="2252">
        <v>43466</v>
      </c>
      <c r="B16" s="2622">
        <f>結果表!B14</f>
        <v>100.28594950007178</v>
      </c>
      <c r="C16" s="53">
        <f t="shared" ref="C16" si="65">B16-B15</f>
        <v>0.20486853704458952</v>
      </c>
      <c r="D16" s="244">
        <f t="shared" ref="D16" si="66">ROUND((B16-B4)/B4*100,2)</f>
        <v>1.01</v>
      </c>
      <c r="E16" s="543">
        <f t="shared" ref="E16" si="67">AVERAGE(B14:B16)</f>
        <v>100.09422724553222</v>
      </c>
      <c r="F16" s="360">
        <f t="shared" ref="F16" si="68">E16-E15</f>
        <v>0.13248138149853617</v>
      </c>
      <c r="G16" s="361">
        <f t="shared" ref="G16" si="69">IF(F16&lt;0,-1,1)</f>
        <v>1</v>
      </c>
      <c r="H16" s="362">
        <f t="shared" ref="H16" si="70">SUM(G14:G16)</f>
        <v>1</v>
      </c>
      <c r="I16" s="363" t="str">
        <f t="shared" ref="I16" si="71">IF(H16=-3,"悪化 ",IF(H16=3,"改善 "," ---"))</f>
        <v xml:space="preserve"> ---</v>
      </c>
      <c r="J16" s="2622">
        <f>結果表!J14</f>
        <v>101.39462476805457</v>
      </c>
      <c r="L16" s="531" t="s">
        <v>758</v>
      </c>
      <c r="M16" s="532">
        <f t="shared" si="21"/>
        <v>100.28594950007178</v>
      </c>
      <c r="N16" s="370">
        <f t="shared" si="22"/>
        <v>101.39462476805457</v>
      </c>
    </row>
    <row r="17" spans="1:14">
      <c r="A17" s="2252">
        <v>43497</v>
      </c>
      <c r="B17" s="2622">
        <f>結果表!B15</f>
        <v>100.45176905439858</v>
      </c>
      <c r="C17" s="53">
        <f t="shared" ref="C17" si="72">B17-B16</f>
        <v>0.16581955432680218</v>
      </c>
      <c r="D17" s="244">
        <f t="shared" ref="D17" si="73">ROUND((B17-B5)/B5*100,2)</f>
        <v>1.1599999999999999</v>
      </c>
      <c r="E17" s="543">
        <f t="shared" ref="E17" si="74">AVERAGE(B15:B17)</f>
        <v>100.27293317249918</v>
      </c>
      <c r="F17" s="360">
        <f t="shared" ref="F17" si="75">E17-E16</f>
        <v>0.17870592696695553</v>
      </c>
      <c r="G17" s="361">
        <f t="shared" ref="G17" si="76">IF(F17&lt;0,-1,1)</f>
        <v>1</v>
      </c>
      <c r="H17" s="362">
        <f t="shared" ref="H17" si="77">SUM(G15:G17)</f>
        <v>3</v>
      </c>
      <c r="I17" s="363" t="str">
        <f t="shared" ref="I17" si="78">IF(H17=-3,"悪化 ",IF(H17=3,"改善 "," ---"))</f>
        <v xml:space="preserve">改善 </v>
      </c>
      <c r="J17" s="2622">
        <f>結果表!J15</f>
        <v>101.56428331501286</v>
      </c>
      <c r="L17" s="528">
        <v>2</v>
      </c>
      <c r="M17" s="263">
        <f t="shared" ref="M17" si="79">B17</f>
        <v>100.45176905439858</v>
      </c>
      <c r="N17" s="221">
        <f t="shared" ref="N17" si="80">J17</f>
        <v>101.56428331501286</v>
      </c>
    </row>
    <row r="18" spans="1:14">
      <c r="A18" s="2252">
        <v>43525</v>
      </c>
      <c r="B18" s="2622">
        <f>結果表!B16</f>
        <v>100.52044290702435</v>
      </c>
      <c r="C18" s="53">
        <f t="shared" ref="C18" si="81">B18-B17</f>
        <v>6.8673852625764198E-2</v>
      </c>
      <c r="D18" s="244">
        <f t="shared" ref="D18" si="82">ROUND((B18-B6)/B6*100,2)</f>
        <v>1.18</v>
      </c>
      <c r="E18" s="543">
        <f t="shared" ref="E18" si="83">AVERAGE(B16:B18)</f>
        <v>100.41938715383156</v>
      </c>
      <c r="F18" s="360">
        <f t="shared" ref="F18" si="84">E18-E17</f>
        <v>0.1464539813323853</v>
      </c>
      <c r="G18" s="361">
        <f t="shared" ref="G18" si="85">IF(F18&lt;0,-1,1)</f>
        <v>1</v>
      </c>
      <c r="H18" s="362">
        <f t="shared" ref="H18" si="86">SUM(G16:G18)</f>
        <v>3</v>
      </c>
      <c r="I18" s="363" t="str">
        <f t="shared" ref="I18" si="87">IF(H18=-3,"悪化 ",IF(H18=3,"改善 "," ---"))</f>
        <v xml:space="preserve">改善 </v>
      </c>
      <c r="J18" s="2622">
        <f>結果表!J16</f>
        <v>101.72158963753112</v>
      </c>
      <c r="L18" s="528">
        <v>3</v>
      </c>
      <c r="M18" s="263">
        <f t="shared" ref="M18" si="88">B18</f>
        <v>100.52044290702435</v>
      </c>
      <c r="N18" s="221">
        <f t="shared" ref="N18" si="89">J18</f>
        <v>101.72158963753112</v>
      </c>
    </row>
    <row r="19" spans="1:14">
      <c r="A19" s="2252">
        <v>43556</v>
      </c>
      <c r="B19" s="2622">
        <f>結果表!B17</f>
        <v>100.40638768305132</v>
      </c>
      <c r="C19" s="53">
        <f t="shared" ref="C19" si="90">B19-B18</f>
        <v>-0.11405522397302548</v>
      </c>
      <c r="D19" s="244">
        <f t="shared" ref="D19" si="91">ROUND((B19-B7)/B7*100,2)</f>
        <v>0.95</v>
      </c>
      <c r="E19" s="543">
        <f t="shared" ref="E19" si="92">AVERAGE(B17:B19)</f>
        <v>100.45953321482476</v>
      </c>
      <c r="F19" s="360">
        <f t="shared" ref="F19" si="93">E19-E18</f>
        <v>4.014606099319451E-2</v>
      </c>
      <c r="G19" s="361">
        <f t="shared" ref="G19" si="94">IF(F19&lt;0,-1,1)</f>
        <v>1</v>
      </c>
      <c r="H19" s="362">
        <f t="shared" ref="H19" si="95">SUM(G17:G19)</f>
        <v>3</v>
      </c>
      <c r="I19" s="363" t="str">
        <f t="shared" ref="I19" si="96">IF(H19=-3,"悪化 ",IF(H19=3,"改善 "," ---"))</f>
        <v xml:space="preserve">改善 </v>
      </c>
      <c r="J19" s="2622">
        <f>結果表!J17</f>
        <v>101.89139614391429</v>
      </c>
      <c r="L19" s="528">
        <v>4</v>
      </c>
      <c r="M19" s="263">
        <f t="shared" ref="M19" si="97">B19</f>
        <v>100.40638768305132</v>
      </c>
      <c r="N19" s="221">
        <f t="shared" ref="N19" si="98">J19</f>
        <v>101.89139614391429</v>
      </c>
    </row>
    <row r="20" spans="1:14">
      <c r="A20" s="2252">
        <v>43586</v>
      </c>
      <c r="B20" s="2622">
        <f>結果表!B18</f>
        <v>100.02972322209273</v>
      </c>
      <c r="C20" s="53">
        <f t="shared" ref="C20" si="99">B20-B19</f>
        <v>-0.37666446095859385</v>
      </c>
      <c r="D20" s="244">
        <f t="shared" ref="D20" si="100">ROUND((B20-B8)/B8*100,2)</f>
        <v>0.4</v>
      </c>
      <c r="E20" s="543">
        <f t="shared" ref="E20" si="101">AVERAGE(B18:B20)</f>
        <v>100.3188512707228</v>
      </c>
      <c r="F20" s="360">
        <f t="shared" ref="F20" si="102">E20-E19</f>
        <v>-0.14068194410195645</v>
      </c>
      <c r="G20" s="361">
        <f t="shared" ref="G20" si="103">IF(F20&lt;0,-1,1)</f>
        <v>-1</v>
      </c>
      <c r="H20" s="362">
        <f t="shared" ref="H20" si="104">SUM(G18:G20)</f>
        <v>1</v>
      </c>
      <c r="I20" s="363" t="str">
        <f t="shared" ref="I20" si="105">IF(H20=-3,"悪化 ",IF(H20=3,"改善 "," ---"))</f>
        <v xml:space="preserve"> ---</v>
      </c>
      <c r="J20" s="2622">
        <f>結果表!J18</f>
        <v>101.98494422703497</v>
      </c>
      <c r="L20" s="528">
        <v>5</v>
      </c>
      <c r="M20" s="263">
        <f t="shared" ref="M20" si="106">B20</f>
        <v>100.02972322209273</v>
      </c>
      <c r="N20" s="221">
        <f t="shared" ref="N20" si="107">J20</f>
        <v>101.98494422703497</v>
      </c>
    </row>
    <row r="21" spans="1:14">
      <c r="A21" s="2252">
        <v>43617</v>
      </c>
      <c r="B21" s="2622">
        <f>結果表!B19</f>
        <v>99.55138172237109</v>
      </c>
      <c r="C21" s="53">
        <f t="shared" ref="C21" si="108">B21-B20</f>
        <v>-0.47834149972163686</v>
      </c>
      <c r="D21" s="244">
        <f t="shared" ref="D21" si="109">ROUND((B21-B9)/B9*100,2)</f>
        <v>-0.27</v>
      </c>
      <c r="E21" s="543">
        <f t="shared" ref="E21" si="110">AVERAGE(B19:B21)</f>
        <v>99.995830875838394</v>
      </c>
      <c r="F21" s="360">
        <f t="shared" ref="F21" si="111">E21-E20</f>
        <v>-0.32302039488440926</v>
      </c>
      <c r="G21" s="361">
        <f t="shared" ref="G21" si="112">IF(F21&lt;0,-1,1)</f>
        <v>-1</v>
      </c>
      <c r="H21" s="362">
        <f t="shared" ref="H21" si="113">SUM(G19:G21)</f>
        <v>-1</v>
      </c>
      <c r="I21" s="363" t="str">
        <f t="shared" ref="I21" si="114">IF(H21=-3,"悪化 ",IF(H21=3,"改善 "," ---"))</f>
        <v xml:space="preserve"> ---</v>
      </c>
      <c r="J21" s="2622">
        <f>結果表!J19</f>
        <v>101.93574888286972</v>
      </c>
      <c r="L21" s="528">
        <v>6</v>
      </c>
      <c r="M21" s="263">
        <f t="shared" ref="M21" si="115">B21</f>
        <v>99.55138172237109</v>
      </c>
      <c r="N21" s="221">
        <f t="shared" ref="N21" si="116">J21</f>
        <v>101.93574888286972</v>
      </c>
    </row>
    <row r="22" spans="1:14">
      <c r="A22" s="2252">
        <v>43647</v>
      </c>
      <c r="B22" s="2622">
        <f>結果表!B20</f>
        <v>99.114650026520337</v>
      </c>
      <c r="C22" s="53">
        <f t="shared" ref="C22" si="117">B22-B21</f>
        <v>-0.436731695850753</v>
      </c>
      <c r="D22" s="244">
        <f t="shared" ref="D22" si="118">ROUND((B22-B10)/B10*100,2)</f>
        <v>-0.84</v>
      </c>
      <c r="E22" s="543">
        <f t="shared" ref="E22" si="119">AVERAGE(B20:B22)</f>
        <v>99.565251656994704</v>
      </c>
      <c r="F22" s="360">
        <f t="shared" ref="F22" si="120">E22-E21</f>
        <v>-0.43057921884368966</v>
      </c>
      <c r="G22" s="361">
        <f t="shared" ref="G22" si="121">IF(F22&lt;0,-1,1)</f>
        <v>-1</v>
      </c>
      <c r="H22" s="362">
        <f t="shared" ref="H22" si="122">SUM(G20:G22)</f>
        <v>-3</v>
      </c>
      <c r="I22" s="363" t="str">
        <f t="shared" ref="I22" si="123">IF(H22=-3,"悪化 ",IF(H22=3,"改善 "," ---"))</f>
        <v xml:space="preserve">悪化 </v>
      </c>
      <c r="J22" s="2622">
        <f>結果表!J20</f>
        <v>101.81535253398037</v>
      </c>
      <c r="L22" s="528">
        <v>7</v>
      </c>
      <c r="M22" s="263">
        <f t="shared" ref="M22" si="124">B22</f>
        <v>99.114650026520337</v>
      </c>
      <c r="N22" s="221">
        <f t="shared" ref="N22" si="125">J22</f>
        <v>101.81535253398037</v>
      </c>
    </row>
    <row r="23" spans="1:14">
      <c r="A23" s="2252">
        <v>43678</v>
      </c>
      <c r="B23" s="2622">
        <f>結果表!B21</f>
        <v>98.857249786406854</v>
      </c>
      <c r="C23" s="53">
        <f t="shared" ref="C23" si="126">B23-B22</f>
        <v>-0.25740024011348339</v>
      </c>
      <c r="D23" s="244">
        <f t="shared" ref="D23" si="127">ROUND((B23-B11)/B11*100,2)</f>
        <v>-1.1299999999999999</v>
      </c>
      <c r="E23" s="543">
        <f t="shared" ref="E23" si="128">AVERAGE(B21:B23)</f>
        <v>99.174427178432765</v>
      </c>
      <c r="F23" s="360">
        <f t="shared" ref="F23" si="129">E23-E22</f>
        <v>-0.3908244785619388</v>
      </c>
      <c r="G23" s="361">
        <f t="shared" ref="G23" si="130">IF(F23&lt;0,-1,1)</f>
        <v>-1</v>
      </c>
      <c r="H23" s="362">
        <f t="shared" ref="H23" si="131">SUM(G21:G23)</f>
        <v>-3</v>
      </c>
      <c r="I23" s="363" t="str">
        <f t="shared" ref="I23" si="132">IF(H23=-3,"悪化 ",IF(H23=3,"改善 "," ---"))</f>
        <v xml:space="preserve">悪化 </v>
      </c>
      <c r="J23" s="2622">
        <f>結果表!J21</f>
        <v>101.65001337642221</v>
      </c>
      <c r="L23" s="530">
        <v>8</v>
      </c>
      <c r="M23" s="263">
        <f t="shared" ref="M23" si="133">B23</f>
        <v>98.857249786406854</v>
      </c>
      <c r="N23" s="221">
        <f t="shared" ref="N23" si="134">J23</f>
        <v>101.65001337642221</v>
      </c>
    </row>
    <row r="24" spans="1:14">
      <c r="A24" s="2252">
        <v>43709</v>
      </c>
      <c r="B24" s="2622">
        <f>結果表!B22</f>
        <v>98.878511319842744</v>
      </c>
      <c r="C24" s="53">
        <f t="shared" ref="C24" si="135">B24-B23</f>
        <v>2.1261533435890101E-2</v>
      </c>
      <c r="D24" s="244">
        <f t="shared" ref="D24" si="136">ROUND((B24-B12)/B12*100,2)</f>
        <v>-1.08</v>
      </c>
      <c r="E24" s="543">
        <f t="shared" ref="E24" si="137">AVERAGE(B22:B24)</f>
        <v>98.950137044256635</v>
      </c>
      <c r="F24" s="360">
        <f t="shared" ref="F24" si="138">E24-E23</f>
        <v>-0.22429013417612964</v>
      </c>
      <c r="G24" s="361">
        <f t="shared" ref="G24" si="139">IF(F24&lt;0,-1,1)</f>
        <v>-1</v>
      </c>
      <c r="H24" s="362">
        <f t="shared" ref="H24" si="140">SUM(G22:G24)</f>
        <v>-3</v>
      </c>
      <c r="I24" s="363" t="str">
        <f t="shared" ref="I24" si="141">IF(H24=-3,"悪化 ",IF(H24=3,"改善 "," ---"))</f>
        <v xml:space="preserve">悪化 </v>
      </c>
      <c r="J24" s="2622">
        <f>結果表!J22</f>
        <v>101.41753212619717</v>
      </c>
      <c r="L24" s="530">
        <v>9</v>
      </c>
      <c r="M24" s="263">
        <f t="shared" ref="M24" si="142">B24</f>
        <v>98.878511319842744</v>
      </c>
      <c r="N24" s="221">
        <f t="shared" ref="N24" si="143">J24</f>
        <v>101.41753212619717</v>
      </c>
    </row>
    <row r="25" spans="1:14">
      <c r="A25" s="2252">
        <v>43739</v>
      </c>
      <c r="B25" s="2622">
        <f>結果表!B23</f>
        <v>99.170639881642487</v>
      </c>
      <c r="C25" s="53">
        <f t="shared" ref="C25" si="144">B25-B24</f>
        <v>0.29212856179974267</v>
      </c>
      <c r="D25" s="244">
        <f t="shared" ref="D25" si="145">ROUND((B25-B13)/B13*100,2)</f>
        <v>-0.72</v>
      </c>
      <c r="E25" s="543">
        <f t="shared" ref="E25" si="146">AVERAGE(B23:B25)</f>
        <v>98.968800329297366</v>
      </c>
      <c r="F25" s="360">
        <f t="shared" ref="F25" si="147">E25-E24</f>
        <v>1.8663285040730671E-2</v>
      </c>
      <c r="G25" s="361">
        <f t="shared" ref="G25" si="148">IF(F25&lt;0,-1,1)</f>
        <v>1</v>
      </c>
      <c r="H25" s="362">
        <f t="shared" ref="H25" si="149">SUM(G23:G25)</f>
        <v>-1</v>
      </c>
      <c r="I25" s="363" t="str">
        <f t="shared" ref="I25" si="150">IF(H25=-3,"悪化 ",IF(H25=3,"改善 "," ---"))</f>
        <v xml:space="preserve"> ---</v>
      </c>
      <c r="J25" s="2622">
        <f>結果表!J23</f>
        <v>101.11995007790918</v>
      </c>
      <c r="L25" s="530">
        <v>10</v>
      </c>
      <c r="M25" s="263">
        <f t="shared" ref="M25" si="151">B25</f>
        <v>99.170639881642487</v>
      </c>
      <c r="N25" s="221">
        <f t="shared" ref="N25" si="152">J25</f>
        <v>101.11995007790918</v>
      </c>
    </row>
    <row r="26" spans="1:14">
      <c r="A26" s="2252">
        <v>43770</v>
      </c>
      <c r="B26" s="2622">
        <f>結果表!B24</f>
        <v>99.665781263086856</v>
      </c>
      <c r="C26" s="53">
        <f t="shared" ref="C26" si="153">B26-B25</f>
        <v>0.4951413814443697</v>
      </c>
      <c r="D26" s="244">
        <f t="shared" ref="D26" si="154">ROUND((B26-B14)/B14*100,2)</f>
        <v>-0.25</v>
      </c>
      <c r="E26" s="543">
        <f t="shared" ref="E26" si="155">AVERAGE(B24:B26)</f>
        <v>99.238310821524024</v>
      </c>
      <c r="F26" s="360">
        <f t="shared" ref="F26" si="156">E26-E25</f>
        <v>0.26951049222665802</v>
      </c>
      <c r="G26" s="361">
        <f t="shared" ref="G26" si="157">IF(F26&lt;0,-1,1)</f>
        <v>1</v>
      </c>
      <c r="H26" s="362">
        <f t="shared" ref="H26" si="158">SUM(G24:G26)</f>
        <v>1</v>
      </c>
      <c r="I26" s="363" t="str">
        <f t="shared" ref="I26" si="159">IF(H26=-3,"悪化 ",IF(H26=3,"改善 "," ---"))</f>
        <v xml:space="preserve"> ---</v>
      </c>
      <c r="J26" s="2622">
        <f>結果表!J24</f>
        <v>100.76251644636224</v>
      </c>
      <c r="L26" s="529">
        <v>11</v>
      </c>
      <c r="M26" s="263">
        <f t="shared" ref="M26" si="160">B26</f>
        <v>99.665781263086856</v>
      </c>
      <c r="N26" s="221">
        <f t="shared" ref="N26" si="161">J26</f>
        <v>100.76251644636224</v>
      </c>
    </row>
    <row r="27" spans="1:14">
      <c r="A27" s="2252">
        <v>43800</v>
      </c>
      <c r="B27" s="2622">
        <f>結果表!B25</f>
        <v>100.3438617116487</v>
      </c>
      <c r="C27" s="53">
        <f t="shared" ref="C27" si="162">B27-B26</f>
        <v>0.67808044856184324</v>
      </c>
      <c r="D27" s="244">
        <f t="shared" ref="D27" si="163">ROUND((B27-B15)/B15*100,2)</f>
        <v>0.26</v>
      </c>
      <c r="E27" s="543">
        <f t="shared" ref="E27" si="164">AVERAGE(B25:B27)</f>
        <v>99.726760952126014</v>
      </c>
      <c r="F27" s="360">
        <f t="shared" ref="F27" si="165">E27-E26</f>
        <v>0.48845013060198994</v>
      </c>
      <c r="G27" s="361">
        <f t="shared" ref="G27" si="166">IF(F27&lt;0,-1,1)</f>
        <v>1</v>
      </c>
      <c r="H27" s="362">
        <f t="shared" ref="H27" si="167">SUM(G25:G27)</f>
        <v>3</v>
      </c>
      <c r="I27" s="363" t="str">
        <f t="shared" ref="I27" si="168">IF(H27=-3,"悪化 ",IF(H27=3,"改善 "," ---"))</f>
        <v xml:space="preserve">改善 </v>
      </c>
      <c r="J27" s="2622">
        <f>結果表!J25</f>
        <v>100.30371885377214</v>
      </c>
      <c r="L27" s="528">
        <v>12</v>
      </c>
      <c r="M27" s="263">
        <f t="shared" ref="M27:M28" si="169">B27</f>
        <v>100.3438617116487</v>
      </c>
      <c r="N27" s="221">
        <f t="shared" ref="N27:N28" si="170">J27</f>
        <v>100.30371885377214</v>
      </c>
    </row>
    <row r="28" spans="1:14">
      <c r="A28" s="2288">
        <v>43831</v>
      </c>
      <c r="B28" s="2621">
        <f>結果表!B26</f>
        <v>101.19784027251281</v>
      </c>
      <c r="C28" s="548">
        <f t="shared" ref="C28" si="171">B28-B27</f>
        <v>0.85397856086410684</v>
      </c>
      <c r="D28" s="246">
        <f t="shared" ref="D28" si="172">ROUND((B28-B16)/B16*100,2)</f>
        <v>0.91</v>
      </c>
      <c r="E28" s="549">
        <f t="shared" ref="E28" si="173">AVERAGE(B26:B28)</f>
        <v>100.40249441574946</v>
      </c>
      <c r="F28" s="555">
        <f t="shared" ref="F28" si="174">E28-E27</f>
        <v>0.67573346362344466</v>
      </c>
      <c r="G28" s="550">
        <f t="shared" ref="G28" si="175">IF(F28&lt;0,-1,1)</f>
        <v>1</v>
      </c>
      <c r="H28" s="556">
        <f t="shared" ref="H28" si="176">SUM(G26:G28)</f>
        <v>3</v>
      </c>
      <c r="I28" s="2619" t="str">
        <f t="shared" ref="I28" si="177">IF(H28=-3,"悪化 ",IF(H28=3,"改善 "," ---"))</f>
        <v xml:space="preserve">改善 </v>
      </c>
      <c r="J28" s="2621">
        <f>結果表!J26</f>
        <v>99.744762823635867</v>
      </c>
      <c r="L28" s="531" t="s">
        <v>802</v>
      </c>
      <c r="M28" s="532">
        <f t="shared" si="169"/>
        <v>101.19784027251281</v>
      </c>
      <c r="N28" s="370">
        <f t="shared" si="170"/>
        <v>99.744762823635867</v>
      </c>
    </row>
    <row r="29" spans="1:14">
      <c r="A29" s="2289">
        <v>43862</v>
      </c>
      <c r="B29" s="2622">
        <f>結果表!B27</f>
        <v>102.14044701932029</v>
      </c>
      <c r="C29" s="53">
        <f t="shared" ref="C29" si="178">B29-B28</f>
        <v>0.9426067468074848</v>
      </c>
      <c r="D29" s="244">
        <f t="shared" ref="D29" si="179">ROUND((B29-B17)/B17*100,2)</f>
        <v>1.68</v>
      </c>
      <c r="E29" s="543">
        <f t="shared" ref="E29" si="180">AVERAGE(B27:B29)</f>
        <v>101.2273830011606</v>
      </c>
      <c r="F29" s="360">
        <f t="shared" ref="F29" si="181">E29-E28</f>
        <v>0.82488858541114496</v>
      </c>
      <c r="G29" s="361">
        <f t="shared" ref="G29" si="182">IF(F29&lt;0,-1,1)</f>
        <v>1</v>
      </c>
      <c r="H29" s="362">
        <f t="shared" ref="H29" si="183">SUM(G27:G29)</f>
        <v>3</v>
      </c>
      <c r="I29" s="363" t="str">
        <f t="shared" ref="I29" si="184">IF(H29=-3,"悪化 ",IF(H29=3,"改善 "," ---"))</f>
        <v xml:space="preserve">改善 </v>
      </c>
      <c r="J29" s="2622">
        <f>結果表!J27</f>
        <v>99.126781487185298</v>
      </c>
      <c r="L29" s="528">
        <v>2</v>
      </c>
      <c r="M29" s="263">
        <f t="shared" ref="M29" si="185">B29</f>
        <v>102.14044701932029</v>
      </c>
      <c r="N29" s="221">
        <f t="shared" ref="N29" si="186">J29</f>
        <v>99.126781487185298</v>
      </c>
    </row>
    <row r="30" spans="1:14">
      <c r="A30" s="2289">
        <v>43891</v>
      </c>
      <c r="B30" s="2622">
        <f>結果表!B28</f>
        <v>103.08988584906709</v>
      </c>
      <c r="C30" s="53">
        <f t="shared" ref="C30" si="187">B30-B29</f>
        <v>0.94943882974679639</v>
      </c>
      <c r="D30" s="244">
        <f t="shared" ref="D30" si="188">ROUND((B30-B18)/B18*100,2)</f>
        <v>2.56</v>
      </c>
      <c r="E30" s="543">
        <f t="shared" ref="E30" si="189">AVERAGE(B28:B30)</f>
        <v>102.14272438030007</v>
      </c>
      <c r="F30" s="360">
        <f t="shared" ref="F30" si="190">E30-E29</f>
        <v>0.91534137913946267</v>
      </c>
      <c r="G30" s="361">
        <f t="shared" ref="G30" si="191">IF(F30&lt;0,-1,1)</f>
        <v>1</v>
      </c>
      <c r="H30" s="362">
        <f t="shared" ref="H30" si="192">SUM(G28:G30)</f>
        <v>3</v>
      </c>
      <c r="I30" s="363" t="str">
        <f t="shared" ref="I30" si="193">IF(H30=-3,"悪化 ",IF(H30=3,"改善 "," ---"))</f>
        <v xml:space="preserve">改善 </v>
      </c>
      <c r="J30" s="2622">
        <f>結果表!J28</f>
        <v>98.440265336311157</v>
      </c>
      <c r="L30" s="528">
        <v>3</v>
      </c>
      <c r="M30" s="263">
        <f t="shared" ref="M30" si="194">B30</f>
        <v>103.08988584906709</v>
      </c>
      <c r="N30" s="221">
        <f t="shared" ref="N30" si="195">J30</f>
        <v>98.440265336311157</v>
      </c>
    </row>
    <row r="31" spans="1:14">
      <c r="A31" s="2289">
        <v>43922</v>
      </c>
      <c r="B31" s="2622">
        <f>結果表!B29</f>
        <v>103.83146240923976</v>
      </c>
      <c r="C31" s="53">
        <f t="shared" ref="C31" si="196">B31-B30</f>
        <v>0.7415765601726747</v>
      </c>
      <c r="D31" s="244">
        <f t="shared" ref="D31" si="197">ROUND((B31-B19)/B19*100,2)</f>
        <v>3.41</v>
      </c>
      <c r="E31" s="543">
        <f t="shared" ref="E31" si="198">AVERAGE(B29:B31)</f>
        <v>103.02059842587572</v>
      </c>
      <c r="F31" s="360">
        <f t="shared" ref="F31" si="199">E31-E30</f>
        <v>0.87787404557565196</v>
      </c>
      <c r="G31" s="361">
        <f t="shared" ref="G31" si="200">IF(F31&lt;0,-1,1)</f>
        <v>1</v>
      </c>
      <c r="H31" s="362">
        <f t="shared" ref="H31" si="201">SUM(G29:G31)</f>
        <v>3</v>
      </c>
      <c r="I31" s="363" t="str">
        <f t="shared" ref="I31" si="202">IF(H31=-3,"悪化 ",IF(H31=3,"改善 "," ---"))</f>
        <v xml:space="preserve">改善 </v>
      </c>
      <c r="J31" s="2622">
        <f>結果表!J29</f>
        <v>97.83465351032082</v>
      </c>
      <c r="L31" s="528">
        <v>4</v>
      </c>
      <c r="M31" s="263">
        <f t="shared" ref="M31" si="203">B31</f>
        <v>103.83146240923976</v>
      </c>
      <c r="N31" s="221">
        <f t="shared" ref="N31" si="204">J31</f>
        <v>97.83465351032082</v>
      </c>
    </row>
    <row r="32" spans="1:14">
      <c r="A32" s="2289">
        <v>43952</v>
      </c>
      <c r="B32" s="2622">
        <f>結果表!B30</f>
        <v>104.05479786136053</v>
      </c>
      <c r="C32" s="53">
        <f t="shared" ref="C32" si="205">B32-B31</f>
        <v>0.22333545212076444</v>
      </c>
      <c r="D32" s="244">
        <f t="shared" ref="D32" si="206">ROUND((B32-B20)/B20*100,2)</f>
        <v>4.0199999999999996</v>
      </c>
      <c r="E32" s="543">
        <f t="shared" ref="E32" si="207">AVERAGE(B30:B32)</f>
        <v>103.65871537322248</v>
      </c>
      <c r="F32" s="360">
        <f t="shared" ref="F32" si="208">E32-E31</f>
        <v>0.63811694734675939</v>
      </c>
      <c r="G32" s="361">
        <f t="shared" ref="G32" si="209">IF(F32&lt;0,-1,1)</f>
        <v>1</v>
      </c>
      <c r="H32" s="362">
        <f t="shared" ref="H32" si="210">SUM(G30:G32)</f>
        <v>3</v>
      </c>
      <c r="I32" s="363" t="str">
        <f t="shared" ref="I32" si="211">IF(H32=-3,"悪化 ",IF(H32=3,"改善 "," ---"))</f>
        <v xml:space="preserve">改善 </v>
      </c>
      <c r="J32" s="2622">
        <f>結果表!J30</f>
        <v>97.457529922911078</v>
      </c>
      <c r="L32" s="528">
        <v>5</v>
      </c>
      <c r="M32" s="263">
        <f t="shared" ref="M32" si="212">B32</f>
        <v>104.05479786136053</v>
      </c>
      <c r="N32" s="221">
        <f t="shared" ref="N32" si="213">J32</f>
        <v>97.457529922911078</v>
      </c>
    </row>
    <row r="33" spans="1:14">
      <c r="A33" s="2289">
        <v>43983</v>
      </c>
      <c r="B33" s="2622">
        <f>結果表!B31</f>
        <v>103.63897752564625</v>
      </c>
      <c r="C33" s="53">
        <f t="shared" ref="C33" si="214">B33-B32</f>
        <v>-0.41582033571427246</v>
      </c>
      <c r="D33" s="244">
        <f t="shared" ref="D33" si="215">ROUND((B33-B21)/B21*100,2)</f>
        <v>4.1100000000000003</v>
      </c>
      <c r="E33" s="543">
        <f t="shared" ref="E33" si="216">AVERAGE(B31:B33)</f>
        <v>103.84174593208218</v>
      </c>
      <c r="F33" s="360">
        <f t="shared" ref="F33" si="217">E33-E32</f>
        <v>0.18303055885969854</v>
      </c>
      <c r="G33" s="361">
        <f t="shared" ref="G33" si="218">IF(F33&lt;0,-1,1)</f>
        <v>1</v>
      </c>
      <c r="H33" s="362">
        <f t="shared" ref="H33" si="219">SUM(G31:G33)</f>
        <v>3</v>
      </c>
      <c r="I33" s="363" t="str">
        <f t="shared" ref="I33" si="220">IF(H33=-3,"悪化 ",IF(H33=3,"改善 "," ---"))</f>
        <v xml:space="preserve">改善 </v>
      </c>
      <c r="J33" s="2622">
        <f>結果表!J31</f>
        <v>97.269546182290867</v>
      </c>
      <c r="L33" s="528">
        <v>6</v>
      </c>
      <c r="M33" s="263">
        <f t="shared" ref="M33" si="221">B33</f>
        <v>103.63897752564625</v>
      </c>
      <c r="N33" s="221">
        <f t="shared" ref="N33" si="222">J33</f>
        <v>97.269546182290867</v>
      </c>
    </row>
    <row r="34" spans="1:14">
      <c r="A34" s="2289">
        <v>44013</v>
      </c>
      <c r="B34" s="2622">
        <f>結果表!B32</f>
        <v>102.79339543911182</v>
      </c>
      <c r="C34" s="53">
        <f t="shared" ref="C34" si="223">B34-B33</f>
        <v>-0.84558208653443501</v>
      </c>
      <c r="D34" s="244">
        <f t="shared" ref="D34" si="224">ROUND((B34-B22)/B22*100,2)</f>
        <v>3.71</v>
      </c>
      <c r="E34" s="543">
        <f t="shared" ref="E34" si="225">AVERAGE(B32:B34)</f>
        <v>103.4957236087062</v>
      </c>
      <c r="F34" s="360">
        <f t="shared" ref="F34" si="226">E34-E33</f>
        <v>-0.34602232337597627</v>
      </c>
      <c r="G34" s="361">
        <f t="shared" ref="G34" si="227">IF(F34&lt;0,-1,1)</f>
        <v>-1</v>
      </c>
      <c r="H34" s="362">
        <f t="shared" ref="H34" si="228">SUM(G32:G34)</f>
        <v>1</v>
      </c>
      <c r="I34" s="363" t="str">
        <f t="shared" ref="I34" si="229">IF(H34=-3,"悪化 ",IF(H34=3,"改善 "," ---"))</f>
        <v xml:space="preserve"> ---</v>
      </c>
      <c r="J34" s="2622">
        <f>結果表!J32</f>
        <v>97.215371605372965</v>
      </c>
      <c r="L34" s="528">
        <v>7</v>
      </c>
      <c r="M34" s="263">
        <f t="shared" ref="M34" si="230">B34</f>
        <v>102.79339543911182</v>
      </c>
      <c r="N34" s="221">
        <f t="shared" ref="N34" si="231">J34</f>
        <v>97.215371605372965</v>
      </c>
    </row>
    <row r="35" spans="1:14">
      <c r="A35" s="2289">
        <v>44044</v>
      </c>
      <c r="B35" s="2622">
        <f>結果表!B33</f>
        <v>101.76517828538422</v>
      </c>
      <c r="C35" s="53">
        <f t="shared" ref="C35" si="232">B35-B34</f>
        <v>-1.0282171537275957</v>
      </c>
      <c r="D35" s="244">
        <f t="shared" ref="D35" si="233">ROUND((B35-B23)/B23*100,2)</f>
        <v>2.94</v>
      </c>
      <c r="E35" s="543">
        <f t="shared" ref="E35" si="234">AVERAGE(B33:B35)</f>
        <v>102.73251708338076</v>
      </c>
      <c r="F35" s="360">
        <f t="shared" ref="F35" si="235">E35-E34</f>
        <v>-0.76320652532544386</v>
      </c>
      <c r="G35" s="361">
        <f t="shared" ref="G35" si="236">IF(F35&lt;0,-1,1)</f>
        <v>-1</v>
      </c>
      <c r="H35" s="362">
        <f t="shared" ref="H35" si="237">SUM(G33:G35)</f>
        <v>-1</v>
      </c>
      <c r="I35" s="363" t="str">
        <f t="shared" ref="I35" si="238">IF(H35=-3,"悪化 ",IF(H35=3,"改善 "," ---"))</f>
        <v xml:space="preserve"> ---</v>
      </c>
      <c r="J35" s="2622">
        <f>結果表!J33</f>
        <v>97.262862257358378</v>
      </c>
      <c r="L35" s="530">
        <v>8</v>
      </c>
      <c r="M35" s="263">
        <f t="shared" ref="M35" si="239">B35</f>
        <v>101.76517828538422</v>
      </c>
      <c r="N35" s="221">
        <f t="shared" ref="N35" si="240">J35</f>
        <v>97.262862257358378</v>
      </c>
    </row>
    <row r="36" spans="1:14">
      <c r="A36" s="2289">
        <v>44075</v>
      </c>
      <c r="B36" s="2622">
        <f>結果表!B34</f>
        <v>100.6516383607096</v>
      </c>
      <c r="C36" s="53">
        <f t="shared" ref="C36" si="241">B36-B35</f>
        <v>-1.113539924674626</v>
      </c>
      <c r="D36" s="244">
        <f t="shared" ref="D36" si="242">ROUND((B36-B24)/B24*100,2)</f>
        <v>1.79</v>
      </c>
      <c r="E36" s="543">
        <f t="shared" ref="E36" si="243">AVERAGE(B34:B36)</f>
        <v>101.73673736173521</v>
      </c>
      <c r="F36" s="360">
        <f t="shared" ref="F36" si="244">E36-E35</f>
        <v>-0.99577972164554751</v>
      </c>
      <c r="G36" s="361">
        <f t="shared" ref="G36" si="245">IF(F36&lt;0,-1,1)</f>
        <v>-1</v>
      </c>
      <c r="H36" s="362">
        <f t="shared" ref="H36" si="246">SUM(G34:G36)</f>
        <v>-3</v>
      </c>
      <c r="I36" s="363" t="str">
        <f t="shared" ref="I36" si="247">IF(H36=-3,"悪化 ",IF(H36=3,"改善 "," ---"))</f>
        <v xml:space="preserve">悪化 </v>
      </c>
      <c r="J36" s="2622">
        <f>結果表!J34</f>
        <v>97.313206917464484</v>
      </c>
      <c r="L36" s="530">
        <v>9</v>
      </c>
      <c r="M36" s="263">
        <f t="shared" ref="M36" si="248">B36</f>
        <v>100.6516383607096</v>
      </c>
      <c r="N36" s="221">
        <f t="shared" ref="N36" si="249">J36</f>
        <v>97.313206917464484</v>
      </c>
    </row>
    <row r="37" spans="1:14">
      <c r="A37" s="2289">
        <v>44105</v>
      </c>
      <c r="B37" s="2622">
        <f>結果表!B35</f>
        <v>99.599308423015898</v>
      </c>
      <c r="C37" s="53">
        <f t="shared" ref="C37" si="250">B37-B36</f>
        <v>-1.052329937693699</v>
      </c>
      <c r="D37" s="244">
        <f t="shared" ref="D37" si="251">ROUND((B37-B25)/B25*100,2)</f>
        <v>0.43</v>
      </c>
      <c r="E37" s="543">
        <f t="shared" ref="E37" si="252">AVERAGE(B35:B37)</f>
        <v>100.67204168970324</v>
      </c>
      <c r="F37" s="360">
        <f t="shared" ref="F37" si="253">E37-E36</f>
        <v>-1.0646956720319736</v>
      </c>
      <c r="G37" s="361">
        <f t="shared" ref="G37" si="254">IF(F37&lt;0,-1,1)</f>
        <v>-1</v>
      </c>
      <c r="H37" s="362">
        <f t="shared" ref="H37" si="255">SUM(G35:G37)</f>
        <v>-3</v>
      </c>
      <c r="I37" s="363" t="str">
        <f t="shared" ref="I37" si="256">IF(H37=-3,"悪化 ",IF(H37=3,"改善 "," ---"))</f>
        <v xml:space="preserve">悪化 </v>
      </c>
      <c r="J37" s="2622">
        <f>結果表!J35</f>
        <v>97.401575790499578</v>
      </c>
      <c r="L37" s="530">
        <v>10</v>
      </c>
      <c r="M37" s="263">
        <f t="shared" ref="M37" si="257">B37</f>
        <v>99.599308423015898</v>
      </c>
      <c r="N37" s="221">
        <f t="shared" ref="N37" si="258">J37</f>
        <v>97.401575790499578</v>
      </c>
    </row>
    <row r="38" spans="1:14">
      <c r="A38" s="2289">
        <v>44136</v>
      </c>
      <c r="B38" s="2622">
        <f>結果表!B36</f>
        <v>98.7202212125583</v>
      </c>
      <c r="C38" s="53">
        <f t="shared" ref="C38" si="259">B38-B37</f>
        <v>-0.87908721045759819</v>
      </c>
      <c r="D38" s="244">
        <f t="shared" ref="D38" si="260">ROUND((B38-B26)/B26*100,2)</f>
        <v>-0.95</v>
      </c>
      <c r="E38" s="543">
        <f t="shared" ref="E38" si="261">AVERAGE(B36:B38)</f>
        <v>99.65705599876128</v>
      </c>
      <c r="F38" s="360">
        <f t="shared" ref="F38" si="262">E38-E37</f>
        <v>-1.0149856909419555</v>
      </c>
      <c r="G38" s="361">
        <f t="shared" ref="G38" si="263">IF(F38&lt;0,-1,1)</f>
        <v>-1</v>
      </c>
      <c r="H38" s="362">
        <f t="shared" ref="H38" si="264">SUM(G36:G38)</f>
        <v>-3</v>
      </c>
      <c r="I38" s="363" t="str">
        <f t="shared" ref="I38" si="265">IF(H38=-3,"悪化 ",IF(H38=3,"改善 "," ---"))</f>
        <v xml:space="preserve">悪化 </v>
      </c>
      <c r="J38" s="2622">
        <f>結果表!J36</f>
        <v>97.522443371500145</v>
      </c>
      <c r="L38" s="529">
        <v>11</v>
      </c>
      <c r="M38" s="263">
        <f t="shared" ref="M38" si="266">B38</f>
        <v>98.7202212125583</v>
      </c>
      <c r="N38" s="221">
        <f t="shared" ref="N38" si="267">J38</f>
        <v>97.522443371500145</v>
      </c>
    </row>
    <row r="39" spans="1:14">
      <c r="A39" s="2624">
        <v>44166</v>
      </c>
      <c r="B39" s="2623">
        <f>結果表!B37</f>
        <v>97.96942493238835</v>
      </c>
      <c r="C39" s="551">
        <f t="shared" ref="C39" si="268">B39-B38</f>
        <v>-0.75079628016995059</v>
      </c>
      <c r="D39" s="247">
        <f t="shared" ref="D39" si="269">ROUND((B39-B27)/B27*100,2)</f>
        <v>-2.37</v>
      </c>
      <c r="E39" s="552">
        <f t="shared" ref="E39" si="270">AVERAGE(B37:B39)</f>
        <v>98.762984855987511</v>
      </c>
      <c r="F39" s="545">
        <f t="shared" ref="F39" si="271">E39-E38</f>
        <v>-0.8940711427737682</v>
      </c>
      <c r="G39" s="553">
        <f t="shared" ref="G39" si="272">IF(F39&lt;0,-1,1)</f>
        <v>-1</v>
      </c>
      <c r="H39" s="546">
        <f t="shared" ref="H39" si="273">SUM(G37:G39)</f>
        <v>-3</v>
      </c>
      <c r="I39" s="440" t="str">
        <f t="shared" ref="I39" si="274">IF(H39=-3,"悪化 ",IF(H39=3,"改善 "," ---"))</f>
        <v xml:space="preserve">悪化 </v>
      </c>
      <c r="J39" s="2623">
        <f>結果表!J37</f>
        <v>97.628527092217197</v>
      </c>
      <c r="L39" s="533">
        <v>12</v>
      </c>
      <c r="M39" s="495">
        <f t="shared" ref="M39" si="275">B39</f>
        <v>97.96942493238835</v>
      </c>
      <c r="N39" s="226">
        <f t="shared" ref="N39" si="276">J39</f>
        <v>97.628527092217197</v>
      </c>
    </row>
    <row r="40" spans="1:14">
      <c r="A40" s="2252">
        <v>44197</v>
      </c>
      <c r="B40" s="2622">
        <f>結果表!B38</f>
        <v>97.313572465157762</v>
      </c>
      <c r="C40" s="53">
        <f t="shared" ref="C40" si="277">B40-B39</f>
        <v>-0.65585246723058788</v>
      </c>
      <c r="D40" s="244">
        <f t="shared" ref="D40" si="278">ROUND((B40-B28)/B28*100,2)</f>
        <v>-3.84</v>
      </c>
      <c r="E40" s="543">
        <f t="shared" ref="E40" si="279">AVERAGE(B38:B40)</f>
        <v>98.001072870034818</v>
      </c>
      <c r="F40" s="360">
        <f t="shared" ref="F40" si="280">E40-E39</f>
        <v>-0.76191198595269327</v>
      </c>
      <c r="G40" s="361">
        <f t="shared" ref="G40" si="281">IF(F40&lt;0,-1,1)</f>
        <v>-1</v>
      </c>
      <c r="H40" s="362">
        <f t="shared" ref="H40" si="282">SUM(G38:G40)</f>
        <v>-3</v>
      </c>
      <c r="I40" s="363" t="str">
        <f t="shared" ref="I40" si="283">IF(H40=-3,"悪化 ",IF(H40=3,"改善 "," ---"))</f>
        <v xml:space="preserve">悪化 </v>
      </c>
      <c r="J40" s="2622">
        <f>結果表!J38</f>
        <v>97.780557925786539</v>
      </c>
      <c r="L40" s="531" t="s">
        <v>816</v>
      </c>
      <c r="M40" s="263">
        <f t="shared" ref="M40" si="284">B40</f>
        <v>97.313572465157762</v>
      </c>
      <c r="N40" s="221">
        <f t="shared" ref="N40" si="285">J40</f>
        <v>97.780557925786539</v>
      </c>
    </row>
    <row r="41" spans="1:14">
      <c r="A41" s="2252">
        <v>44228</v>
      </c>
      <c r="B41" s="2622">
        <f>結果表!B39</f>
        <v>96.857435561361484</v>
      </c>
      <c r="C41" s="53">
        <f t="shared" ref="C41" si="286">B41-B40</f>
        <v>-0.45613690379627769</v>
      </c>
      <c r="D41" s="244">
        <f t="shared" ref="D41" si="287">ROUND((B41-B29)/B29*100,2)</f>
        <v>-5.17</v>
      </c>
      <c r="E41" s="543">
        <f t="shared" ref="E41" si="288">AVERAGE(B39:B41)</f>
        <v>97.38014431963586</v>
      </c>
      <c r="F41" s="360">
        <f t="shared" ref="F41" si="289">E41-E40</f>
        <v>-0.62092855039895767</v>
      </c>
      <c r="G41" s="361">
        <f t="shared" ref="G41" si="290">IF(F41&lt;0,-1,1)</f>
        <v>-1</v>
      </c>
      <c r="H41" s="362">
        <f t="shared" ref="H41" si="291">SUM(G39:G41)</f>
        <v>-3</v>
      </c>
      <c r="I41" s="363" t="str">
        <f t="shared" ref="I41" si="292">IF(H41=-3,"悪化 ",IF(H41=3,"改善 "," ---"))</f>
        <v xml:space="preserve">悪化 </v>
      </c>
      <c r="J41" s="2622">
        <f>結果表!J39</f>
        <v>97.975864475278172</v>
      </c>
      <c r="L41" s="528">
        <v>2</v>
      </c>
      <c r="M41" s="263">
        <f t="shared" ref="M41" si="293">B41</f>
        <v>96.857435561361484</v>
      </c>
      <c r="N41" s="221">
        <f t="shared" ref="N41" si="294">J41</f>
        <v>97.975864475278172</v>
      </c>
    </row>
    <row r="42" spans="1:14">
      <c r="A42" s="2252">
        <v>44256</v>
      </c>
      <c r="B42" s="2622">
        <f>結果表!B40</f>
        <v>96.629076163287323</v>
      </c>
      <c r="C42" s="53">
        <f t="shared" ref="C42" si="295">B42-B41</f>
        <v>-0.22835939807416139</v>
      </c>
      <c r="D42" s="244">
        <f t="shared" ref="D42" si="296">ROUND((B42-B30)/B30*100,2)</f>
        <v>-6.27</v>
      </c>
      <c r="E42" s="543">
        <f t="shared" ref="E42" si="297">AVERAGE(B40:B42)</f>
        <v>96.933361396602194</v>
      </c>
      <c r="F42" s="360">
        <f t="shared" ref="F42" si="298">E42-E41</f>
        <v>-0.44678292303366618</v>
      </c>
      <c r="G42" s="361">
        <f t="shared" ref="G42" si="299">IF(F42&lt;0,-1,1)</f>
        <v>-1</v>
      </c>
      <c r="H42" s="362">
        <f t="shared" ref="H42" si="300">SUM(G40:G42)</f>
        <v>-3</v>
      </c>
      <c r="I42" s="363" t="str">
        <f t="shared" ref="I42" si="301">IF(H42=-3,"悪化 ",IF(H42=3,"改善 "," ---"))</f>
        <v xml:space="preserve">悪化 </v>
      </c>
      <c r="J42" s="2622">
        <f>結果表!J40</f>
        <v>98.180909365419211</v>
      </c>
      <c r="L42" s="528">
        <v>3</v>
      </c>
      <c r="M42" s="263">
        <f t="shared" ref="M42" si="302">B42</f>
        <v>96.629076163287323</v>
      </c>
      <c r="N42" s="221">
        <f t="shared" ref="N42" si="303">J42</f>
        <v>98.180909365419211</v>
      </c>
    </row>
    <row r="43" spans="1:14">
      <c r="A43" s="2252">
        <v>44287</v>
      </c>
      <c r="B43" s="2622">
        <f>結果表!B41</f>
        <v>96.650440861108692</v>
      </c>
      <c r="C43" s="53">
        <f t="shared" ref="C43" si="304">B43-B42</f>
        <v>2.136469782136885E-2</v>
      </c>
      <c r="D43" s="244">
        <f t="shared" ref="D43" si="305">ROUND((B43-B31)/B31*100,2)</f>
        <v>-6.92</v>
      </c>
      <c r="E43" s="543">
        <f t="shared" ref="E43" si="306">AVERAGE(B41:B43)</f>
        <v>96.712317528585842</v>
      </c>
      <c r="F43" s="360">
        <f t="shared" ref="F43" si="307">E43-E42</f>
        <v>-0.22104386801635201</v>
      </c>
      <c r="G43" s="361">
        <f t="shared" ref="G43" si="308">IF(F43&lt;0,-1,1)</f>
        <v>-1</v>
      </c>
      <c r="H43" s="362">
        <f t="shared" ref="H43" si="309">SUM(G41:G43)</f>
        <v>-3</v>
      </c>
      <c r="I43" s="363" t="str">
        <f t="shared" ref="I43" si="310">IF(H43=-3,"悪化 ",IF(H43=3,"改善 "," ---"))</f>
        <v xml:space="preserve">悪化 </v>
      </c>
      <c r="J43" s="2622">
        <f>結果表!J41</f>
        <v>98.379159196730313</v>
      </c>
      <c r="L43" s="528">
        <v>4</v>
      </c>
      <c r="M43" s="263">
        <f t="shared" ref="M43" si="311">B43</f>
        <v>96.650440861108692</v>
      </c>
      <c r="N43" s="221">
        <f t="shared" ref="N43" si="312">J43</f>
        <v>98.379159196730313</v>
      </c>
    </row>
    <row r="44" spans="1:14">
      <c r="A44" s="2252">
        <v>44317</v>
      </c>
      <c r="B44" s="2622">
        <f>結果表!B42</f>
        <v>96.929879935518684</v>
      </c>
      <c r="C44" s="53">
        <f t="shared" ref="C44" si="313">B44-B43</f>
        <v>0.27943907440999283</v>
      </c>
      <c r="D44" s="244">
        <f t="shared" ref="D44" si="314">ROUND((B44-B32)/B32*100,2)</f>
        <v>-6.85</v>
      </c>
      <c r="E44" s="543">
        <f t="shared" ref="E44" si="315">AVERAGE(B42:B44)</f>
        <v>96.73646565330489</v>
      </c>
      <c r="F44" s="360">
        <f t="shared" ref="F44" si="316">E44-E43</f>
        <v>2.4148124719047814E-2</v>
      </c>
      <c r="G44" s="361">
        <f t="shared" ref="G44" si="317">IF(F44&lt;0,-1,1)</f>
        <v>1</v>
      </c>
      <c r="H44" s="362">
        <f t="shared" ref="H44" si="318">SUM(G42:G44)</f>
        <v>-1</v>
      </c>
      <c r="I44" s="363" t="str">
        <f t="shared" ref="I44" si="319">IF(H44=-3,"悪化 ",IF(H44=3,"改善 "," ---"))</f>
        <v xml:space="preserve"> ---</v>
      </c>
      <c r="J44" s="2622">
        <f>結果表!J42</f>
        <v>98.565472211197516</v>
      </c>
      <c r="L44" s="528">
        <v>5</v>
      </c>
      <c r="M44" s="263">
        <f t="shared" ref="M44" si="320">B44</f>
        <v>96.929879935518684</v>
      </c>
      <c r="N44" s="221">
        <f t="shared" ref="N44" si="321">J44</f>
        <v>98.565472211197516</v>
      </c>
    </row>
    <row r="45" spans="1:14">
      <c r="A45" s="2252">
        <v>44348</v>
      </c>
      <c r="B45" s="2622">
        <f>結果表!B43</f>
        <v>97.416521126019347</v>
      </c>
      <c r="C45" s="53">
        <f t="shared" ref="C45" si="322">B45-B44</f>
        <v>0.4866411905006629</v>
      </c>
      <c r="D45" s="244">
        <f t="shared" ref="D45" si="323">ROUND((B45-B33)/B33*100,2)</f>
        <v>-6</v>
      </c>
      <c r="E45" s="543">
        <f t="shared" ref="E45" si="324">AVERAGE(B43:B45)</f>
        <v>96.998947307548903</v>
      </c>
      <c r="F45" s="360">
        <f t="shared" ref="F45" si="325">E45-E44</f>
        <v>0.26248165424401293</v>
      </c>
      <c r="G45" s="361">
        <f t="shared" ref="G45" si="326">IF(F45&lt;0,-1,1)</f>
        <v>1</v>
      </c>
      <c r="H45" s="362">
        <f t="shared" ref="H45" si="327">SUM(G43:G45)</f>
        <v>1</v>
      </c>
      <c r="I45" s="363" t="str">
        <f t="shared" ref="I45" si="328">IF(H45=-3,"悪化 ",IF(H45=3,"改善 "," ---"))</f>
        <v xml:space="preserve"> ---</v>
      </c>
      <c r="J45" s="2622">
        <f>結果表!J43</f>
        <v>98.758215782027307</v>
      </c>
      <c r="L45" s="528">
        <v>6</v>
      </c>
      <c r="M45" s="263">
        <f t="shared" ref="M45" si="329">B45</f>
        <v>97.416521126019347</v>
      </c>
      <c r="N45" s="221">
        <f t="shared" ref="N45" si="330">J45</f>
        <v>98.758215782027307</v>
      </c>
    </row>
    <row r="46" spans="1:14">
      <c r="A46" s="2252">
        <v>44378</v>
      </c>
      <c r="B46" s="2622">
        <f>結果表!B44</f>
        <v>98.012134250231767</v>
      </c>
      <c r="C46" s="53">
        <f t="shared" ref="C46" si="331">B46-B45</f>
        <v>0.59561312421242008</v>
      </c>
      <c r="D46" s="244">
        <f t="shared" ref="D46" si="332">ROUND((B46-B34)/B34*100,2)</f>
        <v>-4.6500000000000004</v>
      </c>
      <c r="E46" s="543">
        <f t="shared" ref="E46" si="333">AVERAGE(B44:B46)</f>
        <v>97.452845103923266</v>
      </c>
      <c r="F46" s="360">
        <f t="shared" ref="F46" si="334">E46-E45</f>
        <v>0.45389779637436334</v>
      </c>
      <c r="G46" s="361">
        <f t="shared" ref="G46" si="335">IF(F46&lt;0,-1,1)</f>
        <v>1</v>
      </c>
      <c r="H46" s="362">
        <f t="shared" ref="H46" si="336">SUM(G44:G46)</f>
        <v>3</v>
      </c>
      <c r="I46" s="363" t="str">
        <f t="shared" ref="I46" si="337">IF(H46=-3,"悪化 ",IF(H46=3,"改善 "," ---"))</f>
        <v xml:space="preserve">改善 </v>
      </c>
      <c r="J46" s="2622">
        <f>結果表!J44</f>
        <v>98.96791924589013</v>
      </c>
      <c r="L46" s="528">
        <v>7</v>
      </c>
      <c r="M46" s="263">
        <f t="shared" ref="M46" si="338">B46</f>
        <v>98.012134250231767</v>
      </c>
      <c r="N46" s="221">
        <f t="shared" ref="N46" si="339">J46</f>
        <v>98.96791924589013</v>
      </c>
    </row>
    <row r="47" spans="1:14">
      <c r="A47" s="2252">
        <v>44409</v>
      </c>
      <c r="B47" s="2622">
        <f>結果表!B45</f>
        <v>98.574464017937657</v>
      </c>
      <c r="C47" s="53">
        <f t="shared" ref="C47" si="340">B47-B46</f>
        <v>0.56232976770589005</v>
      </c>
      <c r="D47" s="244">
        <f t="shared" ref="D47" si="341">ROUND((B47-B35)/B35*100,2)</f>
        <v>-3.14</v>
      </c>
      <c r="E47" s="543">
        <f t="shared" ref="E47" si="342">AVERAGE(B45:B47)</f>
        <v>98.001039798062934</v>
      </c>
      <c r="F47" s="360">
        <f t="shared" ref="F47" si="343">E47-E46</f>
        <v>0.54819469413966715</v>
      </c>
      <c r="G47" s="361">
        <f t="shared" ref="G47" si="344">IF(F47&lt;0,-1,1)</f>
        <v>1</v>
      </c>
      <c r="H47" s="362">
        <f t="shared" ref="H47" si="345">SUM(G45:G47)</f>
        <v>3</v>
      </c>
      <c r="I47" s="363" t="str">
        <f t="shared" ref="I47" si="346">IF(H47=-3,"悪化 ",IF(H47=3,"改善 "," ---"))</f>
        <v xml:space="preserve">改善 </v>
      </c>
      <c r="J47" s="2622">
        <f>結果表!J45</f>
        <v>99.204932937424388</v>
      </c>
      <c r="L47" s="530">
        <v>8</v>
      </c>
      <c r="M47" s="263">
        <f t="shared" ref="M47" si="347">B47</f>
        <v>98.574464017937657</v>
      </c>
      <c r="N47" s="221">
        <f t="shared" ref="N47" si="348">J47</f>
        <v>99.204932937424388</v>
      </c>
    </row>
    <row r="48" spans="1:14">
      <c r="A48" s="2252">
        <v>44440</v>
      </c>
      <c r="B48" s="2622">
        <f>結果表!B46</f>
        <v>99.022595917307427</v>
      </c>
      <c r="C48" s="53">
        <f t="shared" ref="C48" si="349">B48-B47</f>
        <v>0.44813189936976983</v>
      </c>
      <c r="D48" s="244">
        <f t="shared" ref="D48" si="350">ROUND((B48-B36)/B36*100,2)</f>
        <v>-1.62</v>
      </c>
      <c r="E48" s="543">
        <f t="shared" ref="E48" si="351">AVERAGE(B46:B48)</f>
        <v>98.536398061825636</v>
      </c>
      <c r="F48" s="360">
        <f t="shared" ref="F48" si="352">E48-E47</f>
        <v>0.53535826376270279</v>
      </c>
      <c r="G48" s="361">
        <f t="shared" ref="G48" si="353">IF(F48&lt;0,-1,1)</f>
        <v>1</v>
      </c>
      <c r="H48" s="362">
        <f t="shared" ref="H48" si="354">SUM(G46:G48)</f>
        <v>3</v>
      </c>
      <c r="I48" s="363" t="str">
        <f t="shared" ref="I48" si="355">IF(H48=-3,"悪化 ",IF(H48=3,"改善 "," ---"))</f>
        <v xml:space="preserve">改善 </v>
      </c>
      <c r="J48" s="2622">
        <f>結果表!J46</f>
        <v>99.478986773455773</v>
      </c>
      <c r="L48" s="530">
        <v>9</v>
      </c>
      <c r="M48" s="263">
        <f t="shared" ref="M48" si="356">B48</f>
        <v>99.022595917307427</v>
      </c>
      <c r="N48" s="221">
        <f t="shared" ref="N48" si="357">J48</f>
        <v>99.478986773455773</v>
      </c>
    </row>
    <row r="49" spans="1:14">
      <c r="A49" s="2252">
        <v>44470</v>
      </c>
      <c r="B49" s="2622">
        <f>結果表!B47</f>
        <v>99.32741762181476</v>
      </c>
      <c r="C49" s="53">
        <f t="shared" ref="C49" si="358">B49-B48</f>
        <v>0.30482170450733292</v>
      </c>
      <c r="D49" s="244">
        <f t="shared" ref="D49" si="359">ROUND((B49-B37)/B37*100,2)</f>
        <v>-0.27</v>
      </c>
      <c r="E49" s="543">
        <f t="shared" ref="E49" si="360">AVERAGE(B47:B49)</f>
        <v>98.974825852353277</v>
      </c>
      <c r="F49" s="360">
        <f t="shared" ref="F49" si="361">E49-E48</f>
        <v>0.43842779052764058</v>
      </c>
      <c r="G49" s="361">
        <f t="shared" ref="G49" si="362">IF(F49&lt;0,-1,1)</f>
        <v>1</v>
      </c>
      <c r="H49" s="362">
        <f t="shared" ref="H49" si="363">SUM(G47:G49)</f>
        <v>3</v>
      </c>
      <c r="I49" s="363" t="str">
        <f t="shared" ref="I49" si="364">IF(H49=-3,"悪化 ",IF(H49=3,"改善 "," ---"))</f>
        <v xml:space="preserve">改善 </v>
      </c>
      <c r="J49" s="2622">
        <f>結果表!J47</f>
        <v>99.754903359167045</v>
      </c>
      <c r="L49" s="530">
        <v>10</v>
      </c>
      <c r="M49" s="263">
        <f t="shared" ref="M49" si="365">B49</f>
        <v>99.32741762181476</v>
      </c>
      <c r="N49" s="221">
        <f t="shared" ref="N49" si="366">J49</f>
        <v>99.754903359167045</v>
      </c>
    </row>
    <row r="50" spans="1:14">
      <c r="A50" s="2252">
        <v>44501</v>
      </c>
      <c r="B50" s="2622">
        <f>結果表!B48</f>
        <v>99.550543049395316</v>
      </c>
      <c r="C50" s="53">
        <f t="shared" ref="C50" si="367">B50-B49</f>
        <v>0.22312542758055542</v>
      </c>
      <c r="D50" s="244">
        <f t="shared" ref="D50" si="368">ROUND((B50-B38)/B38*100,2)</f>
        <v>0.84</v>
      </c>
      <c r="E50" s="543">
        <f t="shared" ref="E50" si="369">AVERAGE(B48:B50)</f>
        <v>99.300185529505825</v>
      </c>
      <c r="F50" s="360">
        <f t="shared" ref="F50" si="370">E50-E49</f>
        <v>0.32535967715254799</v>
      </c>
      <c r="G50" s="361">
        <f t="shared" ref="G50" si="371">IF(F50&lt;0,-1,1)</f>
        <v>1</v>
      </c>
      <c r="H50" s="362">
        <f t="shared" ref="H50" si="372">SUM(G48:G50)</f>
        <v>3</v>
      </c>
      <c r="I50" s="363" t="str">
        <f t="shared" ref="I50" si="373">IF(H50=-3,"悪化 ",IF(H50=3,"改善 "," ---"))</f>
        <v xml:space="preserve">改善 </v>
      </c>
      <c r="J50" s="2622">
        <f>結果表!J48</f>
        <v>100.01733736710797</v>
      </c>
      <c r="L50" s="529">
        <v>11</v>
      </c>
      <c r="M50" s="263">
        <f t="shared" ref="M50" si="374">B50</f>
        <v>99.550543049395316</v>
      </c>
      <c r="N50" s="221">
        <f t="shared" ref="N50" si="375">J50</f>
        <v>100.01733736710797</v>
      </c>
    </row>
    <row r="51" spans="1:14">
      <c r="A51" s="2252">
        <v>44531</v>
      </c>
      <c r="B51" s="2622">
        <f>結果表!B49</f>
        <v>99.780505194051329</v>
      </c>
      <c r="C51" s="53">
        <f t="shared" ref="C51:C52" si="376">B51-B50</f>
        <v>0.22996214465601383</v>
      </c>
      <c r="D51" s="244">
        <f t="shared" ref="D51:D52" si="377">ROUND((B51-B39)/B39*100,2)</f>
        <v>1.85</v>
      </c>
      <c r="E51" s="543">
        <f t="shared" ref="E51:E52" si="378">AVERAGE(B49:B51)</f>
        <v>99.55282195508714</v>
      </c>
      <c r="F51" s="360">
        <f t="shared" ref="F51:F52" si="379">E51-E50</f>
        <v>0.25263642558131494</v>
      </c>
      <c r="G51" s="361">
        <f t="shared" ref="G51:G52" si="380">IF(F51&lt;0,-1,1)</f>
        <v>1</v>
      </c>
      <c r="H51" s="362">
        <f t="shared" ref="H51:H52" si="381">SUM(G49:G51)</f>
        <v>3</v>
      </c>
      <c r="I51" s="363" t="str">
        <f t="shared" ref="I51:I52" si="382">IF(H51=-3,"悪化 ",IF(H51=3,"改善 "," ---"))</f>
        <v xml:space="preserve">改善 </v>
      </c>
      <c r="J51" s="2622">
        <f>結果表!J49</f>
        <v>100.27492277165426</v>
      </c>
      <c r="L51" s="533">
        <v>12</v>
      </c>
      <c r="M51" s="495">
        <f t="shared" ref="M51:M52" si="383">B51</f>
        <v>99.780505194051329</v>
      </c>
      <c r="N51" s="226">
        <f t="shared" ref="N51:N52" si="384">J51</f>
        <v>100.27492277165426</v>
      </c>
    </row>
    <row r="52" spans="1:14">
      <c r="A52" s="2288">
        <v>44562</v>
      </c>
      <c r="B52" s="2621">
        <f>結果表!B50</f>
        <v>100.03058836407286</v>
      </c>
      <c r="C52" s="548">
        <f t="shared" si="376"/>
        <v>0.2500831700215258</v>
      </c>
      <c r="D52" s="246">
        <f t="shared" si="377"/>
        <v>2.79</v>
      </c>
      <c r="E52" s="549">
        <f t="shared" si="378"/>
        <v>99.787212202506495</v>
      </c>
      <c r="F52" s="555">
        <f t="shared" si="379"/>
        <v>0.23439024741935555</v>
      </c>
      <c r="G52" s="550">
        <f t="shared" si="380"/>
        <v>1</v>
      </c>
      <c r="H52" s="556">
        <f t="shared" si="381"/>
        <v>3</v>
      </c>
      <c r="I52" s="2619" t="str">
        <f t="shared" si="382"/>
        <v xml:space="preserve">改善 </v>
      </c>
      <c r="J52" s="2621">
        <f>結果表!J50</f>
        <v>100.51194112642861</v>
      </c>
      <c r="L52" s="531" t="s">
        <v>858</v>
      </c>
      <c r="M52" s="263">
        <f t="shared" si="383"/>
        <v>100.03058836407286</v>
      </c>
      <c r="N52" s="221">
        <f t="shared" si="384"/>
        <v>100.51194112642861</v>
      </c>
    </row>
    <row r="53" spans="1:14">
      <c r="A53" s="2289">
        <v>44593</v>
      </c>
      <c r="B53" s="2622">
        <f>結果表!B51</f>
        <v>100.3083541829169</v>
      </c>
      <c r="C53" s="53">
        <f t="shared" ref="C53" si="385">B53-B52</f>
        <v>0.2777658188440455</v>
      </c>
      <c r="D53" s="244">
        <f t="shared" ref="D53" si="386">ROUND((B53-B41)/B41*100,2)</f>
        <v>3.56</v>
      </c>
      <c r="E53" s="543">
        <f t="shared" ref="E53" si="387">AVERAGE(B51:B53)</f>
        <v>100.03981591368036</v>
      </c>
      <c r="F53" s="360">
        <f t="shared" ref="F53" si="388">E53-E52</f>
        <v>0.25260371117386171</v>
      </c>
      <c r="G53" s="361">
        <f t="shared" ref="G53" si="389">IF(F53&lt;0,-1,1)</f>
        <v>1</v>
      </c>
      <c r="H53" s="362">
        <f t="shared" ref="H53" si="390">SUM(G51:G53)</f>
        <v>3</v>
      </c>
      <c r="I53" s="363" t="str">
        <f t="shared" ref="I53" si="391">IF(H53=-3,"悪化 ",IF(H53=3,"改善 "," ---"))</f>
        <v xml:space="preserve">改善 </v>
      </c>
      <c r="J53" s="2622">
        <f>結果表!J51</f>
        <v>100.77474792059681</v>
      </c>
      <c r="L53" s="528">
        <v>2</v>
      </c>
      <c r="M53" s="263">
        <f t="shared" ref="M53" si="392">B53</f>
        <v>100.3083541829169</v>
      </c>
      <c r="N53" s="221">
        <f t="shared" ref="N53" si="393">J53</f>
        <v>100.77474792059681</v>
      </c>
    </row>
    <row r="54" spans="1:14">
      <c r="A54" s="2289">
        <v>44621</v>
      </c>
      <c r="B54" s="2622">
        <f>結果表!B52</f>
        <v>100.56243993881898</v>
      </c>
      <c r="C54" s="53">
        <f t="shared" ref="C54" si="394">B54-B53</f>
        <v>0.25408575590208216</v>
      </c>
      <c r="D54" s="244">
        <f t="shared" ref="D54" si="395">ROUND((B54-B42)/B42*100,2)</f>
        <v>4.07</v>
      </c>
      <c r="E54" s="543">
        <f t="shared" ref="E54" si="396">AVERAGE(B52:B54)</f>
        <v>100.30046082860292</v>
      </c>
      <c r="F54" s="360">
        <f t="shared" ref="F54" si="397">E54-E53</f>
        <v>0.26064491492256536</v>
      </c>
      <c r="G54" s="361">
        <f t="shared" ref="G54" si="398">IF(F54&lt;0,-1,1)</f>
        <v>1</v>
      </c>
      <c r="H54" s="362">
        <f t="shared" ref="H54" si="399">SUM(G52:G54)</f>
        <v>3</v>
      </c>
      <c r="I54" s="363" t="str">
        <f t="shared" ref="I54" si="400">IF(H54=-3,"悪化 ",IF(H54=3,"改善 "," ---"))</f>
        <v xml:space="preserve">改善 </v>
      </c>
      <c r="J54" s="2622">
        <f>結果表!J52</f>
        <v>101.09880294823826</v>
      </c>
      <c r="L54" s="528">
        <v>3</v>
      </c>
      <c r="M54" s="263">
        <f t="shared" ref="M54" si="401">B54</f>
        <v>100.56243993881898</v>
      </c>
      <c r="N54" s="221">
        <f t="shared" ref="N54" si="402">J54</f>
        <v>101.09880294823826</v>
      </c>
    </row>
    <row r="55" spans="1:14">
      <c r="A55" s="2289">
        <v>44652</v>
      </c>
      <c r="B55" s="2622">
        <f>結果表!B53</f>
        <v>100.7949160266089</v>
      </c>
      <c r="C55" s="53">
        <f t="shared" ref="C55" si="403">B55-B54</f>
        <v>0.23247608778991946</v>
      </c>
      <c r="D55" s="244">
        <f t="shared" ref="D55" si="404">ROUND((B55-B43)/B43*100,2)</f>
        <v>4.29</v>
      </c>
      <c r="E55" s="543">
        <f t="shared" ref="E55" si="405">AVERAGE(B53:B55)</f>
        <v>100.55523671611492</v>
      </c>
      <c r="F55" s="360">
        <f t="shared" ref="F55" si="406">E55-E54</f>
        <v>0.25477588751199676</v>
      </c>
      <c r="G55" s="361">
        <f t="shared" ref="G55" si="407">IF(F55&lt;0,-1,1)</f>
        <v>1</v>
      </c>
      <c r="H55" s="362">
        <f t="shared" ref="H55" si="408">SUM(G53:G55)</f>
        <v>3</v>
      </c>
      <c r="I55" s="363" t="str">
        <f t="shared" ref="I55" si="409">IF(H55=-3,"悪化 ",IF(H55=3,"改善 "," ---"))</f>
        <v xml:space="preserve">改善 </v>
      </c>
      <c r="J55" s="2622">
        <f>結果表!J53</f>
        <v>101.37680909559968</v>
      </c>
      <c r="L55" s="528">
        <v>4</v>
      </c>
      <c r="M55" s="263">
        <f t="shared" ref="M55" si="410">B55</f>
        <v>100.7949160266089</v>
      </c>
      <c r="N55" s="221">
        <f t="shared" ref="N55" si="411">J55</f>
        <v>101.37680909559968</v>
      </c>
    </row>
    <row r="56" spans="1:14">
      <c r="A56" s="2289">
        <v>44682</v>
      </c>
      <c r="B56" s="2622">
        <f>結果表!B54</f>
        <v>101.0349769877991</v>
      </c>
      <c r="C56" s="53">
        <f t="shared" ref="C56" si="412">B56-B55</f>
        <v>0.2400609611901956</v>
      </c>
      <c r="D56" s="244">
        <f t="shared" ref="D56" si="413">ROUND((B56-B44)/B44*100,2)</f>
        <v>4.24</v>
      </c>
      <c r="E56" s="543">
        <f t="shared" ref="E56" si="414">AVERAGE(B54:B56)</f>
        <v>100.79744431774232</v>
      </c>
      <c r="F56" s="360">
        <f t="shared" ref="F56" si="415">E56-E55</f>
        <v>0.24220760162739907</v>
      </c>
      <c r="G56" s="361">
        <f t="shared" ref="G56" si="416">IF(F56&lt;0,-1,1)</f>
        <v>1</v>
      </c>
      <c r="H56" s="362">
        <f t="shared" ref="H56" si="417">SUM(G54:G56)</f>
        <v>3</v>
      </c>
      <c r="I56" s="363" t="str">
        <f t="shared" ref="I56" si="418">IF(H56=-3,"悪化 ",IF(H56=3,"改善 "," ---"))</f>
        <v xml:space="preserve">改善 </v>
      </c>
      <c r="J56" s="2622">
        <f>結果表!J54</f>
        <v>101.49717379984419</v>
      </c>
      <c r="L56" s="528">
        <v>5</v>
      </c>
      <c r="M56" s="263">
        <f t="shared" ref="M56" si="419">B56</f>
        <v>101.0349769877991</v>
      </c>
      <c r="N56" s="221">
        <f t="shared" ref="N56" si="420">J56</f>
        <v>101.49717379984419</v>
      </c>
    </row>
    <row r="57" spans="1:14">
      <c r="A57" s="2289">
        <v>44713</v>
      </c>
      <c r="B57" s="2622">
        <f>結果表!B55</f>
        <v>101.21300500636768</v>
      </c>
      <c r="C57" s="53">
        <f t="shared" ref="C57" si="421">B57-B56</f>
        <v>0.17802801856858252</v>
      </c>
      <c r="D57" s="244">
        <f t="shared" ref="D57" si="422">ROUND((B57-B45)/B45*100,2)</f>
        <v>3.9</v>
      </c>
      <c r="E57" s="543">
        <f t="shared" ref="E57" si="423">AVERAGE(B55:B57)</f>
        <v>101.01429934025856</v>
      </c>
      <c r="F57" s="360">
        <f t="shared" ref="F57" si="424">E57-E56</f>
        <v>0.216855022516242</v>
      </c>
      <c r="G57" s="361">
        <f t="shared" ref="G57" si="425">IF(F57&lt;0,-1,1)</f>
        <v>1</v>
      </c>
      <c r="H57" s="362">
        <f t="shared" ref="H57" si="426">SUM(G55:G57)</f>
        <v>3</v>
      </c>
      <c r="I57" s="363" t="str">
        <f t="shared" ref="I57" si="427">IF(H57=-3,"悪化 ",IF(H57=3,"改善 "," ---"))</f>
        <v xml:space="preserve">改善 </v>
      </c>
      <c r="J57" s="2622">
        <f>結果表!J55</f>
        <v>101.52388527384849</v>
      </c>
      <c r="L57" s="528">
        <v>6</v>
      </c>
      <c r="M57" s="263">
        <f t="shared" ref="M57:M58" si="428">B57</f>
        <v>101.21300500636768</v>
      </c>
      <c r="N57" s="221">
        <f t="shared" ref="N57:N58" si="429">J57</f>
        <v>101.52388527384849</v>
      </c>
    </row>
    <row r="58" spans="1:14">
      <c r="A58" s="2289">
        <v>44743</v>
      </c>
      <c r="B58" s="2622">
        <f>結果表!B56</f>
        <v>101.29665477784587</v>
      </c>
      <c r="C58" s="53">
        <f t="shared" ref="C58" si="430">B58-B57</f>
        <v>8.3649771478192747E-2</v>
      </c>
      <c r="D58" s="244">
        <f t="shared" ref="D58" si="431">ROUND((B58-B46)/B46*100,2)</f>
        <v>3.35</v>
      </c>
      <c r="E58" s="543">
        <f t="shared" ref="E58" si="432">AVERAGE(B56:B58)</f>
        <v>101.18154559067086</v>
      </c>
      <c r="F58" s="360">
        <f t="shared" ref="F58" si="433">E58-E57</f>
        <v>0.16724625041230468</v>
      </c>
      <c r="G58" s="361">
        <f t="shared" ref="G58" si="434">IF(F58&lt;0,-1,1)</f>
        <v>1</v>
      </c>
      <c r="H58" s="362">
        <f t="shared" ref="H58" si="435">SUM(G56:G58)</f>
        <v>3</v>
      </c>
      <c r="I58" s="363" t="str">
        <f t="shared" ref="I58" si="436">IF(H58=-3,"悪化 ",IF(H58=3,"改善 "," ---"))</f>
        <v xml:space="preserve">改善 </v>
      </c>
      <c r="J58" s="2622">
        <f>結果表!J56</f>
        <v>101.50473634495303</v>
      </c>
      <c r="L58" s="528">
        <v>7</v>
      </c>
      <c r="M58" s="263">
        <f t="shared" si="428"/>
        <v>101.29665477784587</v>
      </c>
      <c r="N58" s="221">
        <f t="shared" si="429"/>
        <v>101.50473634495303</v>
      </c>
    </row>
    <row r="59" spans="1:14">
      <c r="A59" s="2289">
        <v>44774</v>
      </c>
      <c r="B59" s="2622">
        <f>結果表!B57</f>
        <v>101.27968117943111</v>
      </c>
      <c r="C59" s="53">
        <f t="shared" ref="C59" si="437">B59-B58</f>
        <v>-1.6973598414764979E-2</v>
      </c>
      <c r="D59" s="244">
        <f t="shared" ref="D59" si="438">ROUND((B59-B47)/B47*100,2)</f>
        <v>2.74</v>
      </c>
      <c r="E59" s="543">
        <f t="shared" ref="E59" si="439">AVERAGE(B57:B59)</f>
        <v>101.26311365454823</v>
      </c>
      <c r="F59" s="360">
        <f t="shared" ref="F59" si="440">E59-E58</f>
        <v>8.1568063877369923E-2</v>
      </c>
      <c r="G59" s="361">
        <f t="shared" ref="G59" si="441">IF(F59&lt;0,-1,1)</f>
        <v>1</v>
      </c>
      <c r="H59" s="362">
        <f t="shared" ref="H59" si="442">SUM(G57:G59)</f>
        <v>3</v>
      </c>
      <c r="I59" s="363" t="str">
        <f t="shared" ref="I59" si="443">IF(H59=-3,"悪化 ",IF(H59=3,"改善 "," ---"))</f>
        <v xml:space="preserve">改善 </v>
      </c>
      <c r="J59" s="2622">
        <f>結果表!J57</f>
        <v>101.44415505507986</v>
      </c>
      <c r="L59" s="530">
        <v>8</v>
      </c>
      <c r="M59" s="263">
        <f t="shared" ref="M59" si="444">B59</f>
        <v>101.27968117943111</v>
      </c>
      <c r="N59" s="221">
        <f t="shared" ref="N59" si="445">J59</f>
        <v>101.44415505507986</v>
      </c>
    </row>
    <row r="60" spans="1:14">
      <c r="A60" s="2289">
        <v>44805</v>
      </c>
      <c r="B60" s="2622">
        <f>結果表!B58</f>
        <v>101.20686103284349</v>
      </c>
      <c r="C60" s="53">
        <f t="shared" ref="C60" si="446">B60-B59</f>
        <v>-7.2820146587616819E-2</v>
      </c>
      <c r="D60" s="244">
        <f t="shared" ref="D60" si="447">ROUND((B60-B48)/B48*100,2)</f>
        <v>2.21</v>
      </c>
      <c r="E60" s="543">
        <f t="shared" ref="E60" si="448">AVERAGE(B58:B60)</f>
        <v>101.26106566337349</v>
      </c>
      <c r="F60" s="360">
        <f t="shared" ref="F60" si="449">E60-E59</f>
        <v>-2.0479911747486312E-3</v>
      </c>
      <c r="G60" s="361">
        <f t="shared" ref="G60" si="450">IF(F60&lt;0,-1,1)</f>
        <v>-1</v>
      </c>
      <c r="H60" s="362">
        <f t="shared" ref="H60" si="451">SUM(G58:G60)</f>
        <v>1</v>
      </c>
      <c r="I60" s="363" t="str">
        <f t="shared" ref="I60" si="452">IF(H60=-3,"悪化 ",IF(H60=3,"改善 "," ---"))</f>
        <v xml:space="preserve"> ---</v>
      </c>
      <c r="J60" s="2622">
        <f>結果表!J58</f>
        <v>101.40075852024052</v>
      </c>
      <c r="L60" s="530">
        <v>9</v>
      </c>
      <c r="M60" s="263">
        <f t="shared" ref="M60" si="453">B60</f>
        <v>101.20686103284349</v>
      </c>
      <c r="N60" s="221">
        <f t="shared" ref="N60" si="454">J60</f>
        <v>101.40075852024052</v>
      </c>
    </row>
    <row r="61" spans="1:14">
      <c r="A61" s="2289">
        <v>44835</v>
      </c>
      <c r="B61" s="2622">
        <f>結果表!B59</f>
        <v>101.13279563775923</v>
      </c>
      <c r="C61" s="53">
        <f t="shared" ref="C61" si="455">B61-B60</f>
        <v>-7.4065395084261354E-2</v>
      </c>
      <c r="D61" s="244">
        <f t="shared" ref="D61" si="456">ROUND((B61-B49)/B49*100,2)</f>
        <v>1.82</v>
      </c>
      <c r="E61" s="543">
        <f t="shared" ref="E61" si="457">AVERAGE(B59:B61)</f>
        <v>101.20644595001129</v>
      </c>
      <c r="F61" s="360">
        <f t="shared" ref="F61" si="458">E61-E60</f>
        <v>-5.4619713362200173E-2</v>
      </c>
      <c r="G61" s="361">
        <f t="shared" ref="G61" si="459">IF(F61&lt;0,-1,1)</f>
        <v>-1</v>
      </c>
      <c r="H61" s="362">
        <f t="shared" ref="H61" si="460">SUM(G59:G61)</f>
        <v>-1</v>
      </c>
      <c r="I61" s="363" t="str">
        <f t="shared" ref="I61" si="461">IF(H61=-3,"悪化 ",IF(H61=3,"改善 "," ---"))</f>
        <v xml:space="preserve"> ---</v>
      </c>
      <c r="J61" s="2622">
        <f>結果表!J59</f>
        <v>101.33603772822275</v>
      </c>
      <c r="L61" s="530">
        <v>10</v>
      </c>
      <c r="M61" s="263">
        <f t="shared" ref="M61" si="462">B61</f>
        <v>101.13279563775923</v>
      </c>
      <c r="N61" s="221">
        <f t="shared" ref="N61" si="463">J61</f>
        <v>101.33603772822275</v>
      </c>
    </row>
    <row r="62" spans="1:14">
      <c r="A62" s="2289">
        <v>44866</v>
      </c>
      <c r="B62" s="2622">
        <f>結果表!B60</f>
        <v>101.07761545891209</v>
      </c>
      <c r="C62" s="53">
        <f t="shared" ref="C62" si="464">B62-B61</f>
        <v>-5.5180178847137995E-2</v>
      </c>
      <c r="D62" s="244">
        <f t="shared" ref="D62" si="465">ROUND((B62-B50)/B50*100,2)</f>
        <v>1.53</v>
      </c>
      <c r="E62" s="543">
        <f t="shared" ref="E62" si="466">AVERAGE(B60:B62)</f>
        <v>101.13909070983827</v>
      </c>
      <c r="F62" s="360">
        <f t="shared" ref="F62" si="467">E62-E61</f>
        <v>-6.7355240173014863E-2</v>
      </c>
      <c r="G62" s="361">
        <f t="shared" ref="G62" si="468">IF(F62&lt;0,-1,1)</f>
        <v>-1</v>
      </c>
      <c r="H62" s="362">
        <f t="shared" ref="H62" si="469">SUM(G60:G62)</f>
        <v>-3</v>
      </c>
      <c r="I62" s="363" t="str">
        <f t="shared" ref="I62" si="470">IF(H62=-3,"悪化 ",IF(H62=3,"改善 "," ---"))</f>
        <v xml:space="preserve">悪化 </v>
      </c>
      <c r="J62" s="2622">
        <f>結果表!J60</f>
        <v>101.24429647569363</v>
      </c>
      <c r="L62" s="529">
        <v>11</v>
      </c>
      <c r="M62" s="263">
        <f t="shared" ref="M62" si="471">B62</f>
        <v>101.07761545891209</v>
      </c>
      <c r="N62" s="221">
        <f t="shared" ref="N62" si="472">J62</f>
        <v>101.24429647569363</v>
      </c>
    </row>
    <row r="63" spans="1:14">
      <c r="A63" s="2624">
        <v>44896</v>
      </c>
      <c r="B63" s="2623">
        <f>結果表!B61</f>
        <v>101.0228652162272</v>
      </c>
      <c r="C63" s="551">
        <f t="shared" ref="C63" si="473">B63-B62</f>
        <v>-5.4750242684889372E-2</v>
      </c>
      <c r="D63" s="247">
        <f t="shared" ref="D63" si="474">ROUND((B63-B51)/B51*100,2)</f>
        <v>1.25</v>
      </c>
      <c r="E63" s="552">
        <f t="shared" ref="E63" si="475">AVERAGE(B61:B63)</f>
        <v>101.07775877096617</v>
      </c>
      <c r="F63" s="545">
        <f t="shared" ref="F63" si="476">E63-E62</f>
        <v>-6.1331938872100977E-2</v>
      </c>
      <c r="G63" s="553">
        <f t="shared" ref="G63" si="477">IF(F63&lt;0,-1,1)</f>
        <v>-1</v>
      </c>
      <c r="H63" s="546">
        <f t="shared" ref="H63" si="478">SUM(G61:G63)</f>
        <v>-3</v>
      </c>
      <c r="I63" s="440" t="str">
        <f t="shared" ref="I63" si="479">IF(H63=-3,"悪化 ",IF(H63=3,"改善 "," ---"))</f>
        <v xml:space="preserve">悪化 </v>
      </c>
      <c r="J63" s="2623">
        <f>結果表!J61</f>
        <v>101.14890658146463</v>
      </c>
      <c r="L63" s="533">
        <v>12</v>
      </c>
      <c r="M63" s="495">
        <f t="shared" ref="M63" si="480">B63</f>
        <v>101.0228652162272</v>
      </c>
      <c r="N63" s="226">
        <f t="shared" ref="N63" si="481">J63</f>
        <v>101.14890658146463</v>
      </c>
    </row>
    <row r="64" spans="1:14">
      <c r="A64" s="2288">
        <v>44927</v>
      </c>
      <c r="B64" s="2621">
        <f>結果表!B62</f>
        <v>100.92496517355349</v>
      </c>
      <c r="C64" s="739">
        <f t="shared" ref="C64" si="482">B64-B63</f>
        <v>-9.7900042673714438E-2</v>
      </c>
      <c r="D64" s="246">
        <f t="shared" ref="D64" si="483">ROUND((B64-B52)/B52*100,2)</f>
        <v>0.89</v>
      </c>
      <c r="E64" s="555">
        <f t="shared" ref="E64" si="484">AVERAGE(B62:B64)</f>
        <v>101.00848194956427</v>
      </c>
      <c r="F64" s="555">
        <f t="shared" ref="F64" si="485">E64-E63</f>
        <v>-6.9276821401899724E-2</v>
      </c>
      <c r="G64" s="556">
        <f t="shared" ref="G64" si="486">IF(F64&lt;0,-1,1)</f>
        <v>-1</v>
      </c>
      <c r="H64" s="556">
        <f t="shared" ref="H64" si="487">SUM(G62:G64)</f>
        <v>-3</v>
      </c>
      <c r="I64" s="2617" t="str">
        <f t="shared" ref="I64" si="488">IF(H64=-3,"悪化 ",IF(H64=3,"改善 "," ---"))</f>
        <v xml:space="preserve">悪化 </v>
      </c>
      <c r="J64" s="2621">
        <f>結果表!J62</f>
        <v>101.03531196707084</v>
      </c>
      <c r="L64" s="531" t="s">
        <v>1213</v>
      </c>
      <c r="M64" s="532">
        <f t="shared" ref="M64" si="489">B64</f>
        <v>100.92496517355349</v>
      </c>
      <c r="N64" s="370">
        <f t="shared" ref="N64" si="490">J64</f>
        <v>101.03531196707084</v>
      </c>
    </row>
    <row r="65" spans="1:14">
      <c r="A65" s="2289">
        <v>44958</v>
      </c>
      <c r="B65" s="2622">
        <f>結果表!B63</f>
        <v>100.80576893039606</v>
      </c>
      <c r="C65" s="702">
        <f t="shared" ref="C65" si="491">B65-B64</f>
        <v>-0.11919624315743249</v>
      </c>
      <c r="D65" s="244">
        <f t="shared" ref="D65" si="492">ROUND((B65-B53)/B53*100,2)</f>
        <v>0.5</v>
      </c>
      <c r="E65" s="360">
        <f t="shared" ref="E65" si="493">AVERAGE(B63:B65)</f>
        <v>100.9178664400589</v>
      </c>
      <c r="F65" s="360">
        <f t="shared" ref="F65" si="494">E65-E64</f>
        <v>-9.0615509505369118E-2</v>
      </c>
      <c r="G65" s="362">
        <f t="shared" ref="G65" si="495">IF(F65&lt;0,-1,1)</f>
        <v>-1</v>
      </c>
      <c r="H65" s="362">
        <f t="shared" ref="H65" si="496">SUM(G63:G65)</f>
        <v>-3</v>
      </c>
      <c r="I65" s="2618" t="str">
        <f t="shared" ref="I65" si="497">IF(H65=-3,"悪化 ",IF(H65=3,"改善 "," ---"))</f>
        <v xml:space="preserve">悪化 </v>
      </c>
      <c r="J65" s="2622">
        <f>結果表!J63</f>
        <v>100.84586705403414</v>
      </c>
      <c r="L65" s="528">
        <v>2</v>
      </c>
      <c r="M65" s="263">
        <f t="shared" ref="M65" si="498">B65</f>
        <v>100.80576893039606</v>
      </c>
      <c r="N65" s="221">
        <f t="shared" ref="N65" si="499">J65</f>
        <v>100.84586705403414</v>
      </c>
    </row>
    <row r="66" spans="1:14">
      <c r="A66" s="2289">
        <v>44986</v>
      </c>
      <c r="B66" s="2622">
        <f>結果表!B64</f>
        <v>100.67040470282403</v>
      </c>
      <c r="C66" s="702">
        <f t="shared" ref="C66" si="500">B66-B65</f>
        <v>-0.13536422757202615</v>
      </c>
      <c r="D66" s="244">
        <f t="shared" ref="D66" si="501">ROUND((B66-B54)/B54*100,2)</f>
        <v>0.11</v>
      </c>
      <c r="E66" s="360">
        <f t="shared" ref="E66" si="502">AVERAGE(B64:B66)</f>
        <v>100.80037960225786</v>
      </c>
      <c r="F66" s="360">
        <f t="shared" ref="F66" si="503">E66-E65</f>
        <v>-0.11748683780103875</v>
      </c>
      <c r="G66" s="362">
        <f t="shared" ref="G66" si="504">IF(F66&lt;0,-1,1)</f>
        <v>-1</v>
      </c>
      <c r="H66" s="362">
        <f t="shared" ref="H66" si="505">SUM(G64:G66)</f>
        <v>-3</v>
      </c>
      <c r="I66" s="2618" t="str">
        <f t="shared" ref="I66" si="506">IF(H66=-3,"悪化 ",IF(H66=3,"改善 "," ---"))</f>
        <v xml:space="preserve">悪化 </v>
      </c>
      <c r="J66" s="2622">
        <f>結果表!J64</f>
        <v>100.61626893673562</v>
      </c>
      <c r="L66" s="528">
        <v>3</v>
      </c>
      <c r="M66" s="263">
        <f t="shared" ref="M66" si="507">B66</f>
        <v>100.67040470282403</v>
      </c>
      <c r="N66" s="221">
        <f t="shared" ref="N66" si="508">J66</f>
        <v>100.61626893673562</v>
      </c>
    </row>
    <row r="67" spans="1:14">
      <c r="A67" s="2289">
        <v>45017</v>
      </c>
      <c r="B67" s="2622">
        <f>結果表!B65</f>
        <v>100.51176616820656</v>
      </c>
      <c r="C67" s="702">
        <f t="shared" ref="C67" si="509">B67-B66</f>
        <v>-0.15863853461746658</v>
      </c>
      <c r="D67" s="244">
        <f t="shared" ref="D67" si="510">ROUND((B67-B55)/B55*100,2)</f>
        <v>-0.28000000000000003</v>
      </c>
      <c r="E67" s="360">
        <f t="shared" ref="E67" si="511">AVERAGE(B65:B67)</f>
        <v>100.66264660047555</v>
      </c>
      <c r="F67" s="360">
        <f t="shared" ref="F67" si="512">E67-E66</f>
        <v>-0.13773300178230841</v>
      </c>
      <c r="G67" s="362">
        <f t="shared" ref="G67" si="513">IF(F67&lt;0,-1,1)</f>
        <v>-1</v>
      </c>
      <c r="H67" s="362">
        <f t="shared" ref="H67" si="514">SUM(G65:G67)</f>
        <v>-3</v>
      </c>
      <c r="I67" s="2618" t="str">
        <f t="shared" ref="I67" si="515">IF(H67=-3,"悪化 ",IF(H67=3,"改善 "," ---"))</f>
        <v xml:space="preserve">悪化 </v>
      </c>
      <c r="J67" s="2622">
        <f>結果表!J65</f>
        <v>100.41631449922801</v>
      </c>
      <c r="L67" s="528">
        <v>4</v>
      </c>
      <c r="M67" s="263">
        <f t="shared" ref="M67" si="516">B67</f>
        <v>100.51176616820656</v>
      </c>
      <c r="N67" s="221">
        <f t="shared" ref="N67" si="517">J67</f>
        <v>100.41631449922801</v>
      </c>
    </row>
    <row r="68" spans="1:14">
      <c r="A68" s="2289">
        <v>45047</v>
      </c>
      <c r="B68" s="2622">
        <f>結果表!B66</f>
        <v>100.32560082214948</v>
      </c>
      <c r="C68" s="702">
        <f t="shared" ref="C68" si="518">B68-B67</f>
        <v>-0.18616534605708068</v>
      </c>
      <c r="D68" s="244">
        <f t="shared" ref="D68" si="519">ROUND((B68-B56)/B56*100,2)</f>
        <v>-0.7</v>
      </c>
      <c r="E68" s="360">
        <f t="shared" ref="E68" si="520">AVERAGE(B66:B68)</f>
        <v>100.50259056439336</v>
      </c>
      <c r="F68" s="360">
        <f t="shared" ref="F68" si="521">E68-E67</f>
        <v>-0.16005603608219587</v>
      </c>
      <c r="G68" s="362">
        <f t="shared" ref="G68" si="522">IF(F68&lt;0,-1,1)</f>
        <v>-1</v>
      </c>
      <c r="H68" s="362">
        <f t="shared" ref="H68" si="523">SUM(G66:G68)</f>
        <v>-3</v>
      </c>
      <c r="I68" s="2618" t="str">
        <f t="shared" ref="I68" si="524">IF(H68=-3,"悪化 ",IF(H68=3,"改善 "," ---"))</f>
        <v xml:space="preserve">悪化 </v>
      </c>
      <c r="J68" s="2622">
        <f>結果表!J66</f>
        <v>100.33217932093787</v>
      </c>
      <c r="L68" s="528">
        <v>5</v>
      </c>
      <c r="M68" s="263">
        <f t="shared" ref="M68" si="525">B68</f>
        <v>100.32560082214948</v>
      </c>
      <c r="N68" s="221">
        <f t="shared" ref="N68" si="526">J68</f>
        <v>100.33217932093787</v>
      </c>
    </row>
    <row r="69" spans="1:14">
      <c r="A69" s="2289">
        <v>45078</v>
      </c>
      <c r="B69" s="2622">
        <f>結果表!B67</f>
        <v>100.12004320160615</v>
      </c>
      <c r="C69" s="702">
        <f t="shared" ref="C69" si="527">B69-B68</f>
        <v>-0.20555762054333115</v>
      </c>
      <c r="D69" s="244">
        <f t="shared" ref="D69" si="528">ROUND((B69-B57)/B57*100,2)</f>
        <v>-1.08</v>
      </c>
      <c r="E69" s="360">
        <f t="shared" ref="E69" si="529">AVERAGE(B67:B69)</f>
        <v>100.31913673065407</v>
      </c>
      <c r="F69" s="360">
        <f t="shared" ref="F69" si="530">E69-E68</f>
        <v>-0.1834538337392928</v>
      </c>
      <c r="G69" s="362">
        <f t="shared" ref="G69" si="531">IF(F69&lt;0,-1,1)</f>
        <v>-1</v>
      </c>
      <c r="H69" s="362">
        <f t="shared" ref="H69" si="532">SUM(G67:G69)</f>
        <v>-3</v>
      </c>
      <c r="I69" s="2618" t="str">
        <f t="shared" ref="I69" si="533">IF(H69=-3,"悪化 ",IF(H69=3,"改善 "," ---"))</f>
        <v xml:space="preserve">悪化 </v>
      </c>
      <c r="J69" s="2622">
        <f>結果表!J67</f>
        <v>100.28577081029773</v>
      </c>
      <c r="L69" s="528">
        <v>6</v>
      </c>
      <c r="M69" s="263">
        <f t="shared" ref="M69" si="534">B69</f>
        <v>100.12004320160615</v>
      </c>
      <c r="N69" s="221">
        <f t="shared" ref="N69" si="535">J69</f>
        <v>100.28577081029773</v>
      </c>
    </row>
    <row r="70" spans="1:14">
      <c r="A70" s="2289">
        <v>45108</v>
      </c>
      <c r="B70" s="2622">
        <f>結果表!B68</f>
        <v>99.956847480933689</v>
      </c>
      <c r="C70" s="702">
        <f t="shared" ref="C70" si="536">B70-B69</f>
        <v>-0.16319572067246213</v>
      </c>
      <c r="D70" s="244">
        <f t="shared" ref="D70" si="537">ROUND((B70-B58)/B58*100,2)</f>
        <v>-1.32</v>
      </c>
      <c r="E70" s="360">
        <f t="shared" ref="E70" si="538">AVERAGE(B68:B70)</f>
        <v>100.13416383489643</v>
      </c>
      <c r="F70" s="360">
        <f t="shared" ref="F70" si="539">E70-E69</f>
        <v>-0.18497289575763887</v>
      </c>
      <c r="G70" s="362">
        <f t="shared" ref="G70" si="540">IF(F70&lt;0,-1,1)</f>
        <v>-1</v>
      </c>
      <c r="H70" s="362">
        <f t="shared" ref="H70" si="541">SUM(G68:G70)</f>
        <v>-3</v>
      </c>
      <c r="I70" s="2618" t="str">
        <f t="shared" ref="I70" si="542">IF(H70=-3,"悪化 ",IF(H70=3,"改善 "," ---"))</f>
        <v xml:space="preserve">悪化 </v>
      </c>
      <c r="J70" s="2622">
        <f>結果表!J68</f>
        <v>100.22267560077022</v>
      </c>
      <c r="L70" s="528">
        <v>7</v>
      </c>
      <c r="M70" s="263">
        <f t="shared" ref="M70" si="543">B70</f>
        <v>99.956847480933689</v>
      </c>
      <c r="N70" s="221">
        <f t="shared" ref="N70" si="544">J70</f>
        <v>100.22267560077022</v>
      </c>
    </row>
    <row r="71" spans="1:14">
      <c r="A71" s="2289">
        <v>45139</v>
      </c>
      <c r="B71" s="2622">
        <f>結果表!B69</f>
        <v>99.893354928583122</v>
      </c>
      <c r="C71" s="702">
        <f t="shared" ref="C71" si="545">B71-B70</f>
        <v>-6.3492552350567166E-2</v>
      </c>
      <c r="D71" s="244">
        <f t="shared" ref="D71" si="546">ROUND((B71-B59)/B59*100,2)</f>
        <v>-1.37</v>
      </c>
      <c r="E71" s="360">
        <f t="shared" ref="E71" si="547">AVERAGE(B69:B71)</f>
        <v>99.990081870374311</v>
      </c>
      <c r="F71" s="360">
        <f t="shared" ref="F71" si="548">E71-E70</f>
        <v>-0.14408196452211541</v>
      </c>
      <c r="G71" s="362">
        <f t="shared" ref="G71" si="549">IF(F71&lt;0,-1,1)</f>
        <v>-1</v>
      </c>
      <c r="H71" s="362">
        <f t="shared" ref="H71" si="550">SUM(G69:G71)</f>
        <v>-3</v>
      </c>
      <c r="I71" s="2618" t="str">
        <f t="shared" ref="I71" si="551">IF(H71=-3,"悪化 ",IF(H71=3,"改善 "," ---"))</f>
        <v xml:space="preserve">悪化 </v>
      </c>
      <c r="J71" s="2622">
        <f>結果表!J69</f>
        <v>100.14360277373514</v>
      </c>
      <c r="L71" s="530">
        <v>8</v>
      </c>
      <c r="M71" s="263">
        <f t="shared" ref="M71" si="552">B71</f>
        <v>99.893354928583122</v>
      </c>
      <c r="N71" s="221">
        <f t="shared" ref="N71" si="553">J71</f>
        <v>100.14360277373514</v>
      </c>
    </row>
    <row r="72" spans="1:14">
      <c r="A72" s="2289">
        <v>45170</v>
      </c>
      <c r="B72" s="2622">
        <f>結果表!B70</f>
        <v>99.913539418784993</v>
      </c>
      <c r="C72" s="702">
        <f t="shared" ref="C72" si="554">B72-B71</f>
        <v>2.0184490201870631E-2</v>
      </c>
      <c r="D72" s="244">
        <f t="shared" ref="D72" si="555">ROUND((B72-B60)/B60*100,2)</f>
        <v>-1.28</v>
      </c>
      <c r="E72" s="360">
        <f t="shared" ref="E72" si="556">AVERAGE(B70:B72)</f>
        <v>99.921247276100601</v>
      </c>
      <c r="F72" s="360">
        <f t="shared" ref="F72" si="557">E72-E71</f>
        <v>-6.8834594273710081E-2</v>
      </c>
      <c r="G72" s="362">
        <f t="shared" ref="G72" si="558">IF(F72&lt;0,-1,1)</f>
        <v>-1</v>
      </c>
      <c r="H72" s="362">
        <f t="shared" ref="H72" si="559">SUM(G70:G72)</f>
        <v>-3</v>
      </c>
      <c r="I72" s="2618" t="str">
        <f t="shared" ref="I72" si="560">IF(H72=-3,"悪化 ",IF(H72=3,"改善 "," ---"))</f>
        <v xml:space="preserve">悪化 </v>
      </c>
      <c r="J72" s="2622">
        <f>結果表!J70</f>
        <v>100.03996969162569</v>
      </c>
      <c r="L72" s="530">
        <v>9</v>
      </c>
      <c r="M72" s="263">
        <f t="shared" ref="M72" si="561">B72</f>
        <v>99.913539418784993</v>
      </c>
      <c r="N72" s="221">
        <f t="shared" ref="N72" si="562">J72</f>
        <v>100.03996969162569</v>
      </c>
    </row>
    <row r="73" spans="1:14">
      <c r="A73" s="2289">
        <v>45200</v>
      </c>
      <c r="B73" s="2622">
        <f>結果表!B71</f>
        <v>100.00439598313623</v>
      </c>
      <c r="C73" s="702">
        <f t="shared" ref="C73" si="563">B73-B72</f>
        <v>9.0856564351241786E-2</v>
      </c>
      <c r="D73" s="244">
        <f t="shared" ref="D73" si="564">ROUND((B73-B61)/B61*100,2)</f>
        <v>-1.1200000000000001</v>
      </c>
      <c r="E73" s="360">
        <f t="shared" ref="E73" si="565">AVERAGE(B71:B73)</f>
        <v>99.937096776834778</v>
      </c>
      <c r="F73" s="360">
        <f t="shared" ref="F73" si="566">E73-E72</f>
        <v>1.5849500734177013E-2</v>
      </c>
      <c r="G73" s="362">
        <f t="shared" ref="G73" si="567">IF(F73&lt;0,-1,1)</f>
        <v>1</v>
      </c>
      <c r="H73" s="362">
        <f t="shared" ref="H73" si="568">SUM(G71:G73)</f>
        <v>-1</v>
      </c>
      <c r="I73" s="2618" t="str">
        <f t="shared" ref="I73" si="569">IF(H73=-3,"悪化 ",IF(H73=3,"改善 "," ---"))</f>
        <v xml:space="preserve"> ---</v>
      </c>
      <c r="J73" s="2622">
        <f>結果表!J71</f>
        <v>99.972613558022218</v>
      </c>
      <c r="L73" s="530">
        <v>10</v>
      </c>
      <c r="M73" s="263">
        <f t="shared" ref="M73" si="570">B73</f>
        <v>100.00439598313623</v>
      </c>
      <c r="N73" s="221">
        <f t="shared" ref="N73" si="571">J73</f>
        <v>99.972613558022218</v>
      </c>
    </row>
    <row r="74" spans="1:14">
      <c r="A74" s="2289">
        <v>45231</v>
      </c>
      <c r="B74" s="2622">
        <f>結果表!B72</f>
        <v>100.10854628208673</v>
      </c>
      <c r="C74" s="702">
        <f t="shared" ref="C74" si="572">B74-B73</f>
        <v>0.10415029895050054</v>
      </c>
      <c r="D74" s="244">
        <f t="shared" ref="D74" si="573">ROUND((B74-B62)/B62*100,2)</f>
        <v>-0.96</v>
      </c>
      <c r="E74" s="360">
        <f t="shared" ref="E74" si="574">AVERAGE(B72:B74)</f>
        <v>100.00882722800266</v>
      </c>
      <c r="F74" s="360">
        <f t="shared" ref="F74" si="575">E74-E73</f>
        <v>7.173045116788046E-2</v>
      </c>
      <c r="G74" s="362">
        <f t="shared" ref="G74" si="576">IF(F74&lt;0,-1,1)</f>
        <v>1</v>
      </c>
      <c r="H74" s="362">
        <f t="shared" ref="H74" si="577">SUM(G72:G74)</f>
        <v>1</v>
      </c>
      <c r="I74" s="2618" t="str">
        <f t="shared" ref="I74" si="578">IF(H74=-3,"悪化 ",IF(H74=3,"改善 "," ---"))</f>
        <v xml:space="preserve"> ---</v>
      </c>
      <c r="J74" s="2622">
        <f>結果表!J72</f>
        <v>99.955008414436122</v>
      </c>
      <c r="L74" s="529">
        <v>11</v>
      </c>
      <c r="M74" s="263">
        <f t="shared" ref="M74" si="579">B74</f>
        <v>100.10854628208673</v>
      </c>
      <c r="N74" s="221">
        <f t="shared" ref="N74" si="580">J74</f>
        <v>99.955008414436122</v>
      </c>
    </row>
    <row r="75" spans="1:14">
      <c r="A75" s="2624">
        <v>45261</v>
      </c>
      <c r="B75" s="2623">
        <f>結果表!B73</f>
        <v>100.21215463332518</v>
      </c>
      <c r="C75" s="934">
        <f t="shared" ref="C75" si="581">B75-B74</f>
        <v>0.10360835123844936</v>
      </c>
      <c r="D75" s="247">
        <f t="shared" ref="D75" si="582">ROUND((B75-B63)/B63*100,2)</f>
        <v>-0.8</v>
      </c>
      <c r="E75" s="545">
        <f t="shared" ref="E75" si="583">AVERAGE(B73:B75)</f>
        <v>100.10836563284938</v>
      </c>
      <c r="F75" s="545">
        <f t="shared" ref="F75" si="584">E75-E74</f>
        <v>9.9538404846725825E-2</v>
      </c>
      <c r="G75" s="546">
        <f t="shared" ref="G75" si="585">IF(F75&lt;0,-1,1)</f>
        <v>1</v>
      </c>
      <c r="H75" s="546">
        <f t="shared" ref="H75" si="586">SUM(G73:G75)</f>
        <v>3</v>
      </c>
      <c r="I75" s="2620" t="str">
        <f t="shared" ref="I75" si="587">IF(H75=-3,"悪化 ",IF(H75=3,"改善 "," ---"))</f>
        <v xml:space="preserve">改善 </v>
      </c>
      <c r="J75" s="2623">
        <f>結果表!J73</f>
        <v>99.974406239417419</v>
      </c>
      <c r="L75" s="533">
        <v>12</v>
      </c>
      <c r="M75" s="495">
        <f t="shared" ref="M75" si="588">B75</f>
        <v>100.21215463332518</v>
      </c>
      <c r="N75" s="226">
        <f t="shared" ref="N75" si="589">J75</f>
        <v>99.974406239417419</v>
      </c>
    </row>
    <row r="76" spans="1:14">
      <c r="A76" s="2288">
        <v>45292</v>
      </c>
      <c r="B76" s="2621">
        <f>結果表!B74</f>
        <v>100.31122061351502</v>
      </c>
      <c r="C76" s="739">
        <f t="shared" ref="C76" si="590">B76-B75</f>
        <v>9.906598018983459E-2</v>
      </c>
      <c r="D76" s="548">
        <f t="shared" ref="D76" si="591">ROUND((B76-B64)/B64*100,2)</f>
        <v>-0.61</v>
      </c>
      <c r="E76" s="555">
        <f t="shared" ref="E76" si="592">AVERAGE(B74:B76)</f>
        <v>100.2106405096423</v>
      </c>
      <c r="F76" s="549">
        <f t="shared" ref="F76" si="593">E76-E75</f>
        <v>0.10227487679291869</v>
      </c>
      <c r="G76" s="556">
        <f t="shared" ref="G76" si="594">IF(F76&lt;0,-1,1)</f>
        <v>1</v>
      </c>
      <c r="H76" s="550">
        <f t="shared" ref="H76" si="595">SUM(G74:G76)</f>
        <v>3</v>
      </c>
      <c r="I76" s="2617" t="str">
        <f t="shared" ref="I76" si="596">IF(H76=-3,"悪化 ",IF(H76=3,"改善 "," ---"))</f>
        <v xml:space="preserve">改善 </v>
      </c>
      <c r="J76" s="2621">
        <f>結果表!J74</f>
        <v>100.01303247382504</v>
      </c>
      <c r="L76" s="531" t="s">
        <v>1257</v>
      </c>
      <c r="M76" s="263">
        <f t="shared" ref="M76" si="597">B76</f>
        <v>100.31122061351502</v>
      </c>
      <c r="N76" s="221">
        <f t="shared" ref="N76" si="598">J76</f>
        <v>100.01303247382504</v>
      </c>
    </row>
    <row r="77" spans="1:14">
      <c r="A77" s="2289">
        <v>45323</v>
      </c>
      <c r="B77" s="2622">
        <f>結果表!B75</f>
        <v>100.34798498670079</v>
      </c>
      <c r="C77" s="702">
        <f t="shared" ref="C77" si="599">B77-B76</f>
        <v>3.6764373185775412E-2</v>
      </c>
      <c r="D77" s="53">
        <f t="shared" ref="D77" si="600">ROUND((B77-B65)/B65*100,2)</f>
        <v>-0.45</v>
      </c>
      <c r="E77" s="360">
        <f t="shared" ref="E77" si="601">AVERAGE(B75:B77)</f>
        <v>100.29045341118034</v>
      </c>
      <c r="F77" s="543">
        <f t="shared" ref="F77" si="602">E77-E76</f>
        <v>7.9812901538033998E-2</v>
      </c>
      <c r="G77" s="362">
        <f t="shared" ref="G77" si="603">IF(F77&lt;0,-1,1)</f>
        <v>1</v>
      </c>
      <c r="H77" s="361">
        <f t="shared" ref="H77" si="604">SUM(G75:G77)</f>
        <v>3</v>
      </c>
      <c r="I77" s="2618" t="str">
        <f t="shared" ref="I77" si="605">IF(H77=-3,"悪化 ",IF(H77=3,"改善 "," ---"))</f>
        <v xml:space="preserve">改善 </v>
      </c>
      <c r="J77" s="2622">
        <f>結果表!J75</f>
        <v>99.983570319143666</v>
      </c>
      <c r="L77" s="528">
        <v>2</v>
      </c>
      <c r="M77" s="263">
        <f t="shared" ref="M77" si="606">B77</f>
        <v>100.34798498670079</v>
      </c>
      <c r="N77" s="221">
        <f t="shared" ref="N77" si="607">J77</f>
        <v>99.983570319143666</v>
      </c>
    </row>
    <row r="78" spans="1:14">
      <c r="A78" s="2289">
        <v>45352</v>
      </c>
      <c r="B78" s="2622">
        <f>結果表!B76</f>
        <v>100.28617639916706</v>
      </c>
      <c r="C78" s="702">
        <f t="shared" ref="C78" si="608">B78-B77</f>
        <v>-6.1808587533732862E-2</v>
      </c>
      <c r="D78" s="53">
        <f t="shared" ref="D78" si="609">ROUND((B78-B66)/B66*100,2)</f>
        <v>-0.38</v>
      </c>
      <c r="E78" s="360">
        <f t="shared" ref="E78" si="610">AVERAGE(B76:B78)</f>
        <v>100.31512733312763</v>
      </c>
      <c r="F78" s="543">
        <f t="shared" ref="F78" si="611">E78-E77</f>
        <v>2.4673921947297117E-2</v>
      </c>
      <c r="G78" s="362">
        <f t="shared" ref="G78" si="612">IF(F78&lt;0,-1,1)</f>
        <v>1</v>
      </c>
      <c r="H78" s="361">
        <f t="shared" ref="H78" si="613">SUM(G76:G78)</f>
        <v>3</v>
      </c>
      <c r="I78" s="2618" t="str">
        <f t="shared" ref="I78" si="614">IF(H78=-3,"悪化 ",IF(H78=3,"改善 "," ---"))</f>
        <v xml:space="preserve">改善 </v>
      </c>
      <c r="J78" s="2622">
        <f>結果表!J76</f>
        <v>99.865601989354914</v>
      </c>
      <c r="L78" s="528">
        <v>3</v>
      </c>
      <c r="M78" s="263">
        <f t="shared" ref="M78" si="615">B78</f>
        <v>100.28617639916706</v>
      </c>
      <c r="N78" s="221">
        <f t="shared" ref="N78" si="616">J78</f>
        <v>99.865601989354914</v>
      </c>
    </row>
    <row r="79" spans="1:14">
      <c r="A79" s="2289">
        <v>45383</v>
      </c>
      <c r="B79" s="2622">
        <f>結果表!B77</f>
        <v>100.12738023006443</v>
      </c>
      <c r="C79" s="702">
        <f t="shared" ref="C79" si="617">B79-B78</f>
        <v>-0.15879616910262939</v>
      </c>
      <c r="D79" s="53">
        <f t="shared" ref="D79" si="618">ROUND((B79-B67)/B67*100,2)</f>
        <v>-0.38</v>
      </c>
      <c r="E79" s="360">
        <f t="shared" ref="E79" si="619">AVERAGE(B77:B79)</f>
        <v>100.25384720531076</v>
      </c>
      <c r="F79" s="543">
        <f t="shared" ref="F79" si="620">E79-E78</f>
        <v>-6.1280127816871754E-2</v>
      </c>
      <c r="G79" s="362">
        <f t="shared" ref="G79" si="621">IF(F79&lt;0,-1,1)</f>
        <v>-1</v>
      </c>
      <c r="H79" s="361">
        <f t="shared" ref="H79" si="622">SUM(G77:G79)</f>
        <v>1</v>
      </c>
      <c r="I79" s="2618" t="str">
        <f t="shared" ref="I79" si="623">IF(H79=-3,"悪化 ",IF(H79=3,"改善 "," ---"))</f>
        <v xml:space="preserve"> ---</v>
      </c>
      <c r="J79" s="2622">
        <f>結果表!J77</f>
        <v>99.735149998068508</v>
      </c>
      <c r="L79" s="528">
        <v>4</v>
      </c>
      <c r="M79" s="263">
        <f t="shared" ref="M79" si="624">B79</f>
        <v>100.12738023006443</v>
      </c>
      <c r="N79" s="221">
        <f t="shared" ref="N79" si="625">J79</f>
        <v>99.735149998068508</v>
      </c>
    </row>
    <row r="80" spans="1:14">
      <c r="A80" s="2289">
        <v>45413</v>
      </c>
      <c r="B80" s="2622">
        <f>結果表!B78</f>
        <v>99.883607278457077</v>
      </c>
      <c r="C80" s="702">
        <f t="shared" ref="C80" si="626">B80-B79</f>
        <v>-0.24377295160735457</v>
      </c>
      <c r="D80" s="53">
        <f t="shared" ref="D80" si="627">ROUND((B80-B68)/B68*100,2)</f>
        <v>-0.44</v>
      </c>
      <c r="E80" s="360">
        <f t="shared" ref="E80" si="628">AVERAGE(B78:B80)</f>
        <v>100.0990546358962</v>
      </c>
      <c r="F80" s="543">
        <f t="shared" ref="F80" si="629">E80-E79</f>
        <v>-0.15479256941456754</v>
      </c>
      <c r="G80" s="362">
        <f t="shared" ref="G80" si="630">IF(F80&lt;0,-1,1)</f>
        <v>-1</v>
      </c>
      <c r="H80" s="361">
        <f t="shared" ref="H80" si="631">SUM(G78:G80)</f>
        <v>-1</v>
      </c>
      <c r="I80" s="2618" t="str">
        <f t="shared" ref="I80" si="632">IF(H80=-3,"悪化 ",IF(H80=3,"改善 "," ---"))</f>
        <v xml:space="preserve"> ---</v>
      </c>
      <c r="J80" s="2622">
        <f>結果表!J78</f>
        <v>99.647013026161545</v>
      </c>
      <c r="L80" s="528">
        <v>5</v>
      </c>
      <c r="M80" s="263">
        <f t="shared" ref="M80" si="633">B80</f>
        <v>99.883607278457077</v>
      </c>
      <c r="N80" s="221">
        <f t="shared" ref="N80" si="634">J80</f>
        <v>99.647013026161545</v>
      </c>
    </row>
    <row r="81" spans="1:14">
      <c r="A81" s="2289">
        <v>45444</v>
      </c>
      <c r="B81" s="2622">
        <f>結果表!B79</f>
        <v>99.602099990172988</v>
      </c>
      <c r="C81" s="702">
        <f t="shared" ref="C81" si="635">B81-B80</f>
        <v>-0.28150728828408944</v>
      </c>
      <c r="D81" s="53">
        <f t="shared" ref="D81" si="636">ROUND((B81-B69)/B69*100,2)</f>
        <v>-0.52</v>
      </c>
      <c r="E81" s="360">
        <f t="shared" ref="E81" si="637">AVERAGE(B79:B81)</f>
        <v>99.871029166231494</v>
      </c>
      <c r="F81" s="543">
        <f t="shared" ref="F81" si="638">E81-E80</f>
        <v>-0.22802546966470061</v>
      </c>
      <c r="G81" s="362">
        <f t="shared" ref="G81" si="639">IF(F81&lt;0,-1,1)</f>
        <v>-1</v>
      </c>
      <c r="H81" s="361">
        <f t="shared" ref="H81" si="640">SUM(G79:G81)</f>
        <v>-3</v>
      </c>
      <c r="I81" s="2618" t="str">
        <f t="shared" ref="I81" si="641">IF(H81=-3,"悪化 ",IF(H81=3,"改善 "," ---"))</f>
        <v xml:space="preserve">悪化 </v>
      </c>
      <c r="J81" s="2622">
        <f>結果表!J79</f>
        <v>99.657556771612505</v>
      </c>
      <c r="L81" s="528">
        <v>6</v>
      </c>
      <c r="M81" s="263">
        <f t="shared" ref="M81" si="642">B81</f>
        <v>99.602099990172988</v>
      </c>
      <c r="N81" s="221">
        <f t="shared" ref="N81" si="643">J81</f>
        <v>99.657556771612505</v>
      </c>
    </row>
    <row r="82" spans="1:14">
      <c r="A82" s="2289">
        <v>45474</v>
      </c>
      <c r="B82" s="2622">
        <f>結果表!B80</f>
        <v>99.303533202851483</v>
      </c>
      <c r="C82" s="702">
        <f t="shared" ref="C82" si="644">B82-B81</f>
        <v>-0.29856678732150499</v>
      </c>
      <c r="D82" s="53">
        <f t="shared" ref="D82" si="645">ROUND((B82-B70)/B70*100,2)</f>
        <v>-0.65</v>
      </c>
      <c r="E82" s="360">
        <f t="shared" ref="E82" si="646">AVERAGE(B80:B82)</f>
        <v>99.596413490493845</v>
      </c>
      <c r="F82" s="543">
        <f t="shared" ref="F82" si="647">E82-E81</f>
        <v>-0.27461567573764967</v>
      </c>
      <c r="G82" s="362">
        <f t="shared" ref="G82" si="648">IF(F82&lt;0,-1,1)</f>
        <v>-1</v>
      </c>
      <c r="H82" s="361">
        <f t="shared" ref="H82" si="649">SUM(G80:G82)</f>
        <v>-3</v>
      </c>
      <c r="I82" s="2618" t="str">
        <f t="shared" ref="I82" si="650">IF(H82=-3,"悪化 ",IF(H82=3,"改善 "," ---"))</f>
        <v xml:space="preserve">悪化 </v>
      </c>
      <c r="J82" s="2622">
        <f>結果表!J80</f>
        <v>99.792797301226528</v>
      </c>
      <c r="L82" s="528">
        <v>7</v>
      </c>
      <c r="M82" s="263">
        <f t="shared" ref="M82" si="651">B82</f>
        <v>99.303533202851483</v>
      </c>
      <c r="N82" s="221">
        <f t="shared" ref="N82" si="652">J82</f>
        <v>99.792797301226528</v>
      </c>
    </row>
    <row r="83" spans="1:14">
      <c r="A83" s="2289">
        <v>45505</v>
      </c>
      <c r="B83" s="2622">
        <f>結果表!B81</f>
        <v>99.060143795198769</v>
      </c>
      <c r="C83" s="702">
        <f t="shared" ref="C83" si="653">B83-B82</f>
        <v>-0.24338940765271388</v>
      </c>
      <c r="D83" s="53">
        <f t="shared" ref="D83" si="654">ROUND((B83-B71)/B71*100,2)</f>
        <v>-0.83</v>
      </c>
      <c r="E83" s="360">
        <f t="shared" ref="E83" si="655">AVERAGE(B81:B83)</f>
        <v>99.32192566274108</v>
      </c>
      <c r="F83" s="543">
        <f t="shared" ref="F83" si="656">E83-E82</f>
        <v>-0.2744878277527647</v>
      </c>
      <c r="G83" s="362">
        <f t="shared" ref="G83" si="657">IF(F83&lt;0,-1,1)</f>
        <v>-1</v>
      </c>
      <c r="H83" s="361">
        <f t="shared" ref="H83" si="658">SUM(G81:G83)</f>
        <v>-3</v>
      </c>
      <c r="I83" s="2618" t="str">
        <f t="shared" ref="I83" si="659">IF(H83=-3,"悪化 ",IF(H83=3,"改善 "," ---"))</f>
        <v xml:space="preserve">悪化 </v>
      </c>
      <c r="J83" s="2622">
        <f>結果表!J81</f>
        <v>99.935033473808815</v>
      </c>
      <c r="L83" s="530">
        <v>8</v>
      </c>
      <c r="M83" s="263">
        <f t="shared" ref="M83" si="660">B83</f>
        <v>99.060143795198769</v>
      </c>
      <c r="N83" s="221">
        <f t="shared" ref="N83" si="661">J83</f>
        <v>99.935033473808815</v>
      </c>
    </row>
    <row r="84" spans="1:14">
      <c r="A84" s="2289">
        <v>45536</v>
      </c>
      <c r="B84" s="2622">
        <f>結果表!B82</f>
        <v>98.774536694458007</v>
      </c>
      <c r="C84" s="702">
        <f t="shared" ref="C84" si="662">B84-B83</f>
        <v>-0.28560710074076212</v>
      </c>
      <c r="D84" s="53">
        <f t="shared" ref="D84" si="663">ROUND((B84-B72)/B72*100,2)</f>
        <v>-1.1399999999999999</v>
      </c>
      <c r="E84" s="360">
        <f t="shared" ref="E84" si="664">AVERAGE(B82:B84)</f>
        <v>99.046071230836091</v>
      </c>
      <c r="F84" s="543">
        <f t="shared" ref="F84" si="665">E84-E83</f>
        <v>-0.27585443190498893</v>
      </c>
      <c r="G84" s="362">
        <f t="shared" ref="G84" si="666">IF(F84&lt;0,-1,1)</f>
        <v>-1</v>
      </c>
      <c r="H84" s="361">
        <f t="shared" ref="H84" si="667">SUM(G82:G84)</f>
        <v>-3</v>
      </c>
      <c r="I84" s="2618" t="str">
        <f t="shared" ref="I84" si="668">IF(H84=-3,"悪化 ",IF(H84=3,"改善 "," ---"))</f>
        <v xml:space="preserve">悪化 </v>
      </c>
      <c r="J84" s="2622">
        <f>結果表!J82</f>
        <v>100.02599991982855</v>
      </c>
      <c r="L84" s="530">
        <v>9</v>
      </c>
      <c r="M84" s="263">
        <f t="shared" ref="M84" si="669">B84</f>
        <v>98.774536694458007</v>
      </c>
      <c r="N84" s="221">
        <f t="shared" ref="N84" si="670">J84</f>
        <v>100.02599991982855</v>
      </c>
    </row>
    <row r="85" spans="1:14">
      <c r="A85" s="2289">
        <v>45566</v>
      </c>
      <c r="B85" s="2622"/>
      <c r="C85" s="702"/>
      <c r="D85" s="53"/>
      <c r="E85" s="360"/>
      <c r="F85" s="543"/>
      <c r="G85" s="362"/>
      <c r="H85" s="361"/>
      <c r="I85" s="2618"/>
      <c r="J85" s="2622"/>
      <c r="L85" s="530">
        <v>10</v>
      </c>
      <c r="M85" s="263"/>
      <c r="N85" s="221"/>
    </row>
    <row r="86" spans="1:14">
      <c r="A86" s="2289">
        <v>45597</v>
      </c>
      <c r="B86" s="2622"/>
      <c r="C86" s="702"/>
      <c r="D86" s="53"/>
      <c r="E86" s="360"/>
      <c r="F86" s="543"/>
      <c r="G86" s="362"/>
      <c r="H86" s="361"/>
      <c r="I86" s="2618"/>
      <c r="J86" s="2622"/>
      <c r="L86" s="529">
        <v>11</v>
      </c>
      <c r="M86" s="263"/>
      <c r="N86" s="221"/>
    </row>
    <row r="87" spans="1:14">
      <c r="A87" s="2624">
        <v>45627</v>
      </c>
      <c r="B87" s="2623"/>
      <c r="C87" s="934"/>
      <c r="D87" s="551"/>
      <c r="E87" s="545"/>
      <c r="F87" s="552"/>
      <c r="G87" s="546"/>
      <c r="H87" s="553"/>
      <c r="I87" s="2620"/>
      <c r="J87" s="2623"/>
      <c r="L87" s="533">
        <v>12</v>
      </c>
      <c r="M87" s="495"/>
      <c r="N87" s="226"/>
    </row>
    <row r="88" spans="1:14">
      <c r="A88" s="311" t="s">
        <v>513</v>
      </c>
      <c r="B88" s="311"/>
      <c r="C88" s="311"/>
      <c r="D88" s="311"/>
      <c r="E88" s="311"/>
      <c r="F88" s="311"/>
      <c r="G88" s="311"/>
      <c r="H88" s="311"/>
      <c r="I88" s="311"/>
      <c r="J88" s="311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88"/>
  <sheetViews>
    <sheetView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AB1" sqref="AB1"/>
    </sheetView>
  </sheetViews>
  <sheetFormatPr defaultRowHeight="13"/>
  <cols>
    <col min="2" max="6" width="10.6328125" style="306" customWidth="1"/>
    <col min="7" max="8" width="7.36328125" style="306" customWidth="1"/>
    <col min="9" max="10" width="10.6328125" style="306" customWidth="1"/>
  </cols>
  <sheetData>
    <row r="1" spans="1:14">
      <c r="A1" s="304" t="s">
        <v>1450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4">
      <c r="A2" s="2625" t="s">
        <v>472</v>
      </c>
      <c r="B2" s="2629" t="s">
        <v>493</v>
      </c>
      <c r="C2" s="2628"/>
      <c r="D2" s="2628"/>
      <c r="E2" s="2629"/>
      <c r="F2" s="2629"/>
      <c r="G2" s="2629"/>
      <c r="H2" s="2629"/>
      <c r="I2" s="2629"/>
      <c r="J2" s="2631" t="s">
        <v>494</v>
      </c>
    </row>
    <row r="3" spans="1:14" ht="26">
      <c r="A3" s="266"/>
      <c r="B3" s="2638"/>
      <c r="C3" s="2634" t="s">
        <v>265</v>
      </c>
      <c r="D3" s="2633" t="s">
        <v>267</v>
      </c>
      <c r="E3" s="2635" t="s">
        <v>487</v>
      </c>
      <c r="F3" s="2636" t="s">
        <v>492</v>
      </c>
      <c r="G3" s="2668" t="s">
        <v>65</v>
      </c>
      <c r="H3" s="2774"/>
      <c r="I3" s="2774"/>
      <c r="J3" s="2637"/>
      <c r="L3" s="527" t="s">
        <v>352</v>
      </c>
      <c r="M3" s="527" t="s">
        <v>699</v>
      </c>
      <c r="N3" s="527" t="s">
        <v>700</v>
      </c>
    </row>
    <row r="4" spans="1:14">
      <c r="A4" s="317">
        <v>43101</v>
      </c>
      <c r="B4" s="343">
        <f>結果表!D2</f>
        <v>99.988997703740864</v>
      </c>
      <c r="C4" s="244"/>
      <c r="D4" s="53"/>
      <c r="E4" s="360">
        <f>AVERAGE(B4:B4)</f>
        <v>99.988997703740864</v>
      </c>
      <c r="F4" s="543"/>
      <c r="G4" s="362"/>
      <c r="H4" s="361"/>
      <c r="I4" s="2618"/>
      <c r="J4" s="2622">
        <f>結果表!L2</f>
        <v>99.527754964348503</v>
      </c>
      <c r="L4" s="528" t="s">
        <v>713</v>
      </c>
      <c r="M4" s="263">
        <f t="shared" ref="M4:M7" si="0">B4</f>
        <v>99.988997703740864</v>
      </c>
      <c r="N4" s="221">
        <f t="shared" ref="N4:N7" si="1">J4</f>
        <v>99.527754964348503</v>
      </c>
    </row>
    <row r="5" spans="1:14">
      <c r="A5" s="317">
        <v>43132</v>
      </c>
      <c r="B5" s="343">
        <f>結果表!D3</f>
        <v>99.593790450645059</v>
      </c>
      <c r="C5" s="244">
        <f t="shared" ref="C5" si="2">B5-B4</f>
        <v>-0.39520725309580484</v>
      </c>
      <c r="D5" s="53"/>
      <c r="E5" s="360">
        <f>AVERAGE(B4:B5)</f>
        <v>99.791394077192962</v>
      </c>
      <c r="F5" s="543">
        <f t="shared" ref="F5" si="3">E5-E4</f>
        <v>-0.19760362654790242</v>
      </c>
      <c r="G5" s="362">
        <f t="shared" ref="G5" si="4">IF(F5&lt;0,-1,1)</f>
        <v>-1</v>
      </c>
      <c r="H5" s="361"/>
      <c r="I5" s="2618"/>
      <c r="J5" s="2622">
        <f>結果表!L3</f>
        <v>99.420619021048083</v>
      </c>
      <c r="L5" s="528">
        <v>2</v>
      </c>
      <c r="M5" s="263">
        <f t="shared" si="0"/>
        <v>99.593790450645059</v>
      </c>
      <c r="N5" s="221">
        <f t="shared" si="1"/>
        <v>99.420619021048083</v>
      </c>
    </row>
    <row r="6" spans="1:14">
      <c r="A6" s="317">
        <v>43160</v>
      </c>
      <c r="B6" s="343">
        <f>結果表!D4</f>
        <v>99.20237303236199</v>
      </c>
      <c r="C6" s="244">
        <f t="shared" ref="C6" si="5">B6-B5</f>
        <v>-0.3914174182830692</v>
      </c>
      <c r="D6" s="53"/>
      <c r="E6" s="360">
        <f t="shared" ref="E6" si="6">AVERAGE(B4:B6)</f>
        <v>99.595053728915971</v>
      </c>
      <c r="F6" s="543">
        <f t="shared" ref="F6" si="7">E6-E5</f>
        <v>-0.19634034827699054</v>
      </c>
      <c r="G6" s="362">
        <f t="shared" ref="G6" si="8">IF(F6&lt;0,-1,1)</f>
        <v>-1</v>
      </c>
      <c r="H6" s="361"/>
      <c r="I6" s="2618"/>
      <c r="J6" s="2622">
        <f>結果表!L4</f>
        <v>99.331802450295498</v>
      </c>
      <c r="L6" s="528">
        <v>3</v>
      </c>
      <c r="M6" s="263">
        <f t="shared" si="0"/>
        <v>99.20237303236199</v>
      </c>
      <c r="N6" s="221">
        <f t="shared" si="1"/>
        <v>99.331802450295498</v>
      </c>
    </row>
    <row r="7" spans="1:14">
      <c r="A7" s="317">
        <v>43191</v>
      </c>
      <c r="B7" s="343">
        <f>結果表!D5</f>
        <v>98.844066616096683</v>
      </c>
      <c r="C7" s="244">
        <f t="shared" ref="C7" si="9">B7-B6</f>
        <v>-0.35830641626530735</v>
      </c>
      <c r="D7" s="53"/>
      <c r="E7" s="360">
        <f t="shared" ref="E7" si="10">AVERAGE(B5:B7)</f>
        <v>99.213410033034577</v>
      </c>
      <c r="F7" s="543">
        <f t="shared" ref="F7" si="11">E7-E6</f>
        <v>-0.3816436958813938</v>
      </c>
      <c r="G7" s="362">
        <f t="shared" ref="G7" si="12">IF(F7&lt;0,-1,1)</f>
        <v>-1</v>
      </c>
      <c r="H7" s="361">
        <f t="shared" ref="H7" si="13">SUM(G5:G7)</f>
        <v>-3</v>
      </c>
      <c r="I7" s="2618" t="str">
        <f t="shared" ref="I7" si="14">IF(H7=-3,"悪化 ",IF(H7=3,"改善 "," ---"))</f>
        <v xml:space="preserve">悪化 </v>
      </c>
      <c r="J7" s="2622">
        <f>結果表!L5</f>
        <v>99.282272633267183</v>
      </c>
      <c r="L7" s="528">
        <v>4</v>
      </c>
      <c r="M7" s="263">
        <f t="shared" si="0"/>
        <v>98.844066616096683</v>
      </c>
      <c r="N7" s="221">
        <f t="shared" si="1"/>
        <v>99.282272633267183</v>
      </c>
    </row>
    <row r="8" spans="1:14">
      <c r="A8" s="317">
        <v>43221</v>
      </c>
      <c r="B8" s="343">
        <f>結果表!D6</f>
        <v>98.561755169444666</v>
      </c>
      <c r="C8" s="244">
        <f t="shared" ref="C8" si="15">B8-B7</f>
        <v>-0.28231144665201668</v>
      </c>
      <c r="D8" s="53"/>
      <c r="E8" s="360">
        <f t="shared" ref="E8" si="16">AVERAGE(B6:B8)</f>
        <v>98.869398272634442</v>
      </c>
      <c r="F8" s="543">
        <f t="shared" ref="F8" si="17">E8-E7</f>
        <v>-0.34401176040013581</v>
      </c>
      <c r="G8" s="362">
        <f t="shared" ref="G8" si="18">IF(F8&lt;0,-1,1)</f>
        <v>-1</v>
      </c>
      <c r="H8" s="361">
        <f t="shared" ref="H8" si="19">SUM(G6:G8)</f>
        <v>-3</v>
      </c>
      <c r="I8" s="2618" t="str">
        <f t="shared" ref="I8" si="20">IF(H8=-3,"悪化 ",IF(H8=3,"改善 "," ---"))</f>
        <v xml:space="preserve">悪化 </v>
      </c>
      <c r="J8" s="2622">
        <f>結果表!L6</f>
        <v>99.256221960235251</v>
      </c>
      <c r="L8" s="528">
        <v>5</v>
      </c>
      <c r="M8" s="263">
        <f t="shared" ref="M8:M16" si="21">B8</f>
        <v>98.561755169444666</v>
      </c>
      <c r="N8" s="221">
        <f t="shared" ref="N8:N16" si="22">J8</f>
        <v>99.256221960235251</v>
      </c>
    </row>
    <row r="9" spans="1:14">
      <c r="A9" s="317">
        <v>43252</v>
      </c>
      <c r="B9" s="343">
        <f>結果表!D7</f>
        <v>98.408220416323559</v>
      </c>
      <c r="C9" s="244">
        <f t="shared" ref="C9" si="23">B9-B8</f>
        <v>-0.15353475312110731</v>
      </c>
      <c r="D9" s="53"/>
      <c r="E9" s="360">
        <f t="shared" ref="E9" si="24">AVERAGE(B7:B9)</f>
        <v>98.604680733954979</v>
      </c>
      <c r="F9" s="543">
        <f t="shared" ref="F9" si="25">E9-E8</f>
        <v>-0.2647175386794629</v>
      </c>
      <c r="G9" s="362">
        <f t="shared" ref="G9" si="26">IF(F9&lt;0,-1,1)</f>
        <v>-1</v>
      </c>
      <c r="H9" s="361">
        <f t="shared" ref="H9" si="27">SUM(G7:G9)</f>
        <v>-3</v>
      </c>
      <c r="I9" s="2618" t="str">
        <f t="shared" ref="I9" si="28">IF(H9=-3,"悪化 ",IF(H9=3,"改善 "," ---"))</f>
        <v xml:space="preserve">悪化 </v>
      </c>
      <c r="J9" s="2622">
        <f>結果表!L7</f>
        <v>99.262711230467701</v>
      </c>
      <c r="L9" s="528">
        <v>6</v>
      </c>
      <c r="M9" s="263">
        <f t="shared" si="21"/>
        <v>98.408220416323559</v>
      </c>
      <c r="N9" s="221">
        <f t="shared" si="22"/>
        <v>99.262711230467701</v>
      </c>
    </row>
    <row r="10" spans="1:14">
      <c r="A10" s="317">
        <v>43282</v>
      </c>
      <c r="B10" s="343">
        <f>結果表!D8</f>
        <v>98.403368879471046</v>
      </c>
      <c r="C10" s="244">
        <f t="shared" ref="C10" si="29">B10-B9</f>
        <v>-4.8515368525130498E-3</v>
      </c>
      <c r="D10" s="53"/>
      <c r="E10" s="360">
        <f t="shared" ref="E10" si="30">AVERAGE(B8:B10)</f>
        <v>98.45778148841309</v>
      </c>
      <c r="F10" s="543">
        <f t="shared" ref="F10" si="31">E10-E9</f>
        <v>-0.14689924554188849</v>
      </c>
      <c r="G10" s="362">
        <f t="shared" ref="G10" si="32">IF(F10&lt;0,-1,1)</f>
        <v>-1</v>
      </c>
      <c r="H10" s="361">
        <f t="shared" ref="H10" si="33">SUM(G8:G10)</f>
        <v>-3</v>
      </c>
      <c r="I10" s="2618" t="str">
        <f t="shared" ref="I10" si="34">IF(H10=-3,"悪化 ",IF(H10=3,"改善 "," ---"))</f>
        <v xml:space="preserve">悪化 </v>
      </c>
      <c r="J10" s="2622">
        <f>結果表!L8</f>
        <v>99.313153349561844</v>
      </c>
      <c r="L10" s="528">
        <v>7</v>
      </c>
      <c r="M10" s="263">
        <f t="shared" si="21"/>
        <v>98.403368879471046</v>
      </c>
      <c r="N10" s="221">
        <f t="shared" si="22"/>
        <v>99.313153349561844</v>
      </c>
    </row>
    <row r="11" spans="1:14">
      <c r="A11" s="317">
        <v>43313</v>
      </c>
      <c r="B11" s="343">
        <f>結果表!D9</f>
        <v>98.514543915443014</v>
      </c>
      <c r="C11" s="244">
        <f t="shared" ref="C11" si="35">B11-B10</f>
        <v>0.11117503597196787</v>
      </c>
      <c r="D11" s="53"/>
      <c r="E11" s="360">
        <f t="shared" ref="E11" si="36">AVERAGE(B9:B11)</f>
        <v>98.442044403745868</v>
      </c>
      <c r="F11" s="543">
        <f t="shared" ref="F11" si="37">E11-E10</f>
        <v>-1.5737084667222234E-2</v>
      </c>
      <c r="G11" s="362">
        <f t="shared" ref="G11" si="38">IF(F11&lt;0,-1,1)</f>
        <v>-1</v>
      </c>
      <c r="H11" s="361">
        <f t="shared" ref="H11" si="39">SUM(G9:G11)</f>
        <v>-3</v>
      </c>
      <c r="I11" s="2618" t="str">
        <f t="shared" ref="I11" si="40">IF(H11=-3,"悪化 ",IF(H11=3,"改善 "," ---"))</f>
        <v xml:space="preserve">悪化 </v>
      </c>
      <c r="J11" s="2622">
        <f>結果表!L9</f>
        <v>99.412388829968378</v>
      </c>
      <c r="L11" s="530">
        <v>8</v>
      </c>
      <c r="M11" s="263">
        <f t="shared" si="21"/>
        <v>98.514543915443014</v>
      </c>
      <c r="N11" s="221">
        <f t="shared" si="22"/>
        <v>99.412388829968378</v>
      </c>
    </row>
    <row r="12" spans="1:14">
      <c r="A12" s="317">
        <v>43344</v>
      </c>
      <c r="B12" s="343">
        <f>結果表!D10</f>
        <v>98.728602204904561</v>
      </c>
      <c r="C12" s="244">
        <f t="shared" ref="C12" si="41">B12-B11</f>
        <v>0.2140582894615477</v>
      </c>
      <c r="D12" s="53"/>
      <c r="E12" s="360">
        <f t="shared" ref="E12" si="42">AVERAGE(B10:B12)</f>
        <v>98.548838333272883</v>
      </c>
      <c r="F12" s="543">
        <f t="shared" ref="F12" si="43">E12-E11</f>
        <v>0.10679392952701505</v>
      </c>
      <c r="G12" s="362">
        <f t="shared" ref="G12" si="44">IF(F12&lt;0,-1,1)</f>
        <v>1</v>
      </c>
      <c r="H12" s="361">
        <f t="shared" ref="H12" si="45">SUM(G10:G12)</f>
        <v>-1</v>
      </c>
      <c r="I12" s="2618" t="str">
        <f t="shared" ref="I12" si="46">IF(H12=-3,"悪化 ",IF(H12=3,"改善 "," ---"))</f>
        <v xml:space="preserve"> ---</v>
      </c>
      <c r="J12" s="2622">
        <f>結果表!L10</f>
        <v>99.562540791646285</v>
      </c>
      <c r="L12" s="530">
        <v>9</v>
      </c>
      <c r="M12" s="263">
        <f t="shared" si="21"/>
        <v>98.728602204904561</v>
      </c>
      <c r="N12" s="221">
        <f t="shared" si="22"/>
        <v>99.562540791646285</v>
      </c>
    </row>
    <row r="13" spans="1:14">
      <c r="A13" s="317">
        <v>43374</v>
      </c>
      <c r="B13" s="343">
        <f>結果表!D11</f>
        <v>98.980618360105524</v>
      </c>
      <c r="C13" s="244">
        <f t="shared" ref="C13" si="47">B13-B12</f>
        <v>0.25201615520096254</v>
      </c>
      <c r="D13" s="53"/>
      <c r="E13" s="360">
        <f t="shared" ref="E13" si="48">AVERAGE(B11:B13)</f>
        <v>98.741254826817695</v>
      </c>
      <c r="F13" s="543">
        <f t="shared" ref="F13" si="49">E13-E12</f>
        <v>0.19241649354481183</v>
      </c>
      <c r="G13" s="362">
        <f t="shared" ref="G13" si="50">IF(F13&lt;0,-1,1)</f>
        <v>1</v>
      </c>
      <c r="H13" s="361">
        <f t="shared" ref="H13" si="51">SUM(G11:G13)</f>
        <v>1</v>
      </c>
      <c r="I13" s="2618" t="str">
        <f t="shared" ref="I13" si="52">IF(H13=-3,"悪化 ",IF(H13=3,"改善 "," ---"))</f>
        <v xml:space="preserve"> ---</v>
      </c>
      <c r="J13" s="2622">
        <f>結果表!L11</f>
        <v>99.748914218987437</v>
      </c>
      <c r="L13" s="530">
        <v>10</v>
      </c>
      <c r="M13" s="263">
        <f t="shared" si="21"/>
        <v>98.980618360105524</v>
      </c>
      <c r="N13" s="221">
        <f t="shared" si="22"/>
        <v>99.748914218987437</v>
      </c>
    </row>
    <row r="14" spans="1:14">
      <c r="A14" s="317">
        <v>43405</v>
      </c>
      <c r="B14" s="343">
        <f>結果表!D12</f>
        <v>99.288894012754739</v>
      </c>
      <c r="C14" s="244">
        <f t="shared" ref="C14" si="53">B14-B13</f>
        <v>0.30827565264921475</v>
      </c>
      <c r="D14" s="53"/>
      <c r="E14" s="360">
        <f t="shared" ref="E14" si="54">AVERAGE(B12:B14)</f>
        <v>98.999371525921603</v>
      </c>
      <c r="F14" s="543">
        <f t="shared" ref="F14" si="55">E14-E13</f>
        <v>0.25811669910390833</v>
      </c>
      <c r="G14" s="362">
        <f t="shared" ref="G14" si="56">IF(F14&lt;0,-1,1)</f>
        <v>1</v>
      </c>
      <c r="H14" s="361">
        <f t="shared" ref="H14" si="57">SUM(G12:G14)</f>
        <v>3</v>
      </c>
      <c r="I14" s="2618" t="str">
        <f t="shared" ref="I14" si="58">IF(H14=-3,"悪化 ",IF(H14=3,"改善 "," ---"))</f>
        <v xml:space="preserve">改善 </v>
      </c>
      <c r="J14" s="2622">
        <f>結果表!L12</f>
        <v>99.967197228135959</v>
      </c>
      <c r="L14" s="529">
        <v>11</v>
      </c>
      <c r="M14" s="263">
        <f t="shared" si="21"/>
        <v>99.288894012754739</v>
      </c>
      <c r="N14" s="221">
        <f t="shared" si="22"/>
        <v>99.967197228135959</v>
      </c>
    </row>
    <row r="15" spans="1:14">
      <c r="A15" s="317">
        <v>43435</v>
      </c>
      <c r="B15" s="343">
        <f>結果表!D13</f>
        <v>99.629732246628791</v>
      </c>
      <c r="C15" s="244">
        <f t="shared" ref="C15:C16" si="59">B15-B14</f>
        <v>0.34083823387405232</v>
      </c>
      <c r="D15" s="53"/>
      <c r="E15" s="360">
        <f t="shared" ref="E15:E16" si="60">AVERAGE(B13:B15)</f>
        <v>99.299748206496361</v>
      </c>
      <c r="F15" s="543">
        <f t="shared" ref="F15:F16" si="61">E15-E14</f>
        <v>0.30037668057475742</v>
      </c>
      <c r="G15" s="362">
        <f t="shared" ref="G15:G16" si="62">IF(F15&lt;0,-1,1)</f>
        <v>1</v>
      </c>
      <c r="H15" s="361">
        <f t="shared" ref="H15:H16" si="63">SUM(G13:G15)</f>
        <v>3</v>
      </c>
      <c r="I15" s="2618" t="str">
        <f t="shared" ref="I15:I16" si="64">IF(H15=-3,"悪化 ",IF(H15=3,"改善 "," ---"))</f>
        <v xml:space="preserve">改善 </v>
      </c>
      <c r="J15" s="2622">
        <f>結果表!L13</f>
        <v>100.18411723233245</v>
      </c>
      <c r="L15" s="528">
        <v>12</v>
      </c>
      <c r="M15" s="263">
        <f t="shared" si="21"/>
        <v>99.629732246628791</v>
      </c>
      <c r="N15" s="221">
        <f t="shared" si="22"/>
        <v>100.18411723233245</v>
      </c>
    </row>
    <row r="16" spans="1:14">
      <c r="A16" s="2639">
        <v>43466</v>
      </c>
      <c r="B16" s="563">
        <f>結果表!D14</f>
        <v>99.974629033852409</v>
      </c>
      <c r="C16" s="246">
        <f t="shared" si="59"/>
        <v>0.34489678722361816</v>
      </c>
      <c r="D16" s="246">
        <f t="shared" ref="D16" si="65">ROUND((B16-B4)/B4*100,2)</f>
        <v>-0.01</v>
      </c>
      <c r="E16" s="549">
        <f t="shared" si="60"/>
        <v>99.631085097745313</v>
      </c>
      <c r="F16" s="555">
        <f t="shared" si="61"/>
        <v>0.33133689124895227</v>
      </c>
      <c r="G16" s="550">
        <f t="shared" si="62"/>
        <v>1</v>
      </c>
      <c r="H16" s="556">
        <f t="shared" si="63"/>
        <v>3</v>
      </c>
      <c r="I16" s="2619" t="str">
        <f t="shared" si="64"/>
        <v xml:space="preserve">改善 </v>
      </c>
      <c r="J16" s="2621">
        <f>結果表!L14</f>
        <v>100.36208395630831</v>
      </c>
      <c r="L16" s="531" t="s">
        <v>758</v>
      </c>
      <c r="M16" s="532">
        <f t="shared" si="21"/>
        <v>99.974629033852409</v>
      </c>
      <c r="N16" s="370">
        <f t="shared" si="22"/>
        <v>100.36208395630831</v>
      </c>
    </row>
    <row r="17" spans="1:14">
      <c r="A17" s="2640">
        <v>43497</v>
      </c>
      <c r="B17" s="343">
        <f>結果表!D15</f>
        <v>100.29760575643439</v>
      </c>
      <c r="C17" s="244">
        <f t="shared" ref="C17" si="66">B17-B16</f>
        <v>0.32297672258198418</v>
      </c>
      <c r="D17" s="244">
        <f t="shared" ref="D17" si="67">ROUND((B17-B5)/B5*100,2)</f>
        <v>0.71</v>
      </c>
      <c r="E17" s="543">
        <f t="shared" ref="E17" si="68">AVERAGE(B15:B17)</f>
        <v>99.967322345638536</v>
      </c>
      <c r="F17" s="360">
        <f t="shared" ref="F17" si="69">E17-E16</f>
        <v>0.33623724789322296</v>
      </c>
      <c r="G17" s="361">
        <f t="shared" ref="G17" si="70">IF(F17&lt;0,-1,1)</f>
        <v>1</v>
      </c>
      <c r="H17" s="362">
        <f t="shared" ref="H17" si="71">SUM(G15:G17)</f>
        <v>3</v>
      </c>
      <c r="I17" s="363" t="str">
        <f t="shared" ref="I17" si="72">IF(H17=-3,"悪化 ",IF(H17=3,"改善 "," ---"))</f>
        <v xml:space="preserve">改善 </v>
      </c>
      <c r="J17" s="2622">
        <f>結果表!L15</f>
        <v>100.47321336244111</v>
      </c>
      <c r="L17" s="528">
        <v>2</v>
      </c>
      <c r="M17" s="263">
        <f t="shared" ref="M17" si="73">B17</f>
        <v>100.29760575643439</v>
      </c>
      <c r="N17" s="221">
        <f t="shared" ref="N17" si="74">J17</f>
        <v>100.47321336244111</v>
      </c>
    </row>
    <row r="18" spans="1:14">
      <c r="A18" s="2640">
        <v>43525</v>
      </c>
      <c r="B18" s="343">
        <f>結果表!D16</f>
        <v>100.60771880614612</v>
      </c>
      <c r="C18" s="244">
        <f t="shared" ref="C18" si="75">B18-B17</f>
        <v>0.31011304971173104</v>
      </c>
      <c r="D18" s="244">
        <f t="shared" ref="D18" si="76">ROUND((B18-B6)/B6*100,2)</f>
        <v>1.42</v>
      </c>
      <c r="E18" s="543">
        <f t="shared" ref="E18" si="77">AVERAGE(B16:B18)</f>
        <v>100.29331786547765</v>
      </c>
      <c r="F18" s="360">
        <f t="shared" ref="F18" si="78">E18-E17</f>
        <v>0.32599551983911113</v>
      </c>
      <c r="G18" s="361">
        <f t="shared" ref="G18" si="79">IF(F18&lt;0,-1,1)</f>
        <v>1</v>
      </c>
      <c r="H18" s="362">
        <f t="shared" ref="H18" si="80">SUM(G16:G18)</f>
        <v>3</v>
      </c>
      <c r="I18" s="363" t="str">
        <f t="shared" ref="I18" si="81">IF(H18=-3,"悪化 ",IF(H18=3,"改善 "," ---"))</f>
        <v xml:space="preserve">改善 </v>
      </c>
      <c r="J18" s="2622">
        <f>結果表!L16</f>
        <v>100.51422015661095</v>
      </c>
      <c r="L18" s="528">
        <v>3</v>
      </c>
      <c r="M18" s="263">
        <f t="shared" ref="M18" si="82">B18</f>
        <v>100.60771880614612</v>
      </c>
      <c r="N18" s="221">
        <f t="shared" ref="N18" si="83">J18</f>
        <v>100.51422015661095</v>
      </c>
    </row>
    <row r="19" spans="1:14">
      <c r="A19" s="2640">
        <v>43556</v>
      </c>
      <c r="B19" s="343">
        <f>結果表!D17</f>
        <v>100.89674363451928</v>
      </c>
      <c r="C19" s="244">
        <f t="shared" ref="C19" si="84">B19-B18</f>
        <v>0.28902482837315802</v>
      </c>
      <c r="D19" s="244">
        <f t="shared" ref="D19" si="85">ROUND((B19-B7)/B7*100,2)</f>
        <v>2.08</v>
      </c>
      <c r="E19" s="543">
        <f t="shared" ref="E19" si="86">AVERAGE(B17:B19)</f>
        <v>100.60068939903327</v>
      </c>
      <c r="F19" s="360">
        <f t="shared" ref="F19" si="87">E19-E18</f>
        <v>0.30737153355562441</v>
      </c>
      <c r="G19" s="361">
        <f t="shared" ref="G19" si="88">IF(F19&lt;0,-1,1)</f>
        <v>1</v>
      </c>
      <c r="H19" s="362">
        <f t="shared" ref="H19" si="89">SUM(G17:G19)</f>
        <v>3</v>
      </c>
      <c r="I19" s="363" t="str">
        <f t="shared" ref="I19" si="90">IF(H19=-3,"悪化 ",IF(H19=3,"改善 "," ---"))</f>
        <v xml:space="preserve">改善 </v>
      </c>
      <c r="J19" s="2622">
        <f>結果表!L17</f>
        <v>100.50092310642015</v>
      </c>
      <c r="L19" s="528">
        <v>4</v>
      </c>
      <c r="M19" s="263">
        <f t="shared" ref="M19" si="91">B19</f>
        <v>100.89674363451928</v>
      </c>
      <c r="N19" s="221">
        <f t="shared" ref="N19" si="92">J19</f>
        <v>100.50092310642015</v>
      </c>
    </row>
    <row r="20" spans="1:14">
      <c r="A20" s="2640">
        <v>43586</v>
      </c>
      <c r="B20" s="343">
        <f>結果表!D18</f>
        <v>101.21637628329572</v>
      </c>
      <c r="C20" s="244">
        <f t="shared" ref="C20" si="93">B20-B19</f>
        <v>0.31963264877643383</v>
      </c>
      <c r="D20" s="244">
        <f t="shared" ref="D20" si="94">ROUND((B20-B8)/B8*100,2)</f>
        <v>2.69</v>
      </c>
      <c r="E20" s="543">
        <f t="shared" ref="E20" si="95">AVERAGE(B18:B20)</f>
        <v>100.90694624132038</v>
      </c>
      <c r="F20" s="360">
        <f t="shared" ref="F20" si="96">E20-E19</f>
        <v>0.30625684228711236</v>
      </c>
      <c r="G20" s="361">
        <f t="shared" ref="G20" si="97">IF(F20&lt;0,-1,1)</f>
        <v>1</v>
      </c>
      <c r="H20" s="362">
        <f t="shared" ref="H20" si="98">SUM(G18:G20)</f>
        <v>3</v>
      </c>
      <c r="I20" s="363" t="str">
        <f t="shared" ref="I20" si="99">IF(H20=-3,"悪化 ",IF(H20=3,"改善 "," ---"))</f>
        <v xml:space="preserve">改善 </v>
      </c>
      <c r="J20" s="2622">
        <f>結果表!L18</f>
        <v>100.461561795043</v>
      </c>
      <c r="L20" s="528">
        <v>5</v>
      </c>
      <c r="M20" s="263">
        <f t="shared" ref="M20" si="100">B20</f>
        <v>101.21637628329572</v>
      </c>
      <c r="N20" s="221">
        <f t="shared" ref="N20" si="101">J20</f>
        <v>100.461561795043</v>
      </c>
    </row>
    <row r="21" spans="1:14">
      <c r="A21" s="2640">
        <v>43617</v>
      </c>
      <c r="B21" s="343">
        <f>結果表!D19</f>
        <v>101.55064706732988</v>
      </c>
      <c r="C21" s="244">
        <f t="shared" ref="C21" si="102">B21-B20</f>
        <v>0.33427078403416033</v>
      </c>
      <c r="D21" s="244">
        <f t="shared" ref="D21" si="103">ROUND((B21-B9)/B9*100,2)</f>
        <v>3.19</v>
      </c>
      <c r="E21" s="543">
        <f t="shared" ref="E21" si="104">AVERAGE(B19:B21)</f>
        <v>101.22125566171496</v>
      </c>
      <c r="F21" s="360">
        <f t="shared" ref="F21" si="105">E21-E20</f>
        <v>0.31430942039457932</v>
      </c>
      <c r="G21" s="361">
        <f t="shared" ref="G21" si="106">IF(F21&lt;0,-1,1)</f>
        <v>1</v>
      </c>
      <c r="H21" s="362">
        <f t="shared" ref="H21" si="107">SUM(G19:G21)</f>
        <v>3</v>
      </c>
      <c r="I21" s="363" t="str">
        <f t="shared" ref="I21" si="108">IF(H21=-3,"悪化 ",IF(H21=3,"改善 "," ---"))</f>
        <v xml:space="preserve">改善 </v>
      </c>
      <c r="J21" s="2622">
        <f>結果表!L19</f>
        <v>100.45242649766689</v>
      </c>
      <c r="L21" s="528">
        <v>6</v>
      </c>
      <c r="M21" s="263">
        <f t="shared" ref="M21" si="109">B21</f>
        <v>101.55064706732988</v>
      </c>
      <c r="N21" s="221">
        <f t="shared" ref="N21" si="110">J21</f>
        <v>100.45242649766689</v>
      </c>
    </row>
    <row r="22" spans="1:14">
      <c r="A22" s="2640">
        <v>43647</v>
      </c>
      <c r="B22" s="343">
        <f>結果表!D20</f>
        <v>101.79727064269586</v>
      </c>
      <c r="C22" s="244">
        <f t="shared" ref="C22" si="111">B22-B21</f>
        <v>0.24662357536598734</v>
      </c>
      <c r="D22" s="244">
        <f t="shared" ref="D22" si="112">ROUND((B22-B10)/B10*100,2)</f>
        <v>3.45</v>
      </c>
      <c r="E22" s="543">
        <f t="shared" ref="E22" si="113">AVERAGE(B20:B22)</f>
        <v>101.52143133110717</v>
      </c>
      <c r="F22" s="360">
        <f t="shared" ref="F22" si="114">E22-E21</f>
        <v>0.3001756693922033</v>
      </c>
      <c r="G22" s="361">
        <f t="shared" ref="G22" si="115">IF(F22&lt;0,-1,1)</f>
        <v>1</v>
      </c>
      <c r="H22" s="362">
        <f t="shared" ref="H22" si="116">SUM(G20:G22)</f>
        <v>3</v>
      </c>
      <c r="I22" s="363" t="str">
        <f t="shared" ref="I22" si="117">IF(H22=-3,"悪化 ",IF(H22=3,"改善 "," ---"))</f>
        <v xml:space="preserve">改善 </v>
      </c>
      <c r="J22" s="2622">
        <f>結果表!L20</f>
        <v>100.44467911128488</v>
      </c>
      <c r="L22" s="528">
        <v>7</v>
      </c>
      <c r="M22" s="263">
        <f t="shared" ref="M22" si="118">B22</f>
        <v>101.79727064269586</v>
      </c>
      <c r="N22" s="221">
        <f t="shared" ref="N22" si="119">J22</f>
        <v>100.44467911128488</v>
      </c>
    </row>
    <row r="23" spans="1:14">
      <c r="A23" s="2640">
        <v>43678</v>
      </c>
      <c r="B23" s="343">
        <f>結果表!D21</f>
        <v>101.8815275893465</v>
      </c>
      <c r="C23" s="244">
        <f t="shared" ref="C23" si="120">B23-B22</f>
        <v>8.425694665064043E-2</v>
      </c>
      <c r="D23" s="244">
        <f t="shared" ref="D23" si="121">ROUND((B23-B11)/B11*100,2)</f>
        <v>3.42</v>
      </c>
      <c r="E23" s="543">
        <f t="shared" ref="E23" si="122">AVERAGE(B21:B23)</f>
        <v>101.74314843312408</v>
      </c>
      <c r="F23" s="360">
        <f t="shared" ref="F23" si="123">E23-E22</f>
        <v>0.22171710201691042</v>
      </c>
      <c r="G23" s="361">
        <f t="shared" ref="G23" si="124">IF(F23&lt;0,-1,1)</f>
        <v>1</v>
      </c>
      <c r="H23" s="362">
        <f t="shared" ref="H23" si="125">SUM(G21:G23)</f>
        <v>3</v>
      </c>
      <c r="I23" s="363" t="str">
        <f t="shared" ref="I23" si="126">IF(H23=-3,"悪化 ",IF(H23=3,"改善 "," ---"))</f>
        <v xml:space="preserve">改善 </v>
      </c>
      <c r="J23" s="2622">
        <f>結果表!L21</f>
        <v>100.44377008669352</v>
      </c>
      <c r="L23" s="530">
        <v>8</v>
      </c>
      <c r="M23" s="263">
        <f t="shared" ref="M23" si="127">B23</f>
        <v>101.8815275893465</v>
      </c>
      <c r="N23" s="221">
        <f t="shared" ref="N23" si="128">J23</f>
        <v>100.44377008669352</v>
      </c>
    </row>
    <row r="24" spans="1:14">
      <c r="A24" s="2640">
        <v>43709</v>
      </c>
      <c r="B24" s="343">
        <f>結果表!D22</f>
        <v>101.84702045449131</v>
      </c>
      <c r="C24" s="244">
        <f t="shared" ref="C24" si="129">B24-B23</f>
        <v>-3.4507134855189747E-2</v>
      </c>
      <c r="D24" s="244">
        <f t="shared" ref="D24" si="130">ROUND((B24-B12)/B12*100,2)</f>
        <v>3.16</v>
      </c>
      <c r="E24" s="543">
        <f t="shared" ref="E24" si="131">AVERAGE(B22:B24)</f>
        <v>101.8419395621779</v>
      </c>
      <c r="F24" s="360">
        <f t="shared" ref="F24" si="132">E24-E23</f>
        <v>9.8791129053822146E-2</v>
      </c>
      <c r="G24" s="361">
        <f t="shared" ref="G24" si="133">IF(F24&lt;0,-1,1)</f>
        <v>1</v>
      </c>
      <c r="H24" s="362">
        <f t="shared" ref="H24" si="134">SUM(G22:G24)</f>
        <v>3</v>
      </c>
      <c r="I24" s="363" t="str">
        <f t="shared" ref="I24" si="135">IF(H24=-3,"悪化 ",IF(H24=3,"改善 "," ---"))</f>
        <v xml:space="preserve">改善 </v>
      </c>
      <c r="J24" s="2622">
        <f>結果表!L22</f>
        <v>100.45393608726626</v>
      </c>
      <c r="L24" s="530">
        <v>9</v>
      </c>
      <c r="M24" s="263">
        <f t="shared" ref="M24" si="136">B24</f>
        <v>101.84702045449131</v>
      </c>
      <c r="N24" s="221">
        <f t="shared" ref="N24" si="137">J24</f>
        <v>100.45393608726626</v>
      </c>
    </row>
    <row r="25" spans="1:14">
      <c r="A25" s="2640">
        <v>43739</v>
      </c>
      <c r="B25" s="343">
        <f>結果表!D23</f>
        <v>101.76138219574952</v>
      </c>
      <c r="C25" s="244">
        <f t="shared" ref="C25" si="138">B25-B24</f>
        <v>-8.5638258741795426E-2</v>
      </c>
      <c r="D25" s="244">
        <f t="shared" ref="D25" si="139">ROUND((B25-B13)/B13*100,2)</f>
        <v>2.81</v>
      </c>
      <c r="E25" s="543">
        <f t="shared" ref="E25" si="140">AVERAGE(B23:B25)</f>
        <v>101.82997674652911</v>
      </c>
      <c r="F25" s="360">
        <f t="shared" ref="F25" si="141">E25-E24</f>
        <v>-1.1962815648786318E-2</v>
      </c>
      <c r="G25" s="361">
        <f t="shared" ref="G25" si="142">IF(F25&lt;0,-1,1)</f>
        <v>-1</v>
      </c>
      <c r="H25" s="362">
        <f t="shared" ref="H25" si="143">SUM(G23:G25)</f>
        <v>1</v>
      </c>
      <c r="I25" s="363" t="str">
        <f t="shared" ref="I25" si="144">IF(H25=-3,"悪化 ",IF(H25=3,"改善 "," ---"))</f>
        <v xml:space="preserve"> ---</v>
      </c>
      <c r="J25" s="2622">
        <f>結果表!L23</f>
        <v>100.49567674186443</v>
      </c>
      <c r="L25" s="530">
        <v>10</v>
      </c>
      <c r="M25" s="263">
        <f t="shared" ref="M25" si="145">B25</f>
        <v>101.76138219574952</v>
      </c>
      <c r="N25" s="221">
        <f t="shared" ref="N25" si="146">J25</f>
        <v>100.49567674186443</v>
      </c>
    </row>
    <row r="26" spans="1:14">
      <c r="A26" s="2640">
        <v>43770</v>
      </c>
      <c r="B26" s="343">
        <f>結果表!D24</f>
        <v>101.66311894472496</v>
      </c>
      <c r="C26" s="244">
        <f t="shared" ref="C26" si="147">B26-B25</f>
        <v>-9.8263251024562237E-2</v>
      </c>
      <c r="D26" s="244">
        <f t="shared" ref="D26" si="148">ROUND((B26-B14)/B14*100,2)</f>
        <v>2.39</v>
      </c>
      <c r="E26" s="543">
        <f t="shared" ref="E26" si="149">AVERAGE(B24:B26)</f>
        <v>101.7571738649886</v>
      </c>
      <c r="F26" s="360">
        <f t="shared" ref="F26" si="150">E26-E25</f>
        <v>-7.2802881540511066E-2</v>
      </c>
      <c r="G26" s="361">
        <f t="shared" ref="G26" si="151">IF(F26&lt;0,-1,1)</f>
        <v>-1</v>
      </c>
      <c r="H26" s="362">
        <f t="shared" ref="H26" si="152">SUM(G24:G26)</f>
        <v>-1</v>
      </c>
      <c r="I26" s="363" t="str">
        <f t="shared" ref="I26" si="153">IF(H26=-3,"悪化 ",IF(H26=3,"改善 "," ---"))</f>
        <v xml:space="preserve"> ---</v>
      </c>
      <c r="J26" s="2622">
        <f>結果表!L24</f>
        <v>100.55638461816943</v>
      </c>
      <c r="L26" s="529">
        <v>11</v>
      </c>
      <c r="M26" s="263">
        <f t="shared" ref="M26" si="154">B26</f>
        <v>101.66311894472496</v>
      </c>
      <c r="N26" s="221">
        <f t="shared" ref="N26" si="155">J26</f>
        <v>100.55638461816943</v>
      </c>
    </row>
    <row r="27" spans="1:14">
      <c r="A27" s="2641">
        <v>43800</v>
      </c>
      <c r="B27" s="554">
        <f>結果表!D25</f>
        <v>101.60847488005402</v>
      </c>
      <c r="C27" s="247">
        <f t="shared" ref="C27:C28" si="156">B27-B26</f>
        <v>-5.4644064670938519E-2</v>
      </c>
      <c r="D27" s="247">
        <f t="shared" ref="D27:D28" si="157">ROUND((B27-B15)/B15*100,2)</f>
        <v>1.99</v>
      </c>
      <c r="E27" s="552">
        <f t="shared" ref="E27:E28" si="158">AVERAGE(B25:B27)</f>
        <v>101.6776586735095</v>
      </c>
      <c r="F27" s="545">
        <f t="shared" ref="F27:F28" si="159">E27-E26</f>
        <v>-7.9515191479103464E-2</v>
      </c>
      <c r="G27" s="553">
        <f t="shared" ref="G27:G28" si="160">IF(F27&lt;0,-1,1)</f>
        <v>-1</v>
      </c>
      <c r="H27" s="546">
        <f t="shared" ref="H27:H28" si="161">SUM(G25:G27)</f>
        <v>-3</v>
      </c>
      <c r="I27" s="440" t="str">
        <f t="shared" ref="I27:I28" si="162">IF(H27=-3,"悪化 ",IF(H27=3,"改善 "," ---"))</f>
        <v xml:space="preserve">悪化 </v>
      </c>
      <c r="J27" s="2623">
        <f>結果表!L25</f>
        <v>100.64669785532415</v>
      </c>
      <c r="L27" s="528">
        <v>12</v>
      </c>
      <c r="M27" s="263">
        <f t="shared" ref="M27:M28" si="163">B27</f>
        <v>101.60847488005402</v>
      </c>
      <c r="N27" s="221">
        <f t="shared" ref="N27:N28" si="164">J27</f>
        <v>100.64669785532415</v>
      </c>
    </row>
    <row r="28" spans="1:14">
      <c r="A28" s="317">
        <v>43831</v>
      </c>
      <c r="B28" s="343">
        <f>結果表!D26</f>
        <v>101.65537283373403</v>
      </c>
      <c r="C28" s="244">
        <f t="shared" si="156"/>
        <v>4.6897953680016258E-2</v>
      </c>
      <c r="D28" s="244">
        <f t="shared" si="157"/>
        <v>1.68</v>
      </c>
      <c r="E28" s="543">
        <f t="shared" si="158"/>
        <v>101.64232221950432</v>
      </c>
      <c r="F28" s="360">
        <f t="shared" si="159"/>
        <v>-3.533645400517571E-2</v>
      </c>
      <c r="G28" s="361">
        <f t="shared" si="160"/>
        <v>-1</v>
      </c>
      <c r="H28" s="362">
        <f t="shared" si="161"/>
        <v>-3</v>
      </c>
      <c r="I28" s="363" t="str">
        <f t="shared" si="162"/>
        <v xml:space="preserve">悪化 </v>
      </c>
      <c r="J28" s="2622">
        <f>結果表!L26</f>
        <v>100.78056885762162</v>
      </c>
      <c r="L28" s="531" t="s">
        <v>802</v>
      </c>
      <c r="M28" s="532">
        <f t="shared" si="163"/>
        <v>101.65537283373403</v>
      </c>
      <c r="N28" s="370">
        <f t="shared" si="164"/>
        <v>100.78056885762162</v>
      </c>
    </row>
    <row r="29" spans="1:14">
      <c r="A29" s="317">
        <v>43862</v>
      </c>
      <c r="B29" s="343">
        <f>結果表!D27</f>
        <v>101.83107511299517</v>
      </c>
      <c r="C29" s="244">
        <f t="shared" ref="C29" si="165">B29-B28</f>
        <v>0.17570227926113091</v>
      </c>
      <c r="D29" s="244">
        <f t="shared" ref="D29" si="166">ROUND((B29-B17)/B17*100,2)</f>
        <v>1.53</v>
      </c>
      <c r="E29" s="543">
        <f t="shared" ref="E29" si="167">AVERAGE(B27:B29)</f>
        <v>101.69830760892773</v>
      </c>
      <c r="F29" s="360">
        <f t="shared" ref="F29" si="168">E29-E28</f>
        <v>5.5985389423412357E-2</v>
      </c>
      <c r="G29" s="361">
        <f t="shared" ref="G29" si="169">IF(F29&lt;0,-1,1)</f>
        <v>1</v>
      </c>
      <c r="H29" s="362">
        <f t="shared" ref="H29" si="170">SUM(G27:G29)</f>
        <v>-1</v>
      </c>
      <c r="I29" s="363" t="str">
        <f t="shared" ref="I29" si="171">IF(H29=-3,"悪化 ",IF(H29=3,"改善 "," ---"))</f>
        <v xml:space="preserve"> ---</v>
      </c>
      <c r="J29" s="2622">
        <f>結果表!L27</f>
        <v>100.94901698263453</v>
      </c>
      <c r="L29" s="528">
        <v>2</v>
      </c>
      <c r="M29" s="263">
        <f t="shared" ref="M29" si="172">B29</f>
        <v>101.83107511299517</v>
      </c>
      <c r="N29" s="221">
        <f t="shared" ref="N29" si="173">J29</f>
        <v>100.94901698263453</v>
      </c>
    </row>
    <row r="30" spans="1:14">
      <c r="A30" s="317">
        <v>43891</v>
      </c>
      <c r="B30" s="343">
        <f>結果表!D28</f>
        <v>102.08695919640377</v>
      </c>
      <c r="C30" s="244">
        <f t="shared" ref="C30" si="174">B30-B29</f>
        <v>0.25588408340860269</v>
      </c>
      <c r="D30" s="244">
        <f t="shared" ref="D30" si="175">ROUND((B30-B18)/B18*100,2)</f>
        <v>1.47</v>
      </c>
      <c r="E30" s="543">
        <f t="shared" ref="E30" si="176">AVERAGE(B28:B30)</f>
        <v>101.85780238104432</v>
      </c>
      <c r="F30" s="360">
        <f t="shared" ref="F30" si="177">E30-E29</f>
        <v>0.15949477211658802</v>
      </c>
      <c r="G30" s="361">
        <f t="shared" ref="G30" si="178">IF(F30&lt;0,-1,1)</f>
        <v>1</v>
      </c>
      <c r="H30" s="362">
        <f t="shared" ref="H30" si="179">SUM(G28:G30)</f>
        <v>1</v>
      </c>
      <c r="I30" s="363" t="str">
        <f t="shared" ref="I30" si="180">IF(H30=-3,"悪化 ",IF(H30=3,"改善 "," ---"))</f>
        <v xml:space="preserve"> ---</v>
      </c>
      <c r="J30" s="2622">
        <f>結果表!L28</f>
        <v>101.18184196270877</v>
      </c>
      <c r="L30" s="528">
        <v>3</v>
      </c>
      <c r="M30" s="263">
        <f t="shared" ref="M30" si="181">B30</f>
        <v>102.08695919640377</v>
      </c>
      <c r="N30" s="221">
        <f t="shared" ref="N30" si="182">J30</f>
        <v>101.18184196270877</v>
      </c>
    </row>
    <row r="31" spans="1:14">
      <c r="A31" s="317">
        <v>43922</v>
      </c>
      <c r="B31" s="343">
        <f>結果表!D29</f>
        <v>102.33304016333301</v>
      </c>
      <c r="C31" s="244">
        <f t="shared" ref="C31" si="183">B31-B30</f>
        <v>0.24608096692924164</v>
      </c>
      <c r="D31" s="244">
        <f t="shared" ref="D31" si="184">ROUND((B31-B19)/B19*100,2)</f>
        <v>1.42</v>
      </c>
      <c r="E31" s="543">
        <f t="shared" ref="E31" si="185">AVERAGE(B29:B31)</f>
        <v>102.08369149091065</v>
      </c>
      <c r="F31" s="360">
        <f t="shared" ref="F31" si="186">E31-E30</f>
        <v>0.22588910986632982</v>
      </c>
      <c r="G31" s="361">
        <f t="shared" ref="G31" si="187">IF(F31&lt;0,-1,1)</f>
        <v>1</v>
      </c>
      <c r="H31" s="362">
        <f t="shared" ref="H31" si="188">SUM(G29:G31)</f>
        <v>3</v>
      </c>
      <c r="I31" s="363" t="str">
        <f t="shared" ref="I31" si="189">IF(H31=-3,"悪化 ",IF(H31=3,"改善 "," ---"))</f>
        <v xml:space="preserve">改善 </v>
      </c>
      <c r="J31" s="2622">
        <f>結果表!L29</f>
        <v>101.44638683745278</v>
      </c>
      <c r="L31" s="528">
        <v>4</v>
      </c>
      <c r="M31" s="263">
        <f t="shared" ref="M31" si="190">B31</f>
        <v>102.33304016333301</v>
      </c>
      <c r="N31" s="221">
        <f t="shared" ref="N31" si="191">J31</f>
        <v>101.44638683745278</v>
      </c>
    </row>
    <row r="32" spans="1:14">
      <c r="A32" s="317">
        <v>43952</v>
      </c>
      <c r="B32" s="343">
        <f>結果表!D30</f>
        <v>102.42874161387022</v>
      </c>
      <c r="C32" s="244">
        <f t="shared" ref="C32" si="192">B32-B31</f>
        <v>9.5701450537205801E-2</v>
      </c>
      <c r="D32" s="244">
        <f t="shared" ref="D32" si="193">ROUND((B32-B20)/B20*100,2)</f>
        <v>1.2</v>
      </c>
      <c r="E32" s="543">
        <f t="shared" ref="E32" si="194">AVERAGE(B30:B32)</f>
        <v>102.282913657869</v>
      </c>
      <c r="F32" s="360">
        <f t="shared" ref="F32" si="195">E32-E31</f>
        <v>0.19922216695835004</v>
      </c>
      <c r="G32" s="361">
        <f t="shared" ref="G32" si="196">IF(F32&lt;0,-1,1)</f>
        <v>1</v>
      </c>
      <c r="H32" s="362">
        <f t="shared" ref="H32" si="197">SUM(G30:G32)</f>
        <v>3</v>
      </c>
      <c r="I32" s="363" t="str">
        <f t="shared" ref="I32" si="198">IF(H32=-3,"悪化 ",IF(H32=3,"改善 "," ---"))</f>
        <v xml:space="preserve">改善 </v>
      </c>
      <c r="J32" s="2622">
        <f>結果表!L30</f>
        <v>101.62956204943788</v>
      </c>
      <c r="L32" s="528">
        <v>5</v>
      </c>
      <c r="M32" s="263">
        <f t="shared" ref="M32" si="199">B32</f>
        <v>102.42874161387022</v>
      </c>
      <c r="N32" s="221">
        <f t="shared" ref="N32" si="200">J32</f>
        <v>101.62956204943788</v>
      </c>
    </row>
    <row r="33" spans="1:14">
      <c r="A33" s="317">
        <v>43983</v>
      </c>
      <c r="B33" s="343">
        <f>結果表!D31</f>
        <v>102.26859263138024</v>
      </c>
      <c r="C33" s="244">
        <f t="shared" ref="C33" si="201">B33-B32</f>
        <v>-0.16014898248997156</v>
      </c>
      <c r="D33" s="244">
        <f t="shared" ref="D33" si="202">ROUND((B33-B21)/B21*100,2)</f>
        <v>0.71</v>
      </c>
      <c r="E33" s="543">
        <f t="shared" ref="E33" si="203">AVERAGE(B31:B33)</f>
        <v>102.3434581361945</v>
      </c>
      <c r="F33" s="360">
        <f t="shared" ref="F33" si="204">E33-E32</f>
        <v>6.0544478325496698E-2</v>
      </c>
      <c r="G33" s="361">
        <f t="shared" ref="G33" si="205">IF(F33&lt;0,-1,1)</f>
        <v>1</v>
      </c>
      <c r="H33" s="362">
        <f t="shared" ref="H33" si="206">SUM(G31:G33)</f>
        <v>3</v>
      </c>
      <c r="I33" s="363" t="str">
        <f t="shared" ref="I33" si="207">IF(H33=-3,"悪化 ",IF(H33=3,"改善 "," ---"))</f>
        <v xml:space="preserve">改善 </v>
      </c>
      <c r="J33" s="2622">
        <f>結果表!L31</f>
        <v>101.61604419055817</v>
      </c>
      <c r="L33" s="528">
        <v>6</v>
      </c>
      <c r="M33" s="263">
        <f t="shared" ref="M33" si="208">B33</f>
        <v>102.26859263138024</v>
      </c>
      <c r="N33" s="221">
        <f t="shared" ref="N33" si="209">J33</f>
        <v>101.61604419055817</v>
      </c>
    </row>
    <row r="34" spans="1:14">
      <c r="A34" s="317">
        <v>44013</v>
      </c>
      <c r="B34" s="343">
        <f>結果表!D32</f>
        <v>101.87906673323984</v>
      </c>
      <c r="C34" s="244">
        <f t="shared" ref="C34" si="210">B34-B33</f>
        <v>-0.3895258981404055</v>
      </c>
      <c r="D34" s="244">
        <f t="shared" ref="D34" si="211">ROUND((B34-B22)/B22*100,2)</f>
        <v>0.08</v>
      </c>
      <c r="E34" s="543">
        <f t="shared" ref="E34" si="212">AVERAGE(B32:B34)</f>
        <v>102.19213365949678</v>
      </c>
      <c r="F34" s="360">
        <f t="shared" ref="F34" si="213">E34-E33</f>
        <v>-0.15132447669772375</v>
      </c>
      <c r="G34" s="361">
        <f t="shared" ref="G34" si="214">IF(F34&lt;0,-1,1)</f>
        <v>-1</v>
      </c>
      <c r="H34" s="362">
        <f t="shared" ref="H34" si="215">SUM(G32:G34)</f>
        <v>1</v>
      </c>
      <c r="I34" s="363" t="str">
        <f t="shared" ref="I34" si="216">IF(H34=-3,"悪化 ",IF(H34=3,"改善 "," ---"))</f>
        <v xml:space="preserve"> ---</v>
      </c>
      <c r="J34" s="2622">
        <f>結果表!L32</f>
        <v>101.3903240120911</v>
      </c>
      <c r="L34" s="528">
        <v>7</v>
      </c>
      <c r="M34" s="263">
        <f t="shared" ref="M34" si="217">B34</f>
        <v>101.87906673323984</v>
      </c>
      <c r="N34" s="221">
        <f t="shared" ref="N34" si="218">J34</f>
        <v>101.3903240120911</v>
      </c>
    </row>
    <row r="35" spans="1:14">
      <c r="A35" s="317">
        <v>44044</v>
      </c>
      <c r="B35" s="343">
        <f>結果表!D33</f>
        <v>101.3445025716221</v>
      </c>
      <c r="C35" s="244">
        <f t="shared" ref="C35" si="219">B35-B34</f>
        <v>-0.53456416161773745</v>
      </c>
      <c r="D35" s="244">
        <f t="shared" ref="D35" si="220">ROUND((B35-B23)/B23*100,2)</f>
        <v>-0.53</v>
      </c>
      <c r="E35" s="543">
        <f t="shared" ref="E35" si="221">AVERAGE(B33:B35)</f>
        <v>101.83072064541408</v>
      </c>
      <c r="F35" s="360">
        <f t="shared" ref="F35" si="222">E35-E34</f>
        <v>-0.3614130140827001</v>
      </c>
      <c r="G35" s="361">
        <f t="shared" ref="G35" si="223">IF(F35&lt;0,-1,1)</f>
        <v>-1</v>
      </c>
      <c r="H35" s="362">
        <f t="shared" ref="H35" si="224">SUM(G33:G35)</f>
        <v>-1</v>
      </c>
      <c r="I35" s="363" t="str">
        <f t="shared" ref="I35" si="225">IF(H35=-3,"悪化 ",IF(H35=3,"改善 "," ---"))</f>
        <v xml:space="preserve"> ---</v>
      </c>
      <c r="J35" s="2622">
        <f>結果表!L33</f>
        <v>101.00562452691479</v>
      </c>
      <c r="L35" s="530">
        <v>8</v>
      </c>
      <c r="M35" s="263">
        <f t="shared" ref="M35" si="226">B35</f>
        <v>101.3445025716221</v>
      </c>
      <c r="N35" s="221">
        <f t="shared" ref="N35" si="227">J35</f>
        <v>101.00562452691479</v>
      </c>
    </row>
    <row r="36" spans="1:14">
      <c r="A36" s="317">
        <v>44075</v>
      </c>
      <c r="B36" s="343">
        <f>結果表!D34</f>
        <v>100.76368702056537</v>
      </c>
      <c r="C36" s="244">
        <f t="shared" ref="C36" si="228">B36-B35</f>
        <v>-0.58081555105673033</v>
      </c>
      <c r="D36" s="244">
        <f t="shared" ref="D36" si="229">ROUND((B36-B24)/B24*100,2)</f>
        <v>-1.06</v>
      </c>
      <c r="E36" s="543">
        <f t="shared" ref="E36" si="230">AVERAGE(B34:B36)</f>
        <v>101.32908544180911</v>
      </c>
      <c r="F36" s="360">
        <f t="shared" ref="F36" si="231">E36-E35</f>
        <v>-0.5016352036049625</v>
      </c>
      <c r="G36" s="361">
        <f t="shared" ref="G36" si="232">IF(F36&lt;0,-1,1)</f>
        <v>-1</v>
      </c>
      <c r="H36" s="362">
        <f t="shared" ref="H36" si="233">SUM(G34:G36)</f>
        <v>-3</v>
      </c>
      <c r="I36" s="363" t="str">
        <f t="shared" ref="I36" si="234">IF(H36=-3,"悪化 ",IF(H36=3,"改善 "," ---"))</f>
        <v xml:space="preserve">悪化 </v>
      </c>
      <c r="J36" s="2622">
        <f>結果表!L34</f>
        <v>100.51605105371932</v>
      </c>
      <c r="L36" s="530">
        <v>9</v>
      </c>
      <c r="M36" s="263">
        <f t="shared" ref="M36" si="235">B36</f>
        <v>100.76368702056537</v>
      </c>
      <c r="N36" s="221">
        <f t="shared" ref="N36" si="236">J36</f>
        <v>100.51605105371932</v>
      </c>
    </row>
    <row r="37" spans="1:14">
      <c r="A37" s="317">
        <v>44105</v>
      </c>
      <c r="B37" s="343">
        <f>結果表!D35</f>
        <v>100.2630491970437</v>
      </c>
      <c r="C37" s="244">
        <f t="shared" ref="C37" si="237">B37-B36</f>
        <v>-0.50063782352167152</v>
      </c>
      <c r="D37" s="244">
        <f t="shared" ref="D37" si="238">ROUND((B37-B25)/B25*100,2)</f>
        <v>-1.47</v>
      </c>
      <c r="E37" s="543">
        <f t="shared" ref="E37" si="239">AVERAGE(B35:B37)</f>
        <v>100.79041292974371</v>
      </c>
      <c r="F37" s="360">
        <f t="shared" ref="F37" si="240">E37-E36</f>
        <v>-0.53867251206540345</v>
      </c>
      <c r="G37" s="361">
        <f t="shared" ref="G37" si="241">IF(F37&lt;0,-1,1)</f>
        <v>-1</v>
      </c>
      <c r="H37" s="362">
        <f t="shared" ref="H37" si="242">SUM(G35:G37)</f>
        <v>-3</v>
      </c>
      <c r="I37" s="363" t="str">
        <f t="shared" ref="I37" si="243">IF(H37=-3,"悪化 ",IF(H37=3,"改善 "," ---"))</f>
        <v xml:space="preserve">悪化 </v>
      </c>
      <c r="J37" s="2622">
        <f>結果表!L35</f>
        <v>100.00163470846735</v>
      </c>
      <c r="L37" s="530">
        <v>10</v>
      </c>
      <c r="M37" s="263">
        <f t="shared" ref="M37" si="244">B37</f>
        <v>100.2630491970437</v>
      </c>
      <c r="N37" s="221">
        <f t="shared" ref="N37" si="245">J37</f>
        <v>100.00163470846735</v>
      </c>
    </row>
    <row r="38" spans="1:14">
      <c r="A38" s="317">
        <v>44136</v>
      </c>
      <c r="B38" s="343">
        <f>結果表!D36</f>
        <v>99.884302205960594</v>
      </c>
      <c r="C38" s="244">
        <f t="shared" ref="C38" si="246">B38-B37</f>
        <v>-0.37874699108310494</v>
      </c>
      <c r="D38" s="244">
        <f t="shared" ref="D38" si="247">ROUND((B38-B26)/B26*100,2)</f>
        <v>-1.75</v>
      </c>
      <c r="E38" s="543">
        <f t="shared" ref="E38" si="248">AVERAGE(B36:B38)</f>
        <v>100.30367947452322</v>
      </c>
      <c r="F38" s="360">
        <f t="shared" ref="F38" si="249">E38-E37</f>
        <v>-0.48673345522048805</v>
      </c>
      <c r="G38" s="362">
        <f t="shared" ref="G38" si="250">IF(F38&lt;0,-1,1)</f>
        <v>-1</v>
      </c>
      <c r="H38" s="362">
        <f t="shared" ref="H38" si="251">SUM(G36:G38)</f>
        <v>-3</v>
      </c>
      <c r="I38" s="363" t="str">
        <f t="shared" ref="I38" si="252">IF(H38=-3,"悪化 ",IF(H38=3,"改善 "," ---"))</f>
        <v xml:space="preserve">悪化 </v>
      </c>
      <c r="J38" s="2622">
        <f>結果表!L36</f>
        <v>99.531816539501122</v>
      </c>
      <c r="L38" s="529">
        <v>11</v>
      </c>
      <c r="M38" s="263">
        <f t="shared" ref="M38" si="253">B38</f>
        <v>99.884302205960594</v>
      </c>
      <c r="N38" s="221">
        <f t="shared" ref="N38" si="254">J38</f>
        <v>99.531816539501122</v>
      </c>
    </row>
    <row r="39" spans="1:14">
      <c r="A39" s="317">
        <v>44166</v>
      </c>
      <c r="B39" s="343">
        <f>結果表!D37</f>
        <v>99.591009148716608</v>
      </c>
      <c r="C39" s="244">
        <f t="shared" ref="C39" si="255">B39-B38</f>
        <v>-0.2932930572439858</v>
      </c>
      <c r="D39" s="244">
        <f t="shared" ref="D39" si="256">ROUND((B39-B27)/B27*100,2)</f>
        <v>-1.99</v>
      </c>
      <c r="E39" s="543">
        <f t="shared" ref="E39" si="257">AVERAGE(B37:B39)</f>
        <v>99.912786850573639</v>
      </c>
      <c r="F39" s="360">
        <f t="shared" ref="F39" si="258">E39-E38</f>
        <v>-0.39089262394958268</v>
      </c>
      <c r="G39" s="362">
        <f t="shared" ref="G39" si="259">IF(F39&lt;0,-1,1)</f>
        <v>-1</v>
      </c>
      <c r="H39" s="362">
        <f t="shared" ref="H39" si="260">SUM(G37:G39)</f>
        <v>-3</v>
      </c>
      <c r="I39" s="2618" t="str">
        <f t="shared" ref="I39" si="261">IF(H39=-3,"悪化 ",IF(H39=3,"改善 "," ---"))</f>
        <v xml:space="preserve">悪化 </v>
      </c>
      <c r="J39" s="2622">
        <f>結果表!L37</f>
        <v>99.10893756491862</v>
      </c>
      <c r="L39" s="533">
        <v>12</v>
      </c>
      <c r="M39" s="495">
        <f t="shared" ref="M39" si="262">B39</f>
        <v>99.591009148716608</v>
      </c>
      <c r="N39" s="226">
        <f t="shared" ref="N39" si="263">J39</f>
        <v>99.10893756491862</v>
      </c>
    </row>
    <row r="40" spans="1:14">
      <c r="A40" s="2639">
        <v>44197</v>
      </c>
      <c r="B40" s="563">
        <f>結果表!D38</f>
        <v>99.359036140800171</v>
      </c>
      <c r="C40" s="246">
        <f t="shared" ref="C40" si="264">B40-B39</f>
        <v>-0.23197300791643727</v>
      </c>
      <c r="D40" s="246">
        <f t="shared" ref="D40" si="265">ROUND((B40-B28)/B28*100,2)</f>
        <v>-2.2599999999999998</v>
      </c>
      <c r="E40" s="744">
        <f t="shared" ref="E40" si="266">AVERAGE(B38:B40)</f>
        <v>99.611449165159129</v>
      </c>
      <c r="F40" s="2642">
        <f t="shared" ref="F40" si="267">E40-E39</f>
        <v>-0.30133768541450934</v>
      </c>
      <c r="G40" s="556">
        <f t="shared" ref="G40" si="268">IF(F40&lt;0,-1,1)</f>
        <v>-1</v>
      </c>
      <c r="H40" s="556">
        <f t="shared" ref="H40" si="269">SUM(G38:G40)</f>
        <v>-3</v>
      </c>
      <c r="I40" s="2617" t="str">
        <f t="shared" ref="I40" si="270">IF(H40=-3,"悪化 ",IF(H40=3,"改善 "," ---"))</f>
        <v xml:space="preserve">悪化 </v>
      </c>
      <c r="J40" s="2621">
        <f>結果表!L38</f>
        <v>98.727417523216999</v>
      </c>
      <c r="L40" s="531" t="s">
        <v>816</v>
      </c>
      <c r="M40" s="263">
        <f t="shared" ref="M40" si="271">B40</f>
        <v>99.359036140800171</v>
      </c>
      <c r="N40" s="221">
        <f t="shared" ref="N40" si="272">J40</f>
        <v>98.727417523216999</v>
      </c>
    </row>
    <row r="41" spans="1:14">
      <c r="A41" s="2640">
        <v>44228</v>
      </c>
      <c r="B41" s="343">
        <f>結果表!D39</f>
        <v>99.1431879335139</v>
      </c>
      <c r="C41" s="244">
        <f t="shared" ref="C41" si="273">B41-B40</f>
        <v>-0.21584820728627108</v>
      </c>
      <c r="D41" s="244">
        <f t="shared" ref="D41" si="274">ROUND((B41-B29)/B29*100,2)</f>
        <v>-2.64</v>
      </c>
      <c r="E41" s="360">
        <f t="shared" ref="E41" si="275">AVERAGE(B39:B41)</f>
        <v>99.36441107434355</v>
      </c>
      <c r="F41" s="360">
        <f t="shared" ref="F41" si="276">E41-E40</f>
        <v>-0.24703809081557893</v>
      </c>
      <c r="G41" s="362">
        <f t="shared" ref="G41" si="277">IF(F41&lt;0,-1,1)</f>
        <v>-1</v>
      </c>
      <c r="H41" s="362">
        <f t="shared" ref="H41" si="278">SUM(G39:G41)</f>
        <v>-3</v>
      </c>
      <c r="I41" s="2618" t="str">
        <f t="shared" ref="I41" si="279">IF(H41=-3,"悪化 ",IF(H41=3,"改善 "," ---"))</f>
        <v xml:space="preserve">悪化 </v>
      </c>
      <c r="J41" s="2622">
        <f>結果表!L39</f>
        <v>98.40933263744067</v>
      </c>
      <c r="L41" s="528">
        <v>2</v>
      </c>
      <c r="M41" s="263">
        <f t="shared" ref="M41" si="280">B41</f>
        <v>99.1431879335139</v>
      </c>
      <c r="N41" s="221">
        <f t="shared" ref="N41" si="281">J41</f>
        <v>98.40933263744067</v>
      </c>
    </row>
    <row r="42" spans="1:14">
      <c r="A42" s="2640">
        <v>44256</v>
      </c>
      <c r="B42" s="343">
        <f>結果表!D40</f>
        <v>98.922962073018397</v>
      </c>
      <c r="C42" s="244">
        <f t="shared" ref="C42" si="282">B42-B41</f>
        <v>-0.22022586049550341</v>
      </c>
      <c r="D42" s="244">
        <f t="shared" ref="D42" si="283">ROUND((B42-B30)/B30*100,2)</f>
        <v>-3.1</v>
      </c>
      <c r="E42" s="360">
        <f t="shared" ref="E42" si="284">AVERAGE(B40:B42)</f>
        <v>99.141728715777504</v>
      </c>
      <c r="F42" s="360">
        <f t="shared" ref="F42" si="285">E42-E41</f>
        <v>-0.2226823585660469</v>
      </c>
      <c r="G42" s="362">
        <f t="shared" ref="G42" si="286">IF(F42&lt;0,-1,1)</f>
        <v>-1</v>
      </c>
      <c r="H42" s="362">
        <f t="shared" ref="H42" si="287">SUM(G40:G42)</f>
        <v>-3</v>
      </c>
      <c r="I42" s="2618" t="str">
        <f t="shared" ref="I42" si="288">IF(H42=-3,"悪化 ",IF(H42=3,"改善 "," ---"))</f>
        <v xml:space="preserve">悪化 </v>
      </c>
      <c r="J42" s="2622">
        <f>結果表!L40</f>
        <v>98.173448902667189</v>
      </c>
      <c r="L42" s="528">
        <v>3</v>
      </c>
      <c r="M42" s="263">
        <f t="shared" ref="M42" si="289">B42</f>
        <v>98.922962073018397</v>
      </c>
      <c r="N42" s="221">
        <f t="shared" ref="N42" si="290">J42</f>
        <v>98.173448902667189</v>
      </c>
    </row>
    <row r="43" spans="1:14">
      <c r="A43" s="2640">
        <v>44287</v>
      </c>
      <c r="B43" s="343">
        <f>結果表!D41</f>
        <v>98.718002716729245</v>
      </c>
      <c r="C43" s="244">
        <f t="shared" ref="C43" si="291">B43-B42</f>
        <v>-0.20495935628915163</v>
      </c>
      <c r="D43" s="244">
        <f t="shared" ref="D43" si="292">ROUND((B43-B31)/B31*100,2)</f>
        <v>-3.53</v>
      </c>
      <c r="E43" s="360">
        <f t="shared" ref="E43" si="293">AVERAGE(B41:B43)</f>
        <v>98.928050907753843</v>
      </c>
      <c r="F43" s="360">
        <f t="shared" ref="F43" si="294">E43-E42</f>
        <v>-0.21367780802366099</v>
      </c>
      <c r="G43" s="362">
        <f t="shared" ref="G43" si="295">IF(F43&lt;0,-1,1)</f>
        <v>-1</v>
      </c>
      <c r="H43" s="362">
        <f t="shared" ref="H43" si="296">SUM(G41:G43)</f>
        <v>-3</v>
      </c>
      <c r="I43" s="2618" t="str">
        <f t="shared" ref="I43" si="297">IF(H43=-3,"悪化 ",IF(H43=3,"改善 "," ---"))</f>
        <v xml:space="preserve">悪化 </v>
      </c>
      <c r="J43" s="2622">
        <f>結果表!L41</f>
        <v>98.011826021951535</v>
      </c>
      <c r="L43" s="528">
        <v>4</v>
      </c>
      <c r="M43" s="263">
        <f t="shared" ref="M43" si="298">B43</f>
        <v>98.718002716729245</v>
      </c>
      <c r="N43" s="221">
        <f t="shared" ref="N43" si="299">J43</f>
        <v>98.011826021951535</v>
      </c>
    </row>
    <row r="44" spans="1:14">
      <c r="A44" s="2640">
        <v>44317</v>
      </c>
      <c r="B44" s="343">
        <f>結果表!D42</f>
        <v>98.569742644531956</v>
      </c>
      <c r="C44" s="244">
        <f t="shared" ref="C44" si="300">B44-B43</f>
        <v>-0.14826007219728865</v>
      </c>
      <c r="D44" s="244">
        <f t="shared" ref="D44" si="301">ROUND((B44-B32)/B32*100,2)</f>
        <v>-3.77</v>
      </c>
      <c r="E44" s="360">
        <f t="shared" ref="E44" si="302">AVERAGE(B42:B44)</f>
        <v>98.736902478093199</v>
      </c>
      <c r="F44" s="360">
        <f t="shared" ref="F44" si="303">E44-E43</f>
        <v>-0.19114842966064316</v>
      </c>
      <c r="G44" s="362">
        <f t="shared" ref="G44" si="304">IF(F44&lt;0,-1,1)</f>
        <v>-1</v>
      </c>
      <c r="H44" s="362">
        <f t="shared" ref="H44" si="305">SUM(G42:G44)</f>
        <v>-3</v>
      </c>
      <c r="I44" s="2618" t="str">
        <f t="shared" ref="I44" si="306">IF(H44=-3,"悪化 ",IF(H44=3,"改善 "," ---"))</f>
        <v xml:space="preserve">悪化 </v>
      </c>
      <c r="J44" s="2622">
        <f>結果表!L42</f>
        <v>97.922058456824232</v>
      </c>
      <c r="L44" s="528">
        <v>5</v>
      </c>
      <c r="M44" s="263">
        <f t="shared" ref="M44" si="307">B44</f>
        <v>98.569742644531956</v>
      </c>
      <c r="N44" s="221">
        <f t="shared" ref="N44" si="308">J44</f>
        <v>97.922058456824232</v>
      </c>
    </row>
    <row r="45" spans="1:14">
      <c r="A45" s="2640">
        <v>44348</v>
      </c>
      <c r="B45" s="343">
        <f>結果表!D43</f>
        <v>98.507185962135281</v>
      </c>
      <c r="C45" s="244">
        <f t="shared" ref="C45" si="309">B45-B44</f>
        <v>-6.2556682396675001E-2</v>
      </c>
      <c r="D45" s="244">
        <f t="shared" ref="D45" si="310">ROUND((B45-B33)/B33*100,2)</f>
        <v>-3.68</v>
      </c>
      <c r="E45" s="360">
        <f t="shared" ref="E45" si="311">AVERAGE(B43:B45)</f>
        <v>98.59831044113217</v>
      </c>
      <c r="F45" s="360">
        <f t="shared" ref="F45" si="312">E45-E44</f>
        <v>-0.13859203696102895</v>
      </c>
      <c r="G45" s="362">
        <f t="shared" ref="G45" si="313">IF(F45&lt;0,-1,1)</f>
        <v>-1</v>
      </c>
      <c r="H45" s="362">
        <f t="shared" ref="H45" si="314">SUM(G43:G45)</f>
        <v>-3</v>
      </c>
      <c r="I45" s="2618" t="str">
        <f t="shared" ref="I45" si="315">IF(H45=-3,"悪化 ",IF(H45=3,"改善 "," ---"))</f>
        <v xml:space="preserve">悪化 </v>
      </c>
      <c r="J45" s="2622">
        <f>結果表!L43</f>
        <v>97.902913924366658</v>
      </c>
      <c r="L45" s="528">
        <v>6</v>
      </c>
      <c r="M45" s="263">
        <f t="shared" ref="M45" si="316">B45</f>
        <v>98.507185962135281</v>
      </c>
      <c r="N45" s="221">
        <f t="shared" ref="N45" si="317">J45</f>
        <v>97.902913924366658</v>
      </c>
    </row>
    <row r="46" spans="1:14">
      <c r="A46" s="2640">
        <v>44378</v>
      </c>
      <c r="B46" s="343">
        <f>結果表!D44</f>
        <v>98.554005265374514</v>
      </c>
      <c r="C46" s="244">
        <f t="shared" ref="C46" si="318">B46-B45</f>
        <v>4.6819303239232113E-2</v>
      </c>
      <c r="D46" s="244">
        <f t="shared" ref="D46" si="319">ROUND((B46-B34)/B34*100,2)</f>
        <v>-3.26</v>
      </c>
      <c r="E46" s="360">
        <f t="shared" ref="E46" si="320">AVERAGE(B44:B46)</f>
        <v>98.543644624013908</v>
      </c>
      <c r="F46" s="360">
        <f t="shared" ref="F46" si="321">E46-E45</f>
        <v>-5.4665817118262794E-2</v>
      </c>
      <c r="G46" s="362">
        <f t="shared" ref="G46" si="322">IF(F46&lt;0,-1,1)</f>
        <v>-1</v>
      </c>
      <c r="H46" s="362">
        <f t="shared" ref="H46" si="323">SUM(G44:G46)</f>
        <v>-3</v>
      </c>
      <c r="I46" s="2618" t="str">
        <f t="shared" ref="I46" si="324">IF(H46=-3,"悪化 ",IF(H46=3,"改善 "," ---"))</f>
        <v xml:space="preserve">悪化 </v>
      </c>
      <c r="J46" s="2622">
        <f>結果表!L44</f>
        <v>97.97163099308068</v>
      </c>
      <c r="L46" s="528">
        <v>7</v>
      </c>
      <c r="M46" s="263">
        <f t="shared" ref="M46" si="325">B46</f>
        <v>98.554005265374514</v>
      </c>
      <c r="N46" s="221">
        <f t="shared" ref="N46" si="326">J46</f>
        <v>97.97163099308068</v>
      </c>
    </row>
    <row r="47" spans="1:14">
      <c r="A47" s="2640">
        <v>44409</v>
      </c>
      <c r="B47" s="343">
        <f>結果表!D45</f>
        <v>98.684482267440416</v>
      </c>
      <c r="C47" s="244">
        <f t="shared" ref="C47" si="327">B47-B46</f>
        <v>0.13047700206590207</v>
      </c>
      <c r="D47" s="244">
        <f t="shared" ref="D47" si="328">ROUND((B47-B35)/B35*100,2)</f>
        <v>-2.62</v>
      </c>
      <c r="E47" s="360">
        <f t="shared" ref="E47" si="329">AVERAGE(B45:B47)</f>
        <v>98.581891164983404</v>
      </c>
      <c r="F47" s="360">
        <f t="shared" ref="F47" si="330">E47-E46</f>
        <v>3.8246540969495868E-2</v>
      </c>
      <c r="G47" s="362">
        <f t="shared" ref="G47" si="331">IF(F47&lt;0,-1,1)</f>
        <v>1</v>
      </c>
      <c r="H47" s="362">
        <f t="shared" ref="H47" si="332">SUM(G45:G47)</f>
        <v>-1</v>
      </c>
      <c r="I47" s="2618" t="str">
        <f t="shared" ref="I47" si="333">IF(H47=-3,"悪化 ",IF(H47=3,"改善 "," ---"))</f>
        <v xml:space="preserve"> ---</v>
      </c>
      <c r="J47" s="2622">
        <f>結果表!L45</f>
        <v>98.135869413386629</v>
      </c>
      <c r="L47" s="530">
        <v>8</v>
      </c>
      <c r="M47" s="263">
        <f t="shared" ref="M47" si="334">B47</f>
        <v>98.684482267440416</v>
      </c>
      <c r="N47" s="221">
        <f t="shared" ref="N47" si="335">J47</f>
        <v>98.135869413386629</v>
      </c>
    </row>
    <row r="48" spans="1:14">
      <c r="A48" s="2640">
        <v>44440</v>
      </c>
      <c r="B48" s="343">
        <f>結果表!D46</f>
        <v>98.829188435707394</v>
      </c>
      <c r="C48" s="244">
        <f t="shared" ref="C48" si="336">B48-B47</f>
        <v>0.14470616826697835</v>
      </c>
      <c r="D48" s="244">
        <f t="shared" ref="D48" si="337">ROUND((B48-B36)/B36*100,2)</f>
        <v>-1.92</v>
      </c>
      <c r="E48" s="360">
        <f t="shared" ref="E48" si="338">AVERAGE(B46:B48)</f>
        <v>98.689225322840784</v>
      </c>
      <c r="F48" s="360">
        <f t="shared" ref="F48" si="339">E48-E47</f>
        <v>0.10733415785738032</v>
      </c>
      <c r="G48" s="362">
        <f t="shared" ref="G48" si="340">IF(F48&lt;0,-1,1)</f>
        <v>1</v>
      </c>
      <c r="H48" s="362">
        <f t="shared" ref="H48" si="341">SUM(G46:G48)</f>
        <v>1</v>
      </c>
      <c r="I48" s="2618" t="str">
        <f t="shared" ref="I48" si="342">IF(H48=-3,"悪化 ",IF(H48=3,"改善 "," ---"))</f>
        <v xml:space="preserve"> ---</v>
      </c>
      <c r="J48" s="2622">
        <f>結果表!L46</f>
        <v>98.355497750641376</v>
      </c>
      <c r="L48" s="530">
        <v>9</v>
      </c>
      <c r="M48" s="263">
        <f t="shared" ref="M48" si="343">B48</f>
        <v>98.829188435707394</v>
      </c>
      <c r="N48" s="221">
        <f t="shared" ref="N48" si="344">J48</f>
        <v>98.355497750641376</v>
      </c>
    </row>
    <row r="49" spans="1:14">
      <c r="A49" s="2640">
        <v>44470</v>
      </c>
      <c r="B49" s="343">
        <f>結果表!D47</f>
        <v>98.932634465398337</v>
      </c>
      <c r="C49" s="244">
        <f t="shared" ref="C49" si="345">B49-B48</f>
        <v>0.10344602969094296</v>
      </c>
      <c r="D49" s="244">
        <f t="shared" ref="D49" si="346">ROUND((B49-B37)/B37*100,2)</f>
        <v>-1.33</v>
      </c>
      <c r="E49" s="360">
        <f t="shared" ref="E49" si="347">AVERAGE(B47:B49)</f>
        <v>98.815435056182039</v>
      </c>
      <c r="F49" s="360">
        <f t="shared" ref="F49" si="348">E49-E48</f>
        <v>0.12620973334125551</v>
      </c>
      <c r="G49" s="362">
        <f t="shared" ref="G49" si="349">IF(F49&lt;0,-1,1)</f>
        <v>1</v>
      </c>
      <c r="H49" s="362">
        <f t="shared" ref="H49" si="350">SUM(G47:G49)</f>
        <v>3</v>
      </c>
      <c r="I49" s="2618" t="str">
        <f t="shared" ref="I49" si="351">IF(H49=-3,"悪化 ",IF(H49=3,"改善 "," ---"))</f>
        <v xml:space="preserve">改善 </v>
      </c>
      <c r="J49" s="2622">
        <f>結果表!L47</f>
        <v>98.576125459132143</v>
      </c>
      <c r="L49" s="530">
        <v>10</v>
      </c>
      <c r="M49" s="263">
        <f t="shared" ref="M49" si="352">B49</f>
        <v>98.932634465398337</v>
      </c>
      <c r="N49" s="221">
        <f t="shared" ref="N49" si="353">J49</f>
        <v>98.576125459132143</v>
      </c>
    </row>
    <row r="50" spans="1:14">
      <c r="A50" s="2640">
        <v>44501</v>
      </c>
      <c r="B50" s="343">
        <f>結果表!D48</f>
        <v>98.973293246651352</v>
      </c>
      <c r="C50" s="244">
        <f t="shared" ref="C50" si="354">B50-B49</f>
        <v>4.0658781253014808E-2</v>
      </c>
      <c r="D50" s="244">
        <f t="shared" ref="D50" si="355">ROUND((B50-B38)/B38*100,2)</f>
        <v>-0.91</v>
      </c>
      <c r="E50" s="360">
        <f t="shared" ref="E50" si="356">AVERAGE(B48:B50)</f>
        <v>98.911705382585694</v>
      </c>
      <c r="F50" s="360">
        <f t="shared" ref="F50" si="357">E50-E49</f>
        <v>9.6270326403654849E-2</v>
      </c>
      <c r="G50" s="362">
        <f t="shared" ref="G50" si="358">IF(F50&lt;0,-1,1)</f>
        <v>1</v>
      </c>
      <c r="H50" s="362">
        <f t="shared" ref="H50" si="359">SUM(G48:G50)</f>
        <v>3</v>
      </c>
      <c r="I50" s="2618" t="str">
        <f t="shared" ref="I50" si="360">IF(H50=-3,"悪化 ",IF(H50=3,"改善 "," ---"))</f>
        <v xml:space="preserve">改善 </v>
      </c>
      <c r="J50" s="2622">
        <f>結果表!L48</f>
        <v>98.759560325432176</v>
      </c>
      <c r="L50" s="529">
        <v>11</v>
      </c>
      <c r="M50" s="263">
        <f t="shared" ref="M50" si="361">B50</f>
        <v>98.973293246651352</v>
      </c>
      <c r="N50" s="221">
        <f t="shared" ref="N50" si="362">J50</f>
        <v>98.759560325432176</v>
      </c>
    </row>
    <row r="51" spans="1:14">
      <c r="A51" s="2641">
        <v>44531</v>
      </c>
      <c r="B51" s="554">
        <f>結果表!D49</f>
        <v>98.960710904756965</v>
      </c>
      <c r="C51" s="247">
        <f t="shared" ref="C51:C52" si="363">B51-B50</f>
        <v>-1.2582341894386673E-2</v>
      </c>
      <c r="D51" s="247">
        <f t="shared" ref="D51:D52" si="364">ROUND((B51-B39)/B39*100,2)</f>
        <v>-0.63</v>
      </c>
      <c r="E51" s="545">
        <f t="shared" ref="E51:E52" si="365">AVERAGE(B49:B51)</f>
        <v>98.955546205602218</v>
      </c>
      <c r="F51" s="545">
        <f t="shared" ref="F51:F52" si="366">E51-E50</f>
        <v>4.38408230165237E-2</v>
      </c>
      <c r="G51" s="546">
        <f t="shared" ref="G51:G52" si="367">IF(F51&lt;0,-1,1)</f>
        <v>1</v>
      </c>
      <c r="H51" s="546">
        <f t="shared" ref="H51:H52" si="368">SUM(G49:G51)</f>
        <v>3</v>
      </c>
      <c r="I51" s="2620" t="str">
        <f t="shared" ref="I51:I52" si="369">IF(H51=-3,"悪化 ",IF(H51=3,"改善 "," ---"))</f>
        <v xml:space="preserve">改善 </v>
      </c>
      <c r="J51" s="2623">
        <f>結果表!L49</f>
        <v>98.917589151378053</v>
      </c>
      <c r="L51" s="533">
        <v>12</v>
      </c>
      <c r="M51" s="495">
        <f t="shared" ref="M51:M52" si="370">B51</f>
        <v>98.960710904756965</v>
      </c>
      <c r="N51" s="226">
        <f t="shared" ref="N51:N52" si="371">J51</f>
        <v>98.917589151378053</v>
      </c>
    </row>
    <row r="52" spans="1:14">
      <c r="A52" s="317">
        <v>44562</v>
      </c>
      <c r="B52" s="343">
        <f>結果表!D50</f>
        <v>98.894539976831268</v>
      </c>
      <c r="C52" s="244">
        <f t="shared" si="363"/>
        <v>-6.6170927925696787E-2</v>
      </c>
      <c r="D52" s="244">
        <f t="shared" si="364"/>
        <v>-0.47</v>
      </c>
      <c r="E52" s="543">
        <f t="shared" si="365"/>
        <v>98.942848042746519</v>
      </c>
      <c r="F52" s="360">
        <f t="shared" si="366"/>
        <v>-1.2698162855699024E-2</v>
      </c>
      <c r="G52" s="361">
        <f t="shared" si="367"/>
        <v>-1</v>
      </c>
      <c r="H52" s="362">
        <f t="shared" si="368"/>
        <v>1</v>
      </c>
      <c r="I52" s="363" t="str">
        <f t="shared" si="369"/>
        <v xml:space="preserve"> ---</v>
      </c>
      <c r="J52" s="2622">
        <f>結果表!L50</f>
        <v>99.063931487806471</v>
      </c>
      <c r="L52" s="531" t="s">
        <v>858</v>
      </c>
      <c r="M52" s="263">
        <f t="shared" si="370"/>
        <v>98.894539976831268</v>
      </c>
      <c r="N52" s="221">
        <f t="shared" si="371"/>
        <v>99.063931487806471</v>
      </c>
    </row>
    <row r="53" spans="1:14">
      <c r="A53" s="317">
        <v>44593</v>
      </c>
      <c r="B53" s="343">
        <f>結果表!D51</f>
        <v>98.79034372177172</v>
      </c>
      <c r="C53" s="244">
        <f t="shared" ref="C53" si="372">B53-B52</f>
        <v>-0.10419625505954855</v>
      </c>
      <c r="D53" s="244">
        <f t="shared" ref="D53" si="373">ROUND((B53-B41)/B41*100,2)</f>
        <v>-0.36</v>
      </c>
      <c r="E53" s="543">
        <f t="shared" ref="E53" si="374">AVERAGE(B51:B53)</f>
        <v>98.881864867786646</v>
      </c>
      <c r="F53" s="360">
        <f t="shared" ref="F53" si="375">E53-E52</f>
        <v>-6.0983174959872599E-2</v>
      </c>
      <c r="G53" s="361">
        <f t="shared" ref="G53" si="376">IF(F53&lt;0,-1,1)</f>
        <v>-1</v>
      </c>
      <c r="H53" s="362">
        <f t="shared" ref="H53" si="377">SUM(G51:G53)</f>
        <v>-1</v>
      </c>
      <c r="I53" s="363" t="str">
        <f t="shared" ref="I53" si="378">IF(H53=-3,"悪化 ",IF(H53=3,"改善 "," ---"))</f>
        <v xml:space="preserve"> ---</v>
      </c>
      <c r="J53" s="2622">
        <f>結果表!L51</f>
        <v>99.231878226888909</v>
      </c>
      <c r="L53" s="528">
        <v>2</v>
      </c>
      <c r="M53" s="263">
        <f t="shared" ref="M53" si="379">B53</f>
        <v>98.79034372177172</v>
      </c>
      <c r="N53" s="221">
        <f t="shared" ref="N53" si="380">J53</f>
        <v>99.231878226888909</v>
      </c>
    </row>
    <row r="54" spans="1:14">
      <c r="A54" s="317">
        <v>44621</v>
      </c>
      <c r="B54" s="343">
        <f>結果表!D52</f>
        <v>98.668287474496339</v>
      </c>
      <c r="C54" s="244">
        <f t="shared" ref="C54" si="381">B54-B53</f>
        <v>-0.12205624727538122</v>
      </c>
      <c r="D54" s="244">
        <f t="shared" ref="D54" si="382">ROUND((B54-B42)/B42*100,2)</f>
        <v>-0.26</v>
      </c>
      <c r="E54" s="543">
        <f t="shared" ref="E54" si="383">AVERAGE(B52:B54)</f>
        <v>98.784390391033114</v>
      </c>
      <c r="F54" s="360">
        <f t="shared" ref="F54" si="384">E54-E53</f>
        <v>-9.7474476753532713E-2</v>
      </c>
      <c r="G54" s="361">
        <f t="shared" ref="G54" si="385">IF(F54&lt;0,-1,1)</f>
        <v>-1</v>
      </c>
      <c r="H54" s="362">
        <f t="shared" ref="H54" si="386">SUM(G52:G54)</f>
        <v>-3</v>
      </c>
      <c r="I54" s="363" t="str">
        <f t="shared" ref="I54" si="387">IF(H54=-3,"悪化 ",IF(H54=3,"改善 "," ---"))</f>
        <v xml:space="preserve">悪化 </v>
      </c>
      <c r="J54" s="2622">
        <f>結果表!L52</f>
        <v>99.423256468965022</v>
      </c>
      <c r="L54" s="528">
        <v>3</v>
      </c>
      <c r="M54" s="263">
        <f t="shared" ref="M54" si="388">B54</f>
        <v>98.668287474496339</v>
      </c>
      <c r="N54" s="221">
        <f t="shared" ref="N54" si="389">J54</f>
        <v>99.423256468965022</v>
      </c>
    </row>
    <row r="55" spans="1:14">
      <c r="A55" s="317">
        <v>44652</v>
      </c>
      <c r="B55" s="343">
        <f>結果表!D53</f>
        <v>98.546085257122115</v>
      </c>
      <c r="C55" s="244">
        <f t="shared" ref="C55" si="390">B55-B54</f>
        <v>-0.12220221737422321</v>
      </c>
      <c r="D55" s="244">
        <f t="shared" ref="D55" si="391">ROUND((B55-B43)/B43*100,2)</f>
        <v>-0.17</v>
      </c>
      <c r="E55" s="543">
        <f t="shared" ref="E55" si="392">AVERAGE(B53:B55)</f>
        <v>98.668238817796734</v>
      </c>
      <c r="F55" s="360">
        <f t="shared" ref="F55" si="393">E55-E54</f>
        <v>-0.11615157323637959</v>
      </c>
      <c r="G55" s="361">
        <f t="shared" ref="G55" si="394">IF(F55&lt;0,-1,1)</f>
        <v>-1</v>
      </c>
      <c r="H55" s="362">
        <f t="shared" ref="H55" si="395">SUM(G53:G55)</f>
        <v>-3</v>
      </c>
      <c r="I55" s="363" t="str">
        <f t="shared" ref="I55" si="396">IF(H55=-3,"悪化 ",IF(H55=3,"改善 "," ---"))</f>
        <v xml:space="preserve">悪化 </v>
      </c>
      <c r="J55" s="2622">
        <f>結果表!L53</f>
        <v>99.64933846703191</v>
      </c>
      <c r="L55" s="528">
        <v>4</v>
      </c>
      <c r="M55" s="263">
        <f t="shared" ref="M55" si="397">B55</f>
        <v>98.546085257122115</v>
      </c>
      <c r="N55" s="221">
        <f t="shared" ref="N55" si="398">J55</f>
        <v>99.64933846703191</v>
      </c>
    </row>
    <row r="56" spans="1:14">
      <c r="A56" s="317">
        <v>44682</v>
      </c>
      <c r="B56" s="343">
        <f>結果表!D54</f>
        <v>98.443374216581134</v>
      </c>
      <c r="C56" s="244">
        <f t="shared" ref="C56" si="399">B56-B55</f>
        <v>-0.10271104054098146</v>
      </c>
      <c r="D56" s="244">
        <f t="shared" ref="D56" si="400">ROUND((B56-B44)/B44*100,2)</f>
        <v>-0.13</v>
      </c>
      <c r="E56" s="543">
        <f t="shared" ref="E56" si="401">AVERAGE(B54:B56)</f>
        <v>98.552582316066534</v>
      </c>
      <c r="F56" s="360">
        <f t="shared" ref="F56" si="402">E56-E55</f>
        <v>-0.11565650173020003</v>
      </c>
      <c r="G56" s="361">
        <f t="shared" ref="G56" si="403">IF(F56&lt;0,-1,1)</f>
        <v>-1</v>
      </c>
      <c r="H56" s="362">
        <f t="shared" ref="H56" si="404">SUM(G54:G56)</f>
        <v>-3</v>
      </c>
      <c r="I56" s="363" t="str">
        <f t="shared" ref="I56" si="405">IF(H56=-3,"悪化 ",IF(H56=3,"改善 "," ---"))</f>
        <v xml:space="preserve">悪化 </v>
      </c>
      <c r="J56" s="2622">
        <f>結果表!L54</f>
        <v>99.939091416181938</v>
      </c>
      <c r="L56" s="528">
        <v>5</v>
      </c>
      <c r="M56" s="263">
        <f t="shared" ref="M56" si="406">B56</f>
        <v>98.443374216581134</v>
      </c>
      <c r="N56" s="221">
        <f t="shared" ref="N56" si="407">J56</f>
        <v>99.939091416181938</v>
      </c>
    </row>
    <row r="57" spans="1:14">
      <c r="A57" s="317">
        <v>44713</v>
      </c>
      <c r="B57" s="343">
        <f>結果表!D55</f>
        <v>98.360082681002652</v>
      </c>
      <c r="C57" s="244">
        <f t="shared" ref="C57:C58" si="408">B57-B56</f>
        <v>-8.3291535578482012E-2</v>
      </c>
      <c r="D57" s="244">
        <f t="shared" ref="D57:D58" si="409">ROUND((B57-B45)/B45*100,2)</f>
        <v>-0.15</v>
      </c>
      <c r="E57" s="543">
        <f t="shared" ref="E57:E58" si="410">AVERAGE(B55:B57)</f>
        <v>98.449847384901958</v>
      </c>
      <c r="F57" s="360">
        <f t="shared" ref="F57:F58" si="411">E57-E56</f>
        <v>-0.10273493116457644</v>
      </c>
      <c r="G57" s="361">
        <f t="shared" ref="G57:G58" si="412">IF(F57&lt;0,-1,1)</f>
        <v>-1</v>
      </c>
      <c r="H57" s="362">
        <f t="shared" ref="H57:H58" si="413">SUM(G55:G57)</f>
        <v>-3</v>
      </c>
      <c r="I57" s="363" t="str">
        <f t="shared" ref="I57:I58" si="414">IF(H57=-3,"悪化 ",IF(H57=3,"改善 "," ---"))</f>
        <v xml:space="preserve">悪化 </v>
      </c>
      <c r="J57" s="2622">
        <f>結果表!L55</f>
        <v>100.29371598004593</v>
      </c>
      <c r="L57" s="528">
        <v>6</v>
      </c>
      <c r="M57" s="263">
        <f t="shared" ref="M57:M58" si="415">B57</f>
        <v>98.360082681002652</v>
      </c>
      <c r="N57" s="221">
        <f t="shared" ref="N57:N58" si="416">J57</f>
        <v>100.29371598004593</v>
      </c>
    </row>
    <row r="58" spans="1:14">
      <c r="A58" s="317">
        <v>44743</v>
      </c>
      <c r="B58" s="343">
        <f>結果表!D56</f>
        <v>98.415973126150931</v>
      </c>
      <c r="C58" s="244">
        <f t="shared" si="408"/>
        <v>5.58904451482789E-2</v>
      </c>
      <c r="D58" s="244">
        <f t="shared" si="409"/>
        <v>-0.14000000000000001</v>
      </c>
      <c r="E58" s="543">
        <f t="shared" si="410"/>
        <v>98.406476674578244</v>
      </c>
      <c r="F58" s="360">
        <f t="shared" si="411"/>
        <v>-4.3370710323713979E-2</v>
      </c>
      <c r="G58" s="361">
        <f t="shared" si="412"/>
        <v>-1</v>
      </c>
      <c r="H58" s="362">
        <f t="shared" si="413"/>
        <v>-3</v>
      </c>
      <c r="I58" s="363" t="str">
        <f t="shared" si="414"/>
        <v xml:space="preserve">悪化 </v>
      </c>
      <c r="J58" s="2622">
        <f>結果表!L56</f>
        <v>100.68032948037785</v>
      </c>
      <c r="L58" s="528">
        <v>7</v>
      </c>
      <c r="M58" s="263">
        <f t="shared" si="415"/>
        <v>98.415973126150931</v>
      </c>
      <c r="N58" s="221">
        <f t="shared" si="416"/>
        <v>100.68032948037785</v>
      </c>
    </row>
    <row r="59" spans="1:14">
      <c r="A59" s="317">
        <v>44774</v>
      </c>
      <c r="B59" s="343">
        <f>結果表!D57</f>
        <v>98.576957589384179</v>
      </c>
      <c r="C59" s="244">
        <f t="shared" ref="C59" si="417">B59-B58</f>
        <v>0.16098446323324822</v>
      </c>
      <c r="D59" s="244">
        <f t="shared" ref="D59" si="418">ROUND((B59-B47)/B47*100,2)</f>
        <v>-0.11</v>
      </c>
      <c r="E59" s="543">
        <f t="shared" ref="E59" si="419">AVERAGE(B57:B59)</f>
        <v>98.451004465512582</v>
      </c>
      <c r="F59" s="360">
        <f t="shared" ref="F59" si="420">E59-E58</f>
        <v>4.4527790934338896E-2</v>
      </c>
      <c r="G59" s="361">
        <f t="shared" ref="G59" si="421">IF(F59&lt;0,-1,1)</f>
        <v>1</v>
      </c>
      <c r="H59" s="362">
        <f t="shared" ref="H59" si="422">SUM(G57:G59)</f>
        <v>-1</v>
      </c>
      <c r="I59" s="363" t="str">
        <f t="shared" ref="I59" si="423">IF(H59=-3,"悪化 ",IF(H59=3,"改善 "," ---"))</f>
        <v xml:space="preserve"> ---</v>
      </c>
      <c r="J59" s="2622">
        <f>結果表!L57</f>
        <v>101.06700750037592</v>
      </c>
      <c r="L59" s="530">
        <v>8</v>
      </c>
      <c r="M59" s="263">
        <f t="shared" ref="M59" si="424">B59</f>
        <v>98.576957589384179</v>
      </c>
      <c r="N59" s="221">
        <f t="shared" ref="N59" si="425">J59</f>
        <v>101.06700750037592</v>
      </c>
    </row>
    <row r="60" spans="1:14">
      <c r="A60" s="317">
        <v>44805</v>
      </c>
      <c r="B60" s="343">
        <f>結果表!D58</f>
        <v>98.810381258950486</v>
      </c>
      <c r="C60" s="244">
        <f t="shared" ref="C60" si="426">B60-B59</f>
        <v>0.23342366956630656</v>
      </c>
      <c r="D60" s="244">
        <f t="shared" ref="D60" si="427">ROUND((B60-B48)/B48*100,2)</f>
        <v>-0.02</v>
      </c>
      <c r="E60" s="543">
        <f t="shared" ref="E60" si="428">AVERAGE(B58:B60)</f>
        <v>98.601103991495208</v>
      </c>
      <c r="F60" s="360">
        <f t="shared" ref="F60" si="429">E60-E59</f>
        <v>0.15009952598262544</v>
      </c>
      <c r="G60" s="361">
        <f t="shared" ref="G60" si="430">IF(F60&lt;0,-1,1)</f>
        <v>1</v>
      </c>
      <c r="H60" s="362">
        <f t="shared" ref="H60" si="431">SUM(G58:G60)</f>
        <v>1</v>
      </c>
      <c r="I60" s="363" t="str">
        <f t="shared" ref="I60" si="432">IF(H60=-3,"悪化 ",IF(H60=3,"改善 "," ---"))</f>
        <v xml:space="preserve"> ---</v>
      </c>
      <c r="J60" s="2622">
        <f>結果表!L58</f>
        <v>101.44711659623705</v>
      </c>
      <c r="L60" s="530">
        <v>9</v>
      </c>
      <c r="M60" s="263">
        <f t="shared" ref="M60" si="433">B60</f>
        <v>98.810381258950486</v>
      </c>
      <c r="N60" s="221">
        <f t="shared" ref="N60" si="434">J60</f>
        <v>101.44711659623705</v>
      </c>
    </row>
    <row r="61" spans="1:14">
      <c r="A61" s="317">
        <v>44835</v>
      </c>
      <c r="B61" s="343">
        <f>結果表!D59</f>
        <v>99.097417727657898</v>
      </c>
      <c r="C61" s="244">
        <f t="shared" ref="C61" si="435">B61-B60</f>
        <v>0.28703646870741295</v>
      </c>
      <c r="D61" s="244">
        <f t="shared" ref="D61" si="436">ROUND((B61-B49)/B49*100,2)</f>
        <v>0.17</v>
      </c>
      <c r="E61" s="543">
        <f t="shared" ref="E61" si="437">AVERAGE(B59:B61)</f>
        <v>98.828252191997521</v>
      </c>
      <c r="F61" s="360">
        <f t="shared" ref="F61" si="438">E61-E60</f>
        <v>0.2271482005023131</v>
      </c>
      <c r="G61" s="361">
        <f t="shared" ref="G61" si="439">IF(F61&lt;0,-1,1)</f>
        <v>1</v>
      </c>
      <c r="H61" s="362">
        <f t="shared" ref="H61" si="440">SUM(G59:G61)</f>
        <v>3</v>
      </c>
      <c r="I61" s="363" t="str">
        <f t="shared" ref="I61" si="441">IF(H61=-3,"悪化 ",IF(H61=3,"改善 "," ---"))</f>
        <v xml:space="preserve">改善 </v>
      </c>
      <c r="J61" s="2622">
        <f>結果表!L59</f>
        <v>101.79862878365221</v>
      </c>
      <c r="L61" s="530">
        <v>10</v>
      </c>
      <c r="M61" s="263">
        <f t="shared" ref="M61" si="442">B61</f>
        <v>99.097417727657898</v>
      </c>
      <c r="N61" s="221">
        <f t="shared" ref="N61" si="443">J61</f>
        <v>101.79862878365221</v>
      </c>
    </row>
    <row r="62" spans="1:14">
      <c r="A62" s="317">
        <v>44866</v>
      </c>
      <c r="B62" s="343">
        <f>結果表!D60</f>
        <v>99.39437848999097</v>
      </c>
      <c r="C62" s="244">
        <f t="shared" ref="C62" si="444">B62-B61</f>
        <v>0.29696076233307167</v>
      </c>
      <c r="D62" s="244">
        <f t="shared" ref="D62" si="445">ROUND((B62-B50)/B50*100,2)</f>
        <v>0.43</v>
      </c>
      <c r="E62" s="543">
        <f t="shared" ref="E62" si="446">AVERAGE(B60:B62)</f>
        <v>99.100725825533118</v>
      </c>
      <c r="F62" s="360">
        <f t="shared" ref="F62" si="447">E62-E61</f>
        <v>0.27247363353559706</v>
      </c>
      <c r="G62" s="361">
        <f t="shared" ref="G62" si="448">IF(F62&lt;0,-1,1)</f>
        <v>1</v>
      </c>
      <c r="H62" s="362">
        <f t="shared" ref="H62" si="449">SUM(G60:G62)</f>
        <v>3</v>
      </c>
      <c r="I62" s="363" t="str">
        <f t="shared" ref="I62" si="450">IF(H62=-3,"悪化 ",IF(H62=3,"改善 "," ---"))</f>
        <v xml:space="preserve">改善 </v>
      </c>
      <c r="J62" s="2622">
        <f>結果表!L60</f>
        <v>102.1008771485219</v>
      </c>
      <c r="L62" s="529">
        <v>11</v>
      </c>
      <c r="M62" s="263">
        <f t="shared" ref="M62" si="451">B62</f>
        <v>99.39437848999097</v>
      </c>
      <c r="N62" s="221">
        <f t="shared" ref="N62" si="452">J62</f>
        <v>102.1008771485219</v>
      </c>
    </row>
    <row r="63" spans="1:14">
      <c r="A63" s="317">
        <v>44896</v>
      </c>
      <c r="B63" s="343">
        <f>結果表!D61</f>
        <v>99.668705598805289</v>
      </c>
      <c r="C63" s="244">
        <f t="shared" ref="C63:C64" si="453">B63-B62</f>
        <v>0.27432710881431888</v>
      </c>
      <c r="D63" s="244">
        <f t="shared" ref="D63:D64" si="454">ROUND((B63-B51)/B51*100,2)</f>
        <v>0.72</v>
      </c>
      <c r="E63" s="543">
        <f t="shared" ref="E63:E64" si="455">AVERAGE(B61:B63)</f>
        <v>99.386833938818043</v>
      </c>
      <c r="F63" s="360">
        <f t="shared" ref="F63:F64" si="456">E63-E62</f>
        <v>0.28610811328492503</v>
      </c>
      <c r="G63" s="361">
        <f t="shared" ref="G63:G64" si="457">IF(F63&lt;0,-1,1)</f>
        <v>1</v>
      </c>
      <c r="H63" s="362">
        <f t="shared" ref="H63:H64" si="458">SUM(G61:G63)</f>
        <v>3</v>
      </c>
      <c r="I63" s="363" t="str">
        <f t="shared" ref="I63:I64" si="459">IF(H63=-3,"悪化 ",IF(H63=3,"改善 "," ---"))</f>
        <v xml:space="preserve">改善 </v>
      </c>
      <c r="J63" s="2622">
        <f>結果表!L61</f>
        <v>102.33226183830357</v>
      </c>
      <c r="L63" s="533">
        <v>12</v>
      </c>
      <c r="M63" s="495">
        <f t="shared" ref="M63:M64" si="460">B63</f>
        <v>99.668705598805289</v>
      </c>
      <c r="N63" s="226">
        <f t="shared" ref="N63:N64" si="461">J63</f>
        <v>102.33226183830357</v>
      </c>
    </row>
    <row r="64" spans="1:14">
      <c r="A64" s="2639">
        <v>44927</v>
      </c>
      <c r="B64" s="563">
        <f>結果表!D62</f>
        <v>99.869167234677647</v>
      </c>
      <c r="C64" s="246">
        <f t="shared" si="453"/>
        <v>0.2004616358723581</v>
      </c>
      <c r="D64" s="548">
        <f t="shared" si="454"/>
        <v>0.99</v>
      </c>
      <c r="E64" s="555">
        <f t="shared" si="455"/>
        <v>99.644083774491307</v>
      </c>
      <c r="F64" s="549">
        <f t="shared" si="456"/>
        <v>0.25724983567326376</v>
      </c>
      <c r="G64" s="556">
        <f t="shared" si="457"/>
        <v>1</v>
      </c>
      <c r="H64" s="550">
        <f t="shared" si="458"/>
        <v>3</v>
      </c>
      <c r="I64" s="2617" t="str">
        <f t="shared" si="459"/>
        <v xml:space="preserve">改善 </v>
      </c>
      <c r="J64" s="2621">
        <f>結果表!L62</f>
        <v>102.47404517619091</v>
      </c>
      <c r="L64" s="531" t="s">
        <v>1213</v>
      </c>
      <c r="M64" s="532">
        <f t="shared" si="460"/>
        <v>99.869167234677647</v>
      </c>
      <c r="N64" s="370">
        <f t="shared" si="461"/>
        <v>102.47404517619091</v>
      </c>
    </row>
    <row r="65" spans="1:14">
      <c r="A65" s="2640">
        <v>44958</v>
      </c>
      <c r="B65" s="343">
        <f>結果表!D63</f>
        <v>99.954064037610095</v>
      </c>
      <c r="C65" s="244">
        <f t="shared" ref="C65" si="462">B65-B64</f>
        <v>8.4896802932448168E-2</v>
      </c>
      <c r="D65" s="53">
        <f t="shared" ref="D65" si="463">ROUND((B65-B53)/B53*100,2)</f>
        <v>1.18</v>
      </c>
      <c r="E65" s="360">
        <f t="shared" ref="E65" si="464">AVERAGE(B63:B65)</f>
        <v>99.830645623697663</v>
      </c>
      <c r="F65" s="543">
        <f t="shared" ref="F65" si="465">E65-E64</f>
        <v>0.1865618492063561</v>
      </c>
      <c r="G65" s="362">
        <f t="shared" ref="G65" si="466">IF(F65&lt;0,-1,1)</f>
        <v>1</v>
      </c>
      <c r="H65" s="361">
        <f t="shared" ref="H65" si="467">SUM(G63:G65)</f>
        <v>3</v>
      </c>
      <c r="I65" s="2618" t="str">
        <f t="shared" ref="I65" si="468">IF(H65=-3,"悪化 ",IF(H65=3,"改善 "," ---"))</f>
        <v xml:space="preserve">改善 </v>
      </c>
      <c r="J65" s="2622">
        <f>結果表!L63</f>
        <v>102.49464983112199</v>
      </c>
      <c r="L65" s="528">
        <v>2</v>
      </c>
      <c r="M65" s="263">
        <f t="shared" ref="M65" si="469">B65</f>
        <v>99.954064037610095</v>
      </c>
      <c r="N65" s="221">
        <f t="shared" ref="N65" si="470">J65</f>
        <v>102.49464983112199</v>
      </c>
    </row>
    <row r="66" spans="1:14">
      <c r="A66" s="2640">
        <v>44986</v>
      </c>
      <c r="B66" s="343">
        <f>結果表!D64</f>
        <v>99.977256121952934</v>
      </c>
      <c r="C66" s="244">
        <f t="shared" ref="C66" si="471">B66-B65</f>
        <v>2.3192084342838371E-2</v>
      </c>
      <c r="D66" s="53">
        <f t="shared" ref="D66" si="472">ROUND((B66-B54)/B54*100,2)</f>
        <v>1.33</v>
      </c>
      <c r="E66" s="360">
        <f t="shared" ref="E66" si="473">AVERAGE(B64:B66)</f>
        <v>99.93349579808023</v>
      </c>
      <c r="F66" s="543">
        <f t="shared" ref="F66" si="474">E66-E65</f>
        <v>0.10285017438256716</v>
      </c>
      <c r="G66" s="362">
        <f t="shared" ref="G66" si="475">IF(F66&lt;0,-1,1)</f>
        <v>1</v>
      </c>
      <c r="H66" s="361">
        <f t="shared" ref="H66" si="476">SUM(G64:G66)</f>
        <v>3</v>
      </c>
      <c r="I66" s="2618" t="str">
        <f t="shared" ref="I66" si="477">IF(H66=-3,"悪化 ",IF(H66=3,"改善 "," ---"))</f>
        <v xml:space="preserve">改善 </v>
      </c>
      <c r="J66" s="2622">
        <f>結果表!L64</f>
        <v>102.37394649598772</v>
      </c>
      <c r="L66" s="528">
        <v>3</v>
      </c>
      <c r="M66" s="263">
        <f t="shared" ref="M66" si="478">B66</f>
        <v>99.977256121952934</v>
      </c>
      <c r="N66" s="221">
        <f t="shared" ref="N66" si="479">J66</f>
        <v>102.37394649598772</v>
      </c>
    </row>
    <row r="67" spans="1:14">
      <c r="A67" s="2640">
        <v>45017</v>
      </c>
      <c r="B67" s="343">
        <f>結果表!D65</f>
        <v>99.967620775369895</v>
      </c>
      <c r="C67" s="244">
        <f t="shared" ref="C67" si="480">B67-B66</f>
        <v>-9.635346583038995E-3</v>
      </c>
      <c r="D67" s="53">
        <f t="shared" ref="D67" si="481">ROUND((B67-B55)/B55*100,2)</f>
        <v>1.44</v>
      </c>
      <c r="E67" s="360">
        <f t="shared" ref="E67" si="482">AVERAGE(B65:B67)</f>
        <v>99.966313644977632</v>
      </c>
      <c r="F67" s="543">
        <f t="shared" ref="F67" si="483">E67-E66</f>
        <v>3.2817846897401637E-2</v>
      </c>
      <c r="G67" s="362">
        <f t="shared" ref="G67" si="484">IF(F67&lt;0,-1,1)</f>
        <v>1</v>
      </c>
      <c r="H67" s="361">
        <f t="shared" ref="H67" si="485">SUM(G65:G67)</f>
        <v>3</v>
      </c>
      <c r="I67" s="2618" t="str">
        <f t="shared" ref="I67" si="486">IF(H67=-3,"悪化 ",IF(H67=3,"改善 "," ---"))</f>
        <v xml:space="preserve">改善 </v>
      </c>
      <c r="J67" s="2622">
        <f>結果表!L65</f>
        <v>102.12065832669524</v>
      </c>
      <c r="L67" s="528">
        <v>4</v>
      </c>
      <c r="M67" s="263">
        <f t="shared" ref="M67" si="487">B67</f>
        <v>99.967620775369895</v>
      </c>
      <c r="N67" s="221">
        <f t="shared" ref="N67" si="488">J67</f>
        <v>102.12065832669524</v>
      </c>
    </row>
    <row r="68" spans="1:14">
      <c r="A68" s="2640">
        <v>45047</v>
      </c>
      <c r="B68" s="343">
        <f>結果表!D66</f>
        <v>99.964169177459709</v>
      </c>
      <c r="C68" s="244">
        <f t="shared" ref="C68" si="489">B68-B67</f>
        <v>-3.4515979101854555E-3</v>
      </c>
      <c r="D68" s="53">
        <f t="shared" ref="D68" si="490">ROUND((B68-B56)/B56*100,2)</f>
        <v>1.54</v>
      </c>
      <c r="E68" s="360">
        <f t="shared" ref="E68" si="491">AVERAGE(B66:B68)</f>
        <v>99.969682024927522</v>
      </c>
      <c r="F68" s="543">
        <f t="shared" ref="F68" si="492">E68-E67</f>
        <v>3.3683799498902545E-3</v>
      </c>
      <c r="G68" s="362">
        <f t="shared" ref="G68" si="493">IF(F68&lt;0,-1,1)</f>
        <v>1</v>
      </c>
      <c r="H68" s="361">
        <f t="shared" ref="H68" si="494">SUM(G66:G68)</f>
        <v>3</v>
      </c>
      <c r="I68" s="2618" t="str">
        <f t="shared" ref="I68" si="495">IF(H68=-3,"悪化 ",IF(H68=3,"改善 "," ---"))</f>
        <v xml:space="preserve">改善 </v>
      </c>
      <c r="J68" s="2622">
        <f>結果表!L66</f>
        <v>101.76819271313849</v>
      </c>
      <c r="L68" s="528">
        <v>5</v>
      </c>
      <c r="M68" s="263">
        <f t="shared" ref="M68" si="496">B68</f>
        <v>99.964169177459709</v>
      </c>
      <c r="N68" s="221">
        <f t="shared" ref="N68" si="497">J68</f>
        <v>101.76819271313849</v>
      </c>
    </row>
    <row r="69" spans="1:14">
      <c r="A69" s="2640">
        <v>45078</v>
      </c>
      <c r="B69" s="343">
        <f>結果表!D67</f>
        <v>99.990881925829811</v>
      </c>
      <c r="C69" s="244">
        <f t="shared" ref="C69" si="498">B69-B68</f>
        <v>2.6712748370101735E-2</v>
      </c>
      <c r="D69" s="53">
        <f t="shared" ref="D69" si="499">ROUND((B69-B57)/B57*100,2)</f>
        <v>1.66</v>
      </c>
      <c r="E69" s="360">
        <f t="shared" ref="E69" si="500">AVERAGE(B67:B69)</f>
        <v>99.974223959553129</v>
      </c>
      <c r="F69" s="543">
        <f t="shared" ref="F69" si="501">E69-E68</f>
        <v>4.5419346256068138E-3</v>
      </c>
      <c r="G69" s="362">
        <f t="shared" ref="G69" si="502">IF(F69&lt;0,-1,1)</f>
        <v>1</v>
      </c>
      <c r="H69" s="361">
        <f t="shared" ref="H69" si="503">SUM(G67:G69)</f>
        <v>3</v>
      </c>
      <c r="I69" s="2618" t="str">
        <f t="shared" ref="I69" si="504">IF(H69=-3,"悪化 ",IF(H69=3,"改善 "," ---"))</f>
        <v xml:space="preserve">改善 </v>
      </c>
      <c r="J69" s="2622">
        <f>結果表!L67</f>
        <v>101.35874735054963</v>
      </c>
      <c r="L69" s="528">
        <v>6</v>
      </c>
      <c r="M69" s="263">
        <f t="shared" ref="M69" si="505">B69</f>
        <v>99.990881925829811</v>
      </c>
      <c r="N69" s="221">
        <f t="shared" ref="N69" si="506">J69</f>
        <v>101.35874735054963</v>
      </c>
    </row>
    <row r="70" spans="1:14">
      <c r="A70" s="2640">
        <v>45108</v>
      </c>
      <c r="B70" s="343">
        <f>結果表!D68</f>
        <v>100.04970450730539</v>
      </c>
      <c r="C70" s="244">
        <f t="shared" ref="C70" si="507">B70-B69</f>
        <v>5.8822581475581615E-2</v>
      </c>
      <c r="D70" s="53">
        <f t="shared" ref="D70" si="508">ROUND((B70-B58)/B58*100,2)</f>
        <v>1.66</v>
      </c>
      <c r="E70" s="360">
        <f t="shared" ref="E70" si="509">AVERAGE(B68:B70)</f>
        <v>100.00158520353163</v>
      </c>
      <c r="F70" s="543">
        <f t="shared" ref="F70" si="510">E70-E69</f>
        <v>2.7361243978504035E-2</v>
      </c>
      <c r="G70" s="362">
        <f t="shared" ref="G70" si="511">IF(F70&lt;0,-1,1)</f>
        <v>1</v>
      </c>
      <c r="H70" s="361">
        <f t="shared" ref="H70" si="512">SUM(G68:G70)</f>
        <v>3</v>
      </c>
      <c r="I70" s="2618" t="str">
        <f t="shared" ref="I70" si="513">IF(H70=-3,"悪化 ",IF(H70=3,"改善 "," ---"))</f>
        <v xml:space="preserve">改善 </v>
      </c>
      <c r="J70" s="2622">
        <f>結果表!L68</f>
        <v>100.95830478335569</v>
      </c>
      <c r="L70" s="528">
        <v>7</v>
      </c>
      <c r="M70" s="263">
        <f t="shared" ref="M70" si="514">B70</f>
        <v>100.04970450730539</v>
      </c>
      <c r="N70" s="221">
        <f t="shared" ref="N70" si="515">J70</f>
        <v>100.95830478335569</v>
      </c>
    </row>
    <row r="71" spans="1:14">
      <c r="A71" s="2640">
        <v>45139</v>
      </c>
      <c r="B71" s="343">
        <f>結果表!D69</f>
        <v>100.14701657776396</v>
      </c>
      <c r="C71" s="244">
        <f t="shared" ref="C71" si="516">B71-B70</f>
        <v>9.7312070458571043E-2</v>
      </c>
      <c r="D71" s="53">
        <f t="shared" ref="D71" si="517">ROUND((B71-B59)/B59*100,2)</f>
        <v>1.59</v>
      </c>
      <c r="E71" s="360">
        <f t="shared" ref="E71" si="518">AVERAGE(B69:B71)</f>
        <v>100.06253433696639</v>
      </c>
      <c r="F71" s="543">
        <f t="shared" ref="F71" si="519">E71-E70</f>
        <v>6.0949133434760938E-2</v>
      </c>
      <c r="G71" s="362">
        <f t="shared" ref="G71" si="520">IF(F71&lt;0,-1,1)</f>
        <v>1</v>
      </c>
      <c r="H71" s="361">
        <f t="shared" ref="H71" si="521">SUM(G69:G71)</f>
        <v>3</v>
      </c>
      <c r="I71" s="2618" t="str">
        <f t="shared" ref="I71" si="522">IF(H71=-3,"悪化 ",IF(H71=3,"改善 "," ---"))</f>
        <v xml:space="preserve">改善 </v>
      </c>
      <c r="J71" s="2622">
        <f>結果表!L69</f>
        <v>100.61513579289488</v>
      </c>
      <c r="L71" s="530">
        <v>8</v>
      </c>
      <c r="M71" s="263">
        <f t="shared" ref="M71" si="523">B71</f>
        <v>100.14701657776396</v>
      </c>
      <c r="N71" s="221">
        <f t="shared" ref="N71" si="524">J71</f>
        <v>100.61513579289488</v>
      </c>
    </row>
    <row r="72" spans="1:14">
      <c r="A72" s="2640">
        <v>45170</v>
      </c>
      <c r="B72" s="343">
        <f>結果表!D70</f>
        <v>100.26507500890041</v>
      </c>
      <c r="C72" s="244">
        <f t="shared" ref="C72" si="525">B72-B71</f>
        <v>0.11805843113644698</v>
      </c>
      <c r="D72" s="53">
        <f t="shared" ref="D72" si="526">ROUND((B72-B60)/B60*100,2)</f>
        <v>1.47</v>
      </c>
      <c r="E72" s="360">
        <f t="shared" ref="E72" si="527">AVERAGE(B70:B72)</f>
        <v>100.15393203132327</v>
      </c>
      <c r="F72" s="543">
        <f t="shared" ref="F72" si="528">E72-E71</f>
        <v>9.1397694356871284E-2</v>
      </c>
      <c r="G72" s="362">
        <f t="shared" ref="G72" si="529">IF(F72&lt;0,-1,1)</f>
        <v>1</v>
      </c>
      <c r="H72" s="361">
        <f t="shared" ref="H72" si="530">SUM(G70:G72)</f>
        <v>3</v>
      </c>
      <c r="I72" s="2618" t="str">
        <f t="shared" ref="I72" si="531">IF(H72=-3,"悪化 ",IF(H72=3,"改善 "," ---"))</f>
        <v xml:space="preserve">改善 </v>
      </c>
      <c r="J72" s="2622">
        <f>結果表!L70</f>
        <v>100.3544294848283</v>
      </c>
      <c r="L72" s="530">
        <v>9</v>
      </c>
      <c r="M72" s="263">
        <f t="shared" ref="M72" si="532">B72</f>
        <v>100.26507500890041</v>
      </c>
      <c r="N72" s="221">
        <f t="shared" ref="N72" si="533">J72</f>
        <v>100.3544294848283</v>
      </c>
    </row>
    <row r="73" spans="1:14">
      <c r="A73" s="2640">
        <v>45200</v>
      </c>
      <c r="B73" s="343">
        <f>結果表!D71</f>
        <v>100.39055758685761</v>
      </c>
      <c r="C73" s="244">
        <f t="shared" ref="C73" si="534">B73-B72</f>
        <v>0.12548257795720019</v>
      </c>
      <c r="D73" s="53">
        <f t="shared" ref="D73" si="535">ROUND((B73-B61)/B61*100,2)</f>
        <v>1.3</v>
      </c>
      <c r="E73" s="360">
        <f t="shared" ref="E73" si="536">AVERAGE(B71:B73)</f>
        <v>100.26754972450732</v>
      </c>
      <c r="F73" s="543">
        <f t="shared" ref="F73" si="537">E73-E72</f>
        <v>0.11361769318405379</v>
      </c>
      <c r="G73" s="362">
        <f t="shared" ref="G73" si="538">IF(F73&lt;0,-1,1)</f>
        <v>1</v>
      </c>
      <c r="H73" s="361">
        <f t="shared" ref="H73" si="539">SUM(G71:G73)</f>
        <v>3</v>
      </c>
      <c r="I73" s="2618" t="str">
        <f t="shared" ref="I73" si="540">IF(H73=-3,"悪化 ",IF(H73=3,"改善 "," ---"))</f>
        <v xml:space="preserve">改善 </v>
      </c>
      <c r="J73" s="2622">
        <f>結果表!L71</f>
        <v>100.18228049158263</v>
      </c>
      <c r="L73" s="530">
        <v>10</v>
      </c>
      <c r="M73" s="263">
        <f t="shared" ref="M73" si="541">B73</f>
        <v>100.39055758685761</v>
      </c>
      <c r="N73" s="221">
        <f t="shared" ref="N73" si="542">J73</f>
        <v>100.18228049158263</v>
      </c>
    </row>
    <row r="74" spans="1:14">
      <c r="A74" s="2640">
        <v>45231</v>
      </c>
      <c r="B74" s="343">
        <f>結果表!D72</f>
        <v>100.4865024707168</v>
      </c>
      <c r="C74" s="244">
        <f t="shared" ref="C74" si="543">B74-B73</f>
        <v>9.5944883859189645E-2</v>
      </c>
      <c r="D74" s="53">
        <f t="shared" ref="D74" si="544">ROUND((B74-B62)/B62*100,2)</f>
        <v>1.1000000000000001</v>
      </c>
      <c r="E74" s="360">
        <f t="shared" ref="E74" si="545">AVERAGE(B72:B74)</f>
        <v>100.38071168882493</v>
      </c>
      <c r="F74" s="543">
        <f t="shared" ref="F74" si="546">E74-E73</f>
        <v>0.11316196431761227</v>
      </c>
      <c r="G74" s="362">
        <f t="shared" ref="G74" si="547">IF(F74&lt;0,-1,1)</f>
        <v>1</v>
      </c>
      <c r="H74" s="361">
        <f t="shared" ref="H74" si="548">SUM(G72:G74)</f>
        <v>3</v>
      </c>
      <c r="I74" s="2618" t="str">
        <f t="shared" ref="I74" si="549">IF(H74=-3,"悪化 ",IF(H74=3,"改善 "," ---"))</f>
        <v xml:space="preserve">改善 </v>
      </c>
      <c r="J74" s="2622">
        <f>結果表!L72</f>
        <v>100.07292643710888</v>
      </c>
      <c r="L74" s="529">
        <v>11</v>
      </c>
      <c r="M74" s="263">
        <f t="shared" ref="M74" si="550">B74</f>
        <v>100.4865024707168</v>
      </c>
      <c r="N74" s="221">
        <f t="shared" ref="N74" si="551">J74</f>
        <v>100.07292643710888</v>
      </c>
    </row>
    <row r="75" spans="1:14">
      <c r="A75" s="2641">
        <v>45261</v>
      </c>
      <c r="B75" s="554">
        <f>結果表!D73</f>
        <v>100.51356242695778</v>
      </c>
      <c r="C75" s="247">
        <f t="shared" ref="C75:C76" si="552">B75-B74</f>
        <v>2.705995624097568E-2</v>
      </c>
      <c r="D75" s="551">
        <f t="shared" ref="D75:D76" si="553">ROUND((B75-B63)/B63*100,2)</f>
        <v>0.85</v>
      </c>
      <c r="E75" s="545">
        <f t="shared" ref="E75:E76" si="554">AVERAGE(B73:B75)</f>
        <v>100.46354082817739</v>
      </c>
      <c r="F75" s="552">
        <f t="shared" ref="F75:F76" si="555">E75-E74</f>
        <v>8.2829139352455172E-2</v>
      </c>
      <c r="G75" s="546">
        <f t="shared" ref="G75:G76" si="556">IF(F75&lt;0,-1,1)</f>
        <v>1</v>
      </c>
      <c r="H75" s="553">
        <f t="shared" ref="H75:H76" si="557">SUM(G73:G75)</f>
        <v>3</v>
      </c>
      <c r="I75" s="2620" t="str">
        <f t="shared" ref="I75:I76" si="558">IF(H75=-3,"悪化 ",IF(H75=3,"改善 "," ---"))</f>
        <v xml:space="preserve">改善 </v>
      </c>
      <c r="J75" s="2623">
        <f>結果表!L73</f>
        <v>99.989299456542383</v>
      </c>
      <c r="L75" s="533">
        <v>12</v>
      </c>
      <c r="M75" s="495">
        <f t="shared" ref="M75:M76" si="559">B75</f>
        <v>100.51356242695778</v>
      </c>
      <c r="N75" s="226">
        <f t="shared" ref="N75:N76" si="560">J75</f>
        <v>99.989299456542383</v>
      </c>
    </row>
    <row r="76" spans="1:14">
      <c r="A76" s="2639">
        <v>45292</v>
      </c>
      <c r="B76" s="563">
        <f>結果表!D74</f>
        <v>100.44228839594848</v>
      </c>
      <c r="C76" s="246">
        <f t="shared" si="552"/>
        <v>-7.1274031009295413E-2</v>
      </c>
      <c r="D76" s="548">
        <f t="shared" si="553"/>
        <v>0.56999999999999995</v>
      </c>
      <c r="E76" s="555">
        <f t="shared" si="554"/>
        <v>100.48078443120768</v>
      </c>
      <c r="F76" s="549">
        <f t="shared" si="555"/>
        <v>1.7243603030294707E-2</v>
      </c>
      <c r="G76" s="556">
        <f t="shared" si="556"/>
        <v>1</v>
      </c>
      <c r="H76" s="550">
        <f t="shared" si="557"/>
        <v>3</v>
      </c>
      <c r="I76" s="2617" t="str">
        <f t="shared" si="558"/>
        <v xml:space="preserve">改善 </v>
      </c>
      <c r="J76" s="2621">
        <f>結果表!L74</f>
        <v>99.87969139903943</v>
      </c>
      <c r="L76" s="531" t="s">
        <v>1257</v>
      </c>
      <c r="M76" s="263">
        <f t="shared" si="559"/>
        <v>100.44228839594848</v>
      </c>
      <c r="N76" s="221">
        <f t="shared" si="560"/>
        <v>99.87969139903943</v>
      </c>
    </row>
    <row r="77" spans="1:14">
      <c r="A77" s="2640">
        <v>45323</v>
      </c>
      <c r="B77" s="343">
        <f>結果表!D75</f>
        <v>100.30849857623475</v>
      </c>
      <c r="C77" s="244">
        <f t="shared" ref="C77" si="561">B77-B76</f>
        <v>-0.13378981971372639</v>
      </c>
      <c r="D77" s="53">
        <f t="shared" ref="D77" si="562">ROUND((B77-B65)/B65*100,2)</f>
        <v>0.35</v>
      </c>
      <c r="E77" s="360">
        <f t="shared" ref="E77" si="563">AVERAGE(B75:B77)</f>
        <v>100.42144979971367</v>
      </c>
      <c r="F77" s="543">
        <f t="shared" ref="F77" si="564">E77-E76</f>
        <v>-5.9334631494010637E-2</v>
      </c>
      <c r="G77" s="362">
        <f t="shared" ref="G77" si="565">IF(F77&lt;0,-1,1)</f>
        <v>-1</v>
      </c>
      <c r="H77" s="361">
        <f t="shared" ref="H77" si="566">SUM(G75:G77)</f>
        <v>1</v>
      </c>
      <c r="I77" s="2618" t="str">
        <f t="shared" ref="I77" si="567">IF(H77=-3,"悪化 ",IF(H77=3,"改善 "," ---"))</f>
        <v xml:space="preserve"> ---</v>
      </c>
      <c r="J77" s="2622">
        <f>結果表!L75</f>
        <v>99.684953231215957</v>
      </c>
      <c r="L77" s="528">
        <v>2</v>
      </c>
      <c r="M77" s="263">
        <f t="shared" ref="M77" si="568">B77</f>
        <v>100.30849857623475</v>
      </c>
      <c r="N77" s="221">
        <f t="shared" ref="N77" si="569">J77</f>
        <v>99.684953231215957</v>
      </c>
    </row>
    <row r="78" spans="1:14">
      <c r="A78" s="2640">
        <v>45352</v>
      </c>
      <c r="B78" s="343">
        <f>結果表!D76</f>
        <v>100.1163625800488</v>
      </c>
      <c r="C78" s="244">
        <f t="shared" ref="C78" si="570">B78-B77</f>
        <v>-0.19213599618595367</v>
      </c>
      <c r="D78" s="53">
        <f t="shared" ref="D78" si="571">ROUND((B78-B66)/B66*100,2)</f>
        <v>0.14000000000000001</v>
      </c>
      <c r="E78" s="360">
        <f t="shared" ref="E78" si="572">AVERAGE(B76:B78)</f>
        <v>100.28904985074401</v>
      </c>
      <c r="F78" s="543">
        <f t="shared" ref="F78" si="573">E78-E77</f>
        <v>-0.13239994896966323</v>
      </c>
      <c r="G78" s="362">
        <f t="shared" ref="G78" si="574">IF(F78&lt;0,-1,1)</f>
        <v>-1</v>
      </c>
      <c r="H78" s="361">
        <f t="shared" ref="H78" si="575">SUM(G76:G78)</f>
        <v>-1</v>
      </c>
      <c r="I78" s="2618" t="str">
        <f t="shared" ref="I78" si="576">IF(H78=-3,"悪化 ",IF(H78=3,"改善 "," ---"))</f>
        <v xml:space="preserve"> ---</v>
      </c>
      <c r="J78" s="2622">
        <f>結果表!L76</f>
        <v>99.404536465399062</v>
      </c>
      <c r="L78" s="528">
        <v>3</v>
      </c>
      <c r="M78" s="263">
        <f t="shared" ref="M78" si="577">B78</f>
        <v>100.1163625800488</v>
      </c>
      <c r="N78" s="221">
        <f t="shared" ref="N78" si="578">J78</f>
        <v>99.404536465399062</v>
      </c>
    </row>
    <row r="79" spans="1:14">
      <c r="A79" s="2640">
        <v>45383</v>
      </c>
      <c r="B79" s="343">
        <f>結果表!D77</f>
        <v>99.944940722131648</v>
      </c>
      <c r="C79" s="244">
        <f t="shared" ref="C79" si="579">B79-B78</f>
        <v>-0.17142185791715292</v>
      </c>
      <c r="D79" s="53">
        <f t="shared" ref="D79" si="580">ROUND((B79-B67)/B67*100,2)</f>
        <v>-0.02</v>
      </c>
      <c r="E79" s="360">
        <f t="shared" ref="E79" si="581">AVERAGE(B77:B79)</f>
        <v>100.12326729280507</v>
      </c>
      <c r="F79" s="543">
        <f t="shared" ref="F79" si="582">E79-E78</f>
        <v>-0.16578255793893959</v>
      </c>
      <c r="G79" s="362">
        <f t="shared" ref="G79" si="583">IF(F79&lt;0,-1,1)</f>
        <v>-1</v>
      </c>
      <c r="H79" s="361">
        <f t="shared" ref="H79" si="584">SUM(G77:G79)</f>
        <v>-3</v>
      </c>
      <c r="I79" s="2618" t="str">
        <f t="shared" ref="I79" si="585">IF(H79=-3,"悪化 ",IF(H79=3,"改善 "," ---"))</f>
        <v xml:space="preserve">悪化 </v>
      </c>
      <c r="J79" s="2622">
        <f>結果表!L77</f>
        <v>99.07046643162586</v>
      </c>
      <c r="L79" s="528">
        <v>4</v>
      </c>
      <c r="M79" s="263">
        <f t="shared" ref="M79" si="586">B79</f>
        <v>99.944940722131648</v>
      </c>
      <c r="N79" s="221">
        <f t="shared" ref="N79" si="587">J79</f>
        <v>99.07046643162586</v>
      </c>
    </row>
    <row r="80" spans="1:14">
      <c r="A80" s="2640">
        <v>45413</v>
      </c>
      <c r="B80" s="343">
        <f>結果表!D78</f>
        <v>99.916037433714976</v>
      </c>
      <c r="C80" s="244">
        <f t="shared" ref="C80" si="588">B80-B79</f>
        <v>-2.8903288416671558E-2</v>
      </c>
      <c r="D80" s="53">
        <f t="shared" ref="D80" si="589">ROUND((B80-B68)/B68*100,2)</f>
        <v>-0.05</v>
      </c>
      <c r="E80" s="360">
        <f t="shared" ref="E80" si="590">AVERAGE(B78:B80)</f>
        <v>99.992446911965146</v>
      </c>
      <c r="F80" s="543">
        <f t="shared" ref="F80" si="591">E80-E79</f>
        <v>-0.13082038083992131</v>
      </c>
      <c r="G80" s="362">
        <f t="shared" ref="G80" si="592">IF(F80&lt;0,-1,1)</f>
        <v>-1</v>
      </c>
      <c r="H80" s="361">
        <f t="shared" ref="H80" si="593">SUM(G78:G80)</f>
        <v>-3</v>
      </c>
      <c r="I80" s="2618" t="str">
        <f t="shared" ref="I80" si="594">IF(H80=-3,"悪化 ",IF(H80=3,"改善 "," ---"))</f>
        <v xml:space="preserve">悪化 </v>
      </c>
      <c r="J80" s="2622">
        <f>結果表!L78</f>
        <v>98.755765005332478</v>
      </c>
      <c r="L80" s="528">
        <v>5</v>
      </c>
      <c r="M80" s="263">
        <f t="shared" ref="M80" si="595">B80</f>
        <v>99.916037433714976</v>
      </c>
      <c r="N80" s="221">
        <f t="shared" ref="N80" si="596">J80</f>
        <v>98.755765005332478</v>
      </c>
    </row>
    <row r="81" spans="1:14">
      <c r="A81" s="2640">
        <v>45444</v>
      </c>
      <c r="B81" s="343">
        <f>結果表!D79</f>
        <v>100.1356987211544</v>
      </c>
      <c r="C81" s="244">
        <f t="shared" ref="C81" si="597">B81-B80</f>
        <v>0.21966128743942193</v>
      </c>
      <c r="D81" s="53">
        <f t="shared" ref="D81" si="598">ROUND((B81-B69)/B69*100,2)</f>
        <v>0.14000000000000001</v>
      </c>
      <c r="E81" s="360">
        <f t="shared" ref="E81" si="599">AVERAGE(B79:B81)</f>
        <v>99.998892292333679</v>
      </c>
      <c r="F81" s="543">
        <f t="shared" ref="F81" si="600">E81-E80</f>
        <v>6.4453803685324829E-3</v>
      </c>
      <c r="G81" s="362">
        <f t="shared" ref="G81" si="601">IF(F81&lt;0,-1,1)</f>
        <v>1</v>
      </c>
      <c r="H81" s="361">
        <f t="shared" ref="H81" si="602">SUM(G79:G81)</f>
        <v>-1</v>
      </c>
      <c r="I81" s="2618" t="str">
        <f t="shared" ref="I81" si="603">IF(H81=-3,"悪化 ",IF(H81=3,"改善 "," ---"))</f>
        <v xml:space="preserve"> ---</v>
      </c>
      <c r="J81" s="2622">
        <f>結果表!L79</f>
        <v>98.536164993827256</v>
      </c>
      <c r="L81" s="528">
        <v>6</v>
      </c>
      <c r="M81" s="263">
        <f t="shared" ref="M81" si="604">B81</f>
        <v>100.1356987211544</v>
      </c>
      <c r="N81" s="221">
        <f t="shared" ref="N81" si="605">J81</f>
        <v>98.536164993827256</v>
      </c>
    </row>
    <row r="82" spans="1:14">
      <c r="A82" s="2640">
        <v>45474</v>
      </c>
      <c r="B82" s="343">
        <f>結果表!D80</f>
        <v>100.56859226295325</v>
      </c>
      <c r="C82" s="244">
        <f t="shared" ref="C82" si="606">B82-B81</f>
        <v>0.43289354179884754</v>
      </c>
      <c r="D82" s="53">
        <f t="shared" ref="D82" si="607">ROUND((B82-B70)/B70*100,2)</f>
        <v>0.52</v>
      </c>
      <c r="E82" s="360">
        <f t="shared" ref="E82" si="608">AVERAGE(B80:B82)</f>
        <v>100.20677613927421</v>
      </c>
      <c r="F82" s="543">
        <f t="shared" ref="F82" si="609">E82-E81</f>
        <v>0.20788384694053264</v>
      </c>
      <c r="G82" s="362">
        <f t="shared" ref="G82" si="610">IF(F82&lt;0,-1,1)</f>
        <v>1</v>
      </c>
      <c r="H82" s="361">
        <f t="shared" ref="H82" si="611">SUM(G80:G82)</f>
        <v>1</v>
      </c>
      <c r="I82" s="2618" t="str">
        <f t="shared" ref="I82" si="612">IF(H82=-3,"悪化 ",IF(H82=3,"改善 "," ---"))</f>
        <v xml:space="preserve"> ---</v>
      </c>
      <c r="J82" s="2622">
        <f>結果表!L80</f>
        <v>98.411935294175279</v>
      </c>
      <c r="L82" s="528">
        <v>7</v>
      </c>
      <c r="M82" s="263">
        <f t="shared" ref="M82" si="613">B82</f>
        <v>100.56859226295325</v>
      </c>
      <c r="N82" s="221">
        <f t="shared" ref="N82" si="614">J82</f>
        <v>98.411935294175279</v>
      </c>
    </row>
    <row r="83" spans="1:14">
      <c r="A83" s="2640">
        <v>45505</v>
      </c>
      <c r="B83" s="343">
        <f>結果表!D81</f>
        <v>101.19654052627085</v>
      </c>
      <c r="C83" s="244">
        <f t="shared" ref="C83" si="615">B83-B82</f>
        <v>0.62794826331760589</v>
      </c>
      <c r="D83" s="53">
        <f t="shared" ref="D83" si="616">ROUND((B83-B71)/B71*100,2)</f>
        <v>1.05</v>
      </c>
      <c r="E83" s="360">
        <f t="shared" ref="E83" si="617">AVERAGE(B81:B83)</f>
        <v>100.63361050345951</v>
      </c>
      <c r="F83" s="543">
        <f t="shared" ref="F83" si="618">E83-E82</f>
        <v>0.42683436418529652</v>
      </c>
      <c r="G83" s="362">
        <f t="shared" ref="G83" si="619">IF(F83&lt;0,-1,1)</f>
        <v>1</v>
      </c>
      <c r="H83" s="361">
        <f t="shared" ref="H83" si="620">SUM(G81:G83)</f>
        <v>3</v>
      </c>
      <c r="I83" s="2618" t="str">
        <f t="shared" ref="I83" si="621">IF(H83=-3,"悪化 ",IF(H83=3,"改善 "," ---"))</f>
        <v xml:space="preserve">改善 </v>
      </c>
      <c r="J83" s="2622">
        <f>結果表!L81</f>
        <v>98.402737057335514</v>
      </c>
      <c r="L83" s="530">
        <v>8</v>
      </c>
      <c r="M83" s="263">
        <f t="shared" ref="M83" si="622">B83</f>
        <v>101.19654052627085</v>
      </c>
      <c r="N83" s="221">
        <f t="shared" ref="N83" si="623">J83</f>
        <v>98.402737057335514</v>
      </c>
    </row>
    <row r="84" spans="1:14">
      <c r="A84" s="2640">
        <v>45536</v>
      </c>
      <c r="B84" s="343">
        <f>結果表!D82</f>
        <v>101.86586030590908</v>
      </c>
      <c r="C84" s="244">
        <f t="shared" ref="C84" si="624">B84-B83</f>
        <v>0.66931977963822931</v>
      </c>
      <c r="D84" s="53">
        <f t="shared" ref="D84" si="625">ROUND((B84-B72)/B72*100,2)</f>
        <v>1.6</v>
      </c>
      <c r="E84" s="360">
        <f t="shared" ref="E84" si="626">AVERAGE(B82:B84)</f>
        <v>101.21033103171105</v>
      </c>
      <c r="F84" s="543">
        <f t="shared" ref="F84" si="627">E84-E83</f>
        <v>0.57672052825154196</v>
      </c>
      <c r="G84" s="362">
        <f t="shared" ref="G84" si="628">IF(F84&lt;0,-1,1)</f>
        <v>1</v>
      </c>
      <c r="H84" s="361">
        <f t="shared" ref="H84" si="629">SUM(G82:G84)</f>
        <v>3</v>
      </c>
      <c r="I84" s="2618" t="str">
        <f t="shared" ref="I84" si="630">IF(H84=-3,"悪化 ",IF(H84=3,"改善 "," ---"))</f>
        <v xml:space="preserve">改善 </v>
      </c>
      <c r="J84" s="2622">
        <f>結果表!L82</f>
        <v>98.451600240003344</v>
      </c>
      <c r="L84" s="530">
        <v>9</v>
      </c>
      <c r="M84" s="263">
        <f t="shared" ref="M84" si="631">B84</f>
        <v>101.86586030590908</v>
      </c>
      <c r="N84" s="221">
        <f t="shared" ref="N84" si="632">J84</f>
        <v>98.451600240003344</v>
      </c>
    </row>
    <row r="85" spans="1:14">
      <c r="A85" s="2640">
        <v>45566</v>
      </c>
      <c r="B85" s="343"/>
      <c r="C85" s="244"/>
      <c r="D85" s="53"/>
      <c r="E85" s="360"/>
      <c r="F85" s="543"/>
      <c r="G85" s="362"/>
      <c r="H85" s="361"/>
      <c r="I85" s="2618"/>
      <c r="J85" s="2622"/>
      <c r="L85" s="530">
        <v>10</v>
      </c>
      <c r="M85" s="263"/>
      <c r="N85" s="221"/>
    </row>
    <row r="86" spans="1:14">
      <c r="A86" s="2640">
        <v>45597</v>
      </c>
      <c r="B86" s="343"/>
      <c r="C86" s="244"/>
      <c r="D86" s="53"/>
      <c r="E86" s="360"/>
      <c r="F86" s="543"/>
      <c r="G86" s="362"/>
      <c r="H86" s="361"/>
      <c r="I86" s="2618"/>
      <c r="J86" s="2622"/>
      <c r="L86" s="529">
        <v>11</v>
      </c>
      <c r="M86" s="263"/>
      <c r="N86" s="221"/>
    </row>
    <row r="87" spans="1:14">
      <c r="A87" s="2641">
        <v>45627</v>
      </c>
      <c r="B87" s="554"/>
      <c r="C87" s="247"/>
      <c r="D87" s="551"/>
      <c r="E87" s="545"/>
      <c r="F87" s="552"/>
      <c r="G87" s="546"/>
      <c r="H87" s="553"/>
      <c r="I87" s="2620"/>
      <c r="J87" s="2623"/>
      <c r="L87" s="533">
        <v>12</v>
      </c>
      <c r="M87" s="495"/>
      <c r="N87" s="226"/>
    </row>
    <row r="88" spans="1:14">
      <c r="A88" s="311" t="s">
        <v>513</v>
      </c>
      <c r="B88" s="311"/>
      <c r="C88" s="311"/>
      <c r="D88" s="311"/>
      <c r="E88" s="311"/>
      <c r="F88" s="311"/>
      <c r="G88" s="311"/>
      <c r="H88" s="311"/>
      <c r="I88" s="311"/>
      <c r="J88" s="311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88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1" sqref="AA1"/>
    </sheetView>
  </sheetViews>
  <sheetFormatPr defaultRowHeight="13"/>
  <cols>
    <col min="2" max="6" width="10.6328125" style="306" customWidth="1"/>
    <col min="7" max="8" width="6.90625" style="306" customWidth="1"/>
    <col min="9" max="10" width="10.6328125" style="306" customWidth="1"/>
  </cols>
  <sheetData>
    <row r="1" spans="1:16">
      <c r="A1" s="304" t="s">
        <v>1449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6">
      <c r="A2" s="2631" t="s">
        <v>472</v>
      </c>
      <c r="B2" s="2629" t="s">
        <v>495</v>
      </c>
      <c r="C2" s="2628"/>
      <c r="D2" s="2628"/>
      <c r="E2" s="2629"/>
      <c r="F2" s="2629"/>
      <c r="G2" s="2629"/>
      <c r="H2" s="2629"/>
      <c r="I2" s="2629"/>
      <c r="J2" s="2631" t="s">
        <v>496</v>
      </c>
    </row>
    <row r="3" spans="1:16" ht="26">
      <c r="A3" s="2637"/>
      <c r="B3" s="2638"/>
      <c r="C3" s="2634" t="s">
        <v>265</v>
      </c>
      <c r="D3" s="2633" t="s">
        <v>267</v>
      </c>
      <c r="E3" s="2635" t="s">
        <v>487</v>
      </c>
      <c r="F3" s="2636" t="s">
        <v>492</v>
      </c>
      <c r="G3" s="2668" t="s">
        <v>65</v>
      </c>
      <c r="H3" s="2774"/>
      <c r="I3" s="2774"/>
      <c r="J3" s="2637"/>
      <c r="L3" s="527" t="s">
        <v>352</v>
      </c>
      <c r="M3" s="527" t="s">
        <v>701</v>
      </c>
      <c r="N3" s="527" t="s">
        <v>702</v>
      </c>
      <c r="P3" s="1046" t="s">
        <v>835</v>
      </c>
    </row>
    <row r="4" spans="1:16">
      <c r="A4" s="2643">
        <v>43101</v>
      </c>
      <c r="B4" s="563">
        <f>結果表!E2</f>
        <v>99.769074592091371</v>
      </c>
      <c r="C4" s="246"/>
      <c r="D4" s="548"/>
      <c r="E4" s="555">
        <f>AVERAGE(B4:B4)</f>
        <v>99.769074592091371</v>
      </c>
      <c r="F4" s="549"/>
      <c r="G4" s="556"/>
      <c r="H4" s="550"/>
      <c r="I4" s="2617"/>
      <c r="J4" s="2621">
        <f>結果表!M2</f>
        <v>98.424140224263823</v>
      </c>
      <c r="L4" s="528" t="s">
        <v>713</v>
      </c>
      <c r="M4" s="263">
        <f t="shared" ref="M4:M7" si="0">B4</f>
        <v>99.769074592091371</v>
      </c>
      <c r="N4" s="221">
        <f t="shared" ref="N4:N7" si="1">J4</f>
        <v>98.424140224263823</v>
      </c>
    </row>
    <row r="5" spans="1:16">
      <c r="A5" s="2644">
        <v>43132</v>
      </c>
      <c r="B5" s="343">
        <f>結果表!E3</f>
        <v>99.970755694474761</v>
      </c>
      <c r="C5" s="244">
        <f t="shared" ref="C5" si="2">B5-B4</f>
        <v>0.20168110238338954</v>
      </c>
      <c r="D5" s="53"/>
      <c r="E5" s="360">
        <f>AVERAGE(B4:B5)</f>
        <v>99.869915143283066</v>
      </c>
      <c r="F5" s="543">
        <f t="shared" ref="F5" si="3">E5-E4</f>
        <v>0.10084055119169477</v>
      </c>
      <c r="G5" s="362">
        <f t="shared" ref="G5" si="4">IF(F5&lt;0,-1,1)</f>
        <v>1</v>
      </c>
      <c r="H5" s="361"/>
      <c r="I5" s="2618"/>
      <c r="J5" s="2622">
        <f>結果表!M3</f>
        <v>99.211408402838941</v>
      </c>
      <c r="L5" s="528">
        <v>2</v>
      </c>
      <c r="M5" s="263">
        <f t="shared" si="0"/>
        <v>99.970755694474761</v>
      </c>
      <c r="N5" s="221">
        <f t="shared" si="1"/>
        <v>99.211408402838941</v>
      </c>
    </row>
    <row r="6" spans="1:16">
      <c r="A6" s="2644">
        <v>43160</v>
      </c>
      <c r="B6" s="343">
        <f>結果表!E4</f>
        <v>100.14792342729692</v>
      </c>
      <c r="C6" s="244">
        <f t="shared" ref="C6" si="5">B6-B5</f>
        <v>0.1771677328221557</v>
      </c>
      <c r="D6" s="53"/>
      <c r="E6" s="360">
        <f t="shared" ref="E6" si="6">AVERAGE(B4:B6)</f>
        <v>99.962584571287678</v>
      </c>
      <c r="F6" s="543">
        <f t="shared" ref="F6" si="7">E6-E5</f>
        <v>9.2669428004612087E-2</v>
      </c>
      <c r="G6" s="362">
        <f t="shared" ref="G6" si="8">IF(F6&lt;0,-1,1)</f>
        <v>1</v>
      </c>
      <c r="H6" s="361"/>
      <c r="I6" s="2618"/>
      <c r="J6" s="2622">
        <f>結果表!M4</f>
        <v>99.983648434805104</v>
      </c>
      <c r="L6" s="528">
        <v>3</v>
      </c>
      <c r="M6" s="263">
        <f t="shared" si="0"/>
        <v>100.14792342729692</v>
      </c>
      <c r="N6" s="221">
        <f t="shared" si="1"/>
        <v>99.983648434805104</v>
      </c>
    </row>
    <row r="7" spans="1:16">
      <c r="A7" s="2644">
        <v>43191</v>
      </c>
      <c r="B7" s="343">
        <f>結果表!E5</f>
        <v>100.29532414343181</v>
      </c>
      <c r="C7" s="244">
        <f t="shared" ref="C7" si="9">B7-B6</f>
        <v>0.14740071613489647</v>
      </c>
      <c r="D7" s="53"/>
      <c r="E7" s="360">
        <f t="shared" ref="E7" si="10">AVERAGE(B5:B7)</f>
        <v>100.13800108840115</v>
      </c>
      <c r="F7" s="543">
        <f t="shared" ref="F7" si="11">E7-E6</f>
        <v>0.17541651711347583</v>
      </c>
      <c r="G7" s="362">
        <f t="shared" ref="G7" si="12">IF(F7&lt;0,-1,1)</f>
        <v>1</v>
      </c>
      <c r="H7" s="361">
        <f t="shared" ref="H7" si="13">SUM(G5:G7)</f>
        <v>3</v>
      </c>
      <c r="I7" s="2618" t="str">
        <f t="shared" ref="I7" si="14">IF(H7=-3,"悪化 ",IF(H7=3,"改善 "," ---"))</f>
        <v xml:space="preserve">改善 </v>
      </c>
      <c r="J7" s="2622">
        <f>結果表!M5</f>
        <v>100.60180787183756</v>
      </c>
      <c r="L7" s="528">
        <v>4</v>
      </c>
      <c r="M7" s="263">
        <f t="shared" si="0"/>
        <v>100.29532414343181</v>
      </c>
      <c r="N7" s="221">
        <f t="shared" si="1"/>
        <v>100.60180787183756</v>
      </c>
    </row>
    <row r="8" spans="1:16">
      <c r="A8" s="2644">
        <v>43221</v>
      </c>
      <c r="B8" s="343">
        <f>結果表!E6</f>
        <v>100.43350517577393</v>
      </c>
      <c r="C8" s="244">
        <f t="shared" ref="C8" si="15">B8-B7</f>
        <v>0.13818103234211776</v>
      </c>
      <c r="D8" s="53"/>
      <c r="E8" s="360">
        <f t="shared" ref="E8" si="16">AVERAGE(B6:B8)</f>
        <v>100.29225091550087</v>
      </c>
      <c r="F8" s="543">
        <f t="shared" ref="F8" si="17">E8-E7</f>
        <v>0.15424982709971857</v>
      </c>
      <c r="G8" s="362">
        <f t="shared" ref="G8" si="18">IF(F8&lt;0,-1,1)</f>
        <v>1</v>
      </c>
      <c r="H8" s="361">
        <f t="shared" ref="H8" si="19">SUM(G6:G8)</f>
        <v>3</v>
      </c>
      <c r="I8" s="2618" t="str">
        <f t="shared" ref="I8" si="20">IF(H8=-3,"悪化 ",IF(H8=3,"改善 "," ---"))</f>
        <v xml:space="preserve">改善 </v>
      </c>
      <c r="J8" s="2622">
        <f>結果表!M6</f>
        <v>101.02392663422366</v>
      </c>
      <c r="L8" s="528">
        <v>5</v>
      </c>
      <c r="M8" s="263">
        <f t="shared" ref="M8:M16" si="21">B8</f>
        <v>100.43350517577393</v>
      </c>
      <c r="N8" s="221">
        <f t="shared" ref="N8:N16" si="22">J8</f>
        <v>101.02392663422366</v>
      </c>
    </row>
    <row r="9" spans="1:16">
      <c r="A9" s="2644">
        <v>43252</v>
      </c>
      <c r="B9" s="343">
        <f>結果表!E7</f>
        <v>100.57680833156644</v>
      </c>
      <c r="C9" s="244">
        <f t="shared" ref="C9" si="23">B9-B8</f>
        <v>0.14330315579250907</v>
      </c>
      <c r="D9" s="53"/>
      <c r="E9" s="360">
        <f t="shared" ref="E9" si="24">AVERAGE(B7:B9)</f>
        <v>100.43521255025739</v>
      </c>
      <c r="F9" s="543">
        <f t="shared" ref="F9" si="25">E9-E8</f>
        <v>0.14296163475651724</v>
      </c>
      <c r="G9" s="362">
        <f t="shared" ref="G9" si="26">IF(F9&lt;0,-1,1)</f>
        <v>1</v>
      </c>
      <c r="H9" s="361">
        <f t="shared" ref="H9" si="27">SUM(G7:G9)</f>
        <v>3</v>
      </c>
      <c r="I9" s="2618" t="str">
        <f t="shared" ref="I9" si="28">IF(H9=-3,"悪化 ",IF(H9=3,"改善 "," ---"))</f>
        <v xml:space="preserve">改善 </v>
      </c>
      <c r="J9" s="2622">
        <f>結果表!M7</f>
        <v>101.27674153281561</v>
      </c>
      <c r="L9" s="528">
        <v>6</v>
      </c>
      <c r="M9" s="263">
        <f t="shared" si="21"/>
        <v>100.57680833156644</v>
      </c>
      <c r="N9" s="221">
        <f t="shared" si="22"/>
        <v>101.27674153281561</v>
      </c>
    </row>
    <row r="10" spans="1:16">
      <c r="A10" s="2644">
        <v>43282</v>
      </c>
      <c r="B10" s="343">
        <f>結果表!E8</f>
        <v>100.71961667621819</v>
      </c>
      <c r="C10" s="244">
        <f t="shared" ref="C10" si="29">B10-B9</f>
        <v>0.14280834465175474</v>
      </c>
      <c r="D10" s="53"/>
      <c r="E10" s="360">
        <f t="shared" ref="E10" si="30">AVERAGE(B8:B10)</f>
        <v>100.57664339451952</v>
      </c>
      <c r="F10" s="543">
        <f t="shared" ref="F10" si="31">E10-E9</f>
        <v>0.14143084426213193</v>
      </c>
      <c r="G10" s="362">
        <f t="shared" ref="G10" si="32">IF(F10&lt;0,-1,1)</f>
        <v>1</v>
      </c>
      <c r="H10" s="361">
        <f t="shared" ref="H10" si="33">SUM(G8:G10)</f>
        <v>3</v>
      </c>
      <c r="I10" s="2618" t="str">
        <f t="shared" ref="I10" si="34">IF(H10=-3,"悪化 ",IF(H10=3,"改善 "," ---"))</f>
        <v xml:space="preserve">改善 </v>
      </c>
      <c r="J10" s="2622">
        <f>結果表!M8</f>
        <v>101.39622198153464</v>
      </c>
      <c r="L10" s="528">
        <v>7</v>
      </c>
      <c r="M10" s="263">
        <f t="shared" si="21"/>
        <v>100.71961667621819</v>
      </c>
      <c r="N10" s="221">
        <f t="shared" si="22"/>
        <v>101.39622198153464</v>
      </c>
    </row>
    <row r="11" spans="1:16">
      <c r="A11" s="2644">
        <v>43313</v>
      </c>
      <c r="B11" s="343">
        <f>結果表!E9</f>
        <v>100.8584036062157</v>
      </c>
      <c r="C11" s="244">
        <f t="shared" ref="C11" si="35">B11-B10</f>
        <v>0.13878692999750797</v>
      </c>
      <c r="D11" s="53"/>
      <c r="E11" s="360">
        <f t="shared" ref="E11" si="36">AVERAGE(B9:B11)</f>
        <v>100.71827620466678</v>
      </c>
      <c r="F11" s="543">
        <f t="shared" ref="F11" si="37">E11-E10</f>
        <v>0.14163281014725726</v>
      </c>
      <c r="G11" s="362">
        <f t="shared" ref="G11" si="38">IF(F11&lt;0,-1,1)</f>
        <v>1</v>
      </c>
      <c r="H11" s="361">
        <f t="shared" ref="H11" si="39">SUM(G9:G11)</f>
        <v>3</v>
      </c>
      <c r="I11" s="2618" t="str">
        <f t="shared" ref="I11" si="40">IF(H11=-3,"悪化 ",IF(H11=3,"改善 "," ---"))</f>
        <v xml:space="preserve">改善 </v>
      </c>
      <c r="J11" s="2622">
        <f>結果表!M9</f>
        <v>101.41633375061393</v>
      </c>
      <c r="L11" s="530">
        <v>8</v>
      </c>
      <c r="M11" s="263">
        <f t="shared" si="21"/>
        <v>100.8584036062157</v>
      </c>
      <c r="N11" s="221">
        <f t="shared" si="22"/>
        <v>101.41633375061393</v>
      </c>
    </row>
    <row r="12" spans="1:16">
      <c r="A12" s="2644">
        <v>43344</v>
      </c>
      <c r="B12" s="343">
        <f>結果表!E10</f>
        <v>101.0015882781879</v>
      </c>
      <c r="C12" s="244">
        <f t="shared" ref="C12" si="41">B12-B11</f>
        <v>0.1431846719721932</v>
      </c>
      <c r="D12" s="53"/>
      <c r="E12" s="360">
        <f t="shared" ref="E12" si="42">AVERAGE(B10:B12)</f>
        <v>100.85986952020727</v>
      </c>
      <c r="F12" s="543">
        <f t="shared" ref="F12" si="43">E12-E11</f>
        <v>0.14159331554049004</v>
      </c>
      <c r="G12" s="362">
        <f t="shared" ref="G12" si="44">IF(F12&lt;0,-1,1)</f>
        <v>1</v>
      </c>
      <c r="H12" s="361">
        <f t="shared" ref="H12" si="45">SUM(G10:G12)</f>
        <v>3</v>
      </c>
      <c r="I12" s="2618" t="str">
        <f t="shared" ref="I12" si="46">IF(H12=-3,"悪化 ",IF(H12=3,"改善 "," ---"))</f>
        <v xml:space="preserve">改善 </v>
      </c>
      <c r="J12" s="2622">
        <f>結果表!M10</f>
        <v>101.38357426466243</v>
      </c>
      <c r="L12" s="530">
        <v>9</v>
      </c>
      <c r="M12" s="263">
        <f t="shared" si="21"/>
        <v>101.0015882781879</v>
      </c>
      <c r="N12" s="221">
        <f t="shared" si="22"/>
        <v>101.38357426466243</v>
      </c>
    </row>
    <row r="13" spans="1:16">
      <c r="A13" s="2644">
        <v>43374</v>
      </c>
      <c r="B13" s="343">
        <f>結果表!E11</f>
        <v>101.14219222461398</v>
      </c>
      <c r="C13" s="244">
        <f t="shared" ref="C13" si="47">B13-B12</f>
        <v>0.14060394642608287</v>
      </c>
      <c r="D13" s="53"/>
      <c r="E13" s="360">
        <f t="shared" ref="E13" si="48">AVERAGE(B11:B13)</f>
        <v>101.00072803633918</v>
      </c>
      <c r="F13" s="543">
        <f t="shared" ref="F13" si="49">E13-E12</f>
        <v>0.1408585161319138</v>
      </c>
      <c r="G13" s="362">
        <f t="shared" ref="G13" si="50">IF(F13&lt;0,-1,1)</f>
        <v>1</v>
      </c>
      <c r="H13" s="361">
        <f t="shared" ref="H13" si="51">SUM(G11:G13)</f>
        <v>3</v>
      </c>
      <c r="I13" s="2618" t="str">
        <f t="shared" ref="I13" si="52">IF(H13=-3,"悪化 ",IF(H13=3,"改善 "," ---"))</f>
        <v xml:space="preserve">改善 </v>
      </c>
      <c r="J13" s="2622">
        <f>結果表!M11</f>
        <v>101.33423570041015</v>
      </c>
      <c r="L13" s="530">
        <v>10</v>
      </c>
      <c r="M13" s="263">
        <f t="shared" si="21"/>
        <v>101.14219222461398</v>
      </c>
      <c r="N13" s="221">
        <f t="shared" si="22"/>
        <v>101.33423570041015</v>
      </c>
    </row>
    <row r="14" spans="1:16">
      <c r="A14" s="2644">
        <v>43405</v>
      </c>
      <c r="B14" s="343">
        <f>結果表!E12</f>
        <v>101.2431600730002</v>
      </c>
      <c r="C14" s="244">
        <f t="shared" ref="C14" si="53">B14-B13</f>
        <v>0.10096784838621886</v>
      </c>
      <c r="D14" s="53"/>
      <c r="E14" s="360">
        <f t="shared" ref="E14" si="54">AVERAGE(B12:B14)</f>
        <v>101.12898019193402</v>
      </c>
      <c r="F14" s="543">
        <f t="shared" ref="F14" si="55">E14-E13</f>
        <v>0.12825215559483638</v>
      </c>
      <c r="G14" s="362">
        <f t="shared" ref="G14" si="56">IF(F14&lt;0,-1,1)</f>
        <v>1</v>
      </c>
      <c r="H14" s="361">
        <f t="shared" ref="H14" si="57">SUM(G12:G14)</f>
        <v>3</v>
      </c>
      <c r="I14" s="2618" t="str">
        <f t="shared" ref="I14" si="58">IF(H14=-3,"悪化 ",IF(H14=3,"改善 "," ---"))</f>
        <v xml:space="preserve">改善 </v>
      </c>
      <c r="J14" s="2622">
        <f>結果表!M12</f>
        <v>101.2597641459211</v>
      </c>
      <c r="L14" s="529">
        <v>11</v>
      </c>
      <c r="M14" s="263">
        <f t="shared" si="21"/>
        <v>101.2431600730002</v>
      </c>
      <c r="N14" s="221">
        <f t="shared" si="22"/>
        <v>101.2597641459211</v>
      </c>
    </row>
    <row r="15" spans="1:16">
      <c r="A15" s="2645">
        <v>43435</v>
      </c>
      <c r="B15" s="554">
        <f>結果表!E13</f>
        <v>101.31067635133354</v>
      </c>
      <c r="C15" s="247">
        <f t="shared" ref="C15:C16" si="59">B15-B14</f>
        <v>6.7516278333343394E-2</v>
      </c>
      <c r="D15" s="551"/>
      <c r="E15" s="545">
        <f t="shared" ref="E15:E16" si="60">AVERAGE(B13:B15)</f>
        <v>101.23200954964925</v>
      </c>
      <c r="F15" s="552">
        <f t="shared" ref="F15:F16" si="61">E15-E14</f>
        <v>0.10302935771522925</v>
      </c>
      <c r="G15" s="546">
        <f t="shared" ref="G15:G16" si="62">IF(F15&lt;0,-1,1)</f>
        <v>1</v>
      </c>
      <c r="H15" s="553">
        <f t="shared" ref="H15:H16" si="63">SUM(G13:G15)</f>
        <v>3</v>
      </c>
      <c r="I15" s="2620" t="str">
        <f t="shared" ref="I15:I16" si="64">IF(H15=-3,"悪化 ",IF(H15=3,"改善 "," ---"))</f>
        <v xml:space="preserve">改善 </v>
      </c>
      <c r="J15" s="2623">
        <f>結果表!M13</f>
        <v>101.19427513417027</v>
      </c>
      <c r="L15" s="528">
        <v>12</v>
      </c>
      <c r="M15" s="263">
        <f t="shared" si="21"/>
        <v>101.31067635133354</v>
      </c>
      <c r="N15" s="221">
        <f t="shared" si="22"/>
        <v>101.19427513417027</v>
      </c>
    </row>
    <row r="16" spans="1:16">
      <c r="A16" s="2644">
        <v>43466</v>
      </c>
      <c r="B16" s="343">
        <f>結果表!E14</f>
        <v>101.37225497946903</v>
      </c>
      <c r="C16" s="244">
        <f t="shared" si="59"/>
        <v>6.1578628135492863E-2</v>
      </c>
      <c r="D16" s="244">
        <f t="shared" ref="D16" si="65">ROUND((B16-B4)/B4*100,2)</f>
        <v>1.61</v>
      </c>
      <c r="E16" s="543">
        <f t="shared" si="60"/>
        <v>101.30869713460091</v>
      </c>
      <c r="F16" s="360">
        <f t="shared" si="61"/>
        <v>7.6687584951656618E-2</v>
      </c>
      <c r="G16" s="361">
        <f t="shared" si="62"/>
        <v>1</v>
      </c>
      <c r="H16" s="362">
        <f t="shared" si="63"/>
        <v>3</v>
      </c>
      <c r="I16" s="363" t="str">
        <f t="shared" si="64"/>
        <v xml:space="preserve">改善 </v>
      </c>
      <c r="J16" s="2622">
        <f>結果表!M14</f>
        <v>101.13947888489508</v>
      </c>
      <c r="L16" s="531" t="s">
        <v>758</v>
      </c>
      <c r="M16" s="532">
        <f t="shared" si="21"/>
        <v>101.37225497946903</v>
      </c>
      <c r="N16" s="370">
        <f t="shared" si="22"/>
        <v>101.13947888489508</v>
      </c>
    </row>
    <row r="17" spans="1:14">
      <c r="A17" s="2644">
        <v>43497</v>
      </c>
      <c r="B17" s="343">
        <f>結果表!E15</f>
        <v>101.41667840797821</v>
      </c>
      <c r="C17" s="244">
        <f t="shared" ref="C17" si="66">B17-B16</f>
        <v>4.4423428509176688E-2</v>
      </c>
      <c r="D17" s="244">
        <f t="shared" ref="D17" si="67">ROUND((B17-B5)/B5*100,2)</f>
        <v>1.45</v>
      </c>
      <c r="E17" s="543">
        <f t="shared" ref="E17" si="68">AVERAGE(B15:B17)</f>
        <v>101.36653657959359</v>
      </c>
      <c r="F17" s="360">
        <f t="shared" ref="F17" si="69">E17-E16</f>
        <v>5.7839444992680455E-2</v>
      </c>
      <c r="G17" s="361">
        <f t="shared" ref="G17" si="70">IF(F17&lt;0,-1,1)</f>
        <v>1</v>
      </c>
      <c r="H17" s="362">
        <f t="shared" ref="H17" si="71">SUM(G15:G17)</f>
        <v>3</v>
      </c>
      <c r="I17" s="363" t="str">
        <f t="shared" ref="I17" si="72">IF(H17=-3,"悪化 ",IF(H17=3,"改善 "," ---"))</f>
        <v xml:space="preserve">改善 </v>
      </c>
      <c r="J17" s="2622">
        <f>結果表!M15</f>
        <v>101.05716767046636</v>
      </c>
      <c r="L17" s="528">
        <v>2</v>
      </c>
      <c r="M17" s="263">
        <f t="shared" ref="M17" si="73">B17</f>
        <v>101.41667840797821</v>
      </c>
      <c r="N17" s="221">
        <f t="shared" ref="N17" si="74">J17</f>
        <v>101.05716767046636</v>
      </c>
    </row>
    <row r="18" spans="1:14">
      <c r="A18" s="2644">
        <v>43525</v>
      </c>
      <c r="B18" s="343">
        <f>結果表!E16</f>
        <v>101.44732949549689</v>
      </c>
      <c r="C18" s="244">
        <f t="shared" ref="C18" si="75">B18-B17</f>
        <v>3.06510875186774E-2</v>
      </c>
      <c r="D18" s="244">
        <f t="shared" ref="D18" si="76">ROUND((B18-B6)/B6*100,2)</f>
        <v>1.3</v>
      </c>
      <c r="E18" s="543">
        <f t="shared" ref="E18" si="77">AVERAGE(B16:B18)</f>
        <v>101.41208762764803</v>
      </c>
      <c r="F18" s="360">
        <f t="shared" ref="F18" si="78">E18-E17</f>
        <v>4.5551048054448984E-2</v>
      </c>
      <c r="G18" s="361">
        <f t="shared" ref="G18" si="79">IF(F18&lt;0,-1,1)</f>
        <v>1</v>
      </c>
      <c r="H18" s="362">
        <f t="shared" ref="H18" si="80">SUM(G16:G18)</f>
        <v>3</v>
      </c>
      <c r="I18" s="363" t="str">
        <f t="shared" ref="I18" si="81">IF(H18=-3,"悪化 ",IF(H18=3,"改善 "," ---"))</f>
        <v xml:space="preserve">改善 </v>
      </c>
      <c r="J18" s="2622">
        <f>結果表!M16</f>
        <v>100.96079052403144</v>
      </c>
      <c r="L18" s="528">
        <v>3</v>
      </c>
      <c r="M18" s="263">
        <f t="shared" ref="M18" si="82">B18</f>
        <v>101.44732949549689</v>
      </c>
      <c r="N18" s="221">
        <f t="shared" ref="N18" si="83">J18</f>
        <v>100.96079052403144</v>
      </c>
    </row>
    <row r="19" spans="1:14">
      <c r="A19" s="2644">
        <v>43556</v>
      </c>
      <c r="B19" s="343">
        <f>結果表!E17</f>
        <v>101.51896055679543</v>
      </c>
      <c r="C19" s="244">
        <f t="shared" ref="C19" si="84">B19-B18</f>
        <v>7.1631061298546683E-2</v>
      </c>
      <c r="D19" s="244">
        <f t="shared" ref="D19" si="85">ROUND((B19-B7)/B7*100,2)</f>
        <v>1.22</v>
      </c>
      <c r="E19" s="543">
        <f t="shared" ref="E19" si="86">AVERAGE(B17:B19)</f>
        <v>101.46098948675684</v>
      </c>
      <c r="F19" s="360">
        <f t="shared" ref="F19" si="87">E19-E18</f>
        <v>4.8901859108809731E-2</v>
      </c>
      <c r="G19" s="361">
        <f t="shared" ref="G19" si="88">IF(F19&lt;0,-1,1)</f>
        <v>1</v>
      </c>
      <c r="H19" s="362">
        <f t="shared" ref="H19" si="89">SUM(G17:G19)</f>
        <v>3</v>
      </c>
      <c r="I19" s="363" t="str">
        <f t="shared" ref="I19" si="90">IF(H19=-3,"悪化 ",IF(H19=3,"改善 "," ---"))</f>
        <v xml:space="preserve">改善 </v>
      </c>
      <c r="J19" s="2622">
        <f>結果表!M17</f>
        <v>100.90986368027312</v>
      </c>
      <c r="L19" s="528">
        <v>4</v>
      </c>
      <c r="M19" s="263">
        <f t="shared" ref="M19" si="91">B19</f>
        <v>101.51896055679543</v>
      </c>
      <c r="N19" s="221">
        <f t="shared" ref="N19" si="92">J19</f>
        <v>100.90986368027312</v>
      </c>
    </row>
    <row r="20" spans="1:14">
      <c r="A20" s="2644">
        <v>43586</v>
      </c>
      <c r="B20" s="343">
        <f>結果表!E18</f>
        <v>101.60615266495041</v>
      </c>
      <c r="C20" s="244">
        <f t="shared" ref="C20" si="93">B20-B19</f>
        <v>8.7192108154980019E-2</v>
      </c>
      <c r="D20" s="244">
        <f t="shared" ref="D20" si="94">ROUND((B20-B8)/B8*100,2)</f>
        <v>1.17</v>
      </c>
      <c r="E20" s="543">
        <f t="shared" ref="E20" si="95">AVERAGE(B18:B20)</f>
        <v>101.52414757241424</v>
      </c>
      <c r="F20" s="360">
        <f t="shared" ref="F20" si="96">E20-E19</f>
        <v>6.3158085657391894E-2</v>
      </c>
      <c r="G20" s="361">
        <f t="shared" ref="G20" si="97">IF(F20&lt;0,-1,1)</f>
        <v>1</v>
      </c>
      <c r="H20" s="362">
        <f t="shared" ref="H20" si="98">SUM(G18:G20)</f>
        <v>3</v>
      </c>
      <c r="I20" s="363" t="str">
        <f t="shared" ref="I20" si="99">IF(H20=-3,"悪化 ",IF(H20=3,"改善 "," ---"))</f>
        <v xml:space="preserve">改善 </v>
      </c>
      <c r="J20" s="2622">
        <f>結果表!M18</f>
        <v>100.90845424850059</v>
      </c>
      <c r="L20" s="528">
        <v>5</v>
      </c>
      <c r="M20" s="263">
        <f t="shared" ref="M20" si="100">B20</f>
        <v>101.60615266495041</v>
      </c>
      <c r="N20" s="221">
        <f t="shared" ref="N20" si="101">J20</f>
        <v>100.90845424850059</v>
      </c>
    </row>
    <row r="21" spans="1:14">
      <c r="A21" s="2644">
        <v>43617</v>
      </c>
      <c r="B21" s="343">
        <f>結果表!E19</f>
        <v>101.678300438989</v>
      </c>
      <c r="C21" s="244">
        <f t="shared" ref="C21" si="102">B21-B20</f>
        <v>7.2147774038583634E-2</v>
      </c>
      <c r="D21" s="244">
        <f t="shared" ref="D21" si="103">ROUND((B21-B9)/B9*100,2)</f>
        <v>1.1000000000000001</v>
      </c>
      <c r="E21" s="543">
        <f t="shared" ref="E21" si="104">AVERAGE(B19:B21)</f>
        <v>101.6011378869116</v>
      </c>
      <c r="F21" s="360">
        <f t="shared" ref="F21" si="105">E21-E20</f>
        <v>7.6990314497365375E-2</v>
      </c>
      <c r="G21" s="361">
        <f t="shared" ref="G21" si="106">IF(F21&lt;0,-1,1)</f>
        <v>1</v>
      </c>
      <c r="H21" s="362">
        <f t="shared" ref="H21" si="107">SUM(G19:G21)</f>
        <v>3</v>
      </c>
      <c r="I21" s="363" t="str">
        <f t="shared" ref="I21" si="108">IF(H21=-3,"悪化 ",IF(H21=3,"改善 "," ---"))</f>
        <v xml:space="preserve">改善 </v>
      </c>
      <c r="J21" s="2622">
        <f>結果表!M19</f>
        <v>100.8673614814344</v>
      </c>
      <c r="L21" s="528">
        <v>6</v>
      </c>
      <c r="M21" s="263">
        <f t="shared" ref="M21" si="109">B21</f>
        <v>101.678300438989</v>
      </c>
      <c r="N21" s="221">
        <f t="shared" ref="N21" si="110">J21</f>
        <v>100.8673614814344</v>
      </c>
    </row>
    <row r="22" spans="1:14">
      <c r="A22" s="2644">
        <v>43647</v>
      </c>
      <c r="B22" s="343">
        <f>結果表!E20</f>
        <v>101.73666644276653</v>
      </c>
      <c r="C22" s="244">
        <f t="shared" ref="C22" si="111">B22-B21</f>
        <v>5.836600377753598E-2</v>
      </c>
      <c r="D22" s="244">
        <f t="shared" ref="D22" si="112">ROUND((B22-B10)/B10*100,2)</f>
        <v>1.01</v>
      </c>
      <c r="E22" s="543">
        <f t="shared" ref="E22" si="113">AVERAGE(B20:B22)</f>
        <v>101.67370651556865</v>
      </c>
      <c r="F22" s="360">
        <f t="shared" ref="F22" si="114">E22-E21</f>
        <v>7.2568628657052159E-2</v>
      </c>
      <c r="G22" s="361">
        <f t="shared" ref="G22" si="115">IF(F22&lt;0,-1,1)</f>
        <v>1</v>
      </c>
      <c r="H22" s="362">
        <f t="shared" ref="H22" si="116">SUM(G20:G22)</f>
        <v>3</v>
      </c>
      <c r="I22" s="363" t="str">
        <f t="shared" ref="I22" si="117">IF(H22=-3,"悪化 ",IF(H22=3,"改善 "," ---"))</f>
        <v xml:space="preserve">改善 </v>
      </c>
      <c r="J22" s="2622">
        <f>結果表!M20</f>
        <v>100.84071033049432</v>
      </c>
      <c r="L22" s="528">
        <v>7</v>
      </c>
      <c r="M22" s="263">
        <f t="shared" ref="M22" si="118">B22</f>
        <v>101.73666644276653</v>
      </c>
      <c r="N22" s="221">
        <f t="shared" ref="N22" si="119">J22</f>
        <v>100.84071033049432</v>
      </c>
    </row>
    <row r="23" spans="1:14">
      <c r="A23" s="2644">
        <v>43678</v>
      </c>
      <c r="B23" s="343">
        <f>結果表!E21</f>
        <v>101.7361594329887</v>
      </c>
      <c r="C23" s="244">
        <f t="shared" ref="C23" si="120">B23-B22</f>
        <v>-5.0700977783435519E-4</v>
      </c>
      <c r="D23" s="244">
        <f t="shared" ref="D23" si="121">ROUND((B23-B11)/B11*100,2)</f>
        <v>0.87</v>
      </c>
      <c r="E23" s="543">
        <f t="shared" ref="E23" si="122">AVERAGE(B21:B23)</f>
        <v>101.71704210491475</v>
      </c>
      <c r="F23" s="360">
        <f t="shared" ref="F23" si="123">E23-E22</f>
        <v>4.3335589346099823E-2</v>
      </c>
      <c r="G23" s="361">
        <f t="shared" ref="G23" si="124">IF(F23&lt;0,-1,1)</f>
        <v>1</v>
      </c>
      <c r="H23" s="362">
        <f t="shared" ref="H23" si="125">SUM(G21:G23)</f>
        <v>3</v>
      </c>
      <c r="I23" s="363" t="str">
        <f t="shared" ref="I23" si="126">IF(H23=-3,"悪化 ",IF(H23=3,"改善 "," ---"))</f>
        <v xml:space="preserve">改善 </v>
      </c>
      <c r="J23" s="2622">
        <f>結果表!M21</f>
        <v>100.80554534017594</v>
      </c>
      <c r="L23" s="530">
        <v>8</v>
      </c>
      <c r="M23" s="263">
        <f t="shared" ref="M23" si="127">B23</f>
        <v>101.7361594329887</v>
      </c>
      <c r="N23" s="221">
        <f t="shared" ref="N23" si="128">J23</f>
        <v>100.80554534017594</v>
      </c>
    </row>
    <row r="24" spans="1:14">
      <c r="A24" s="2644">
        <v>43709</v>
      </c>
      <c r="B24" s="343">
        <f>結果表!E22</f>
        <v>101.61336606072845</v>
      </c>
      <c r="C24" s="244">
        <f t="shared" ref="C24" si="129">B24-B23</f>
        <v>-0.12279337226024722</v>
      </c>
      <c r="D24" s="244">
        <f t="shared" ref="D24" si="130">ROUND((B24-B12)/B12*100,2)</f>
        <v>0.61</v>
      </c>
      <c r="E24" s="543">
        <f t="shared" ref="E24" si="131">AVERAGE(B22:B24)</f>
        <v>101.69539731216123</v>
      </c>
      <c r="F24" s="360">
        <f t="shared" ref="F24" si="132">E24-E23</f>
        <v>-2.1644792753519937E-2</v>
      </c>
      <c r="G24" s="361">
        <f t="shared" ref="G24" si="133">IF(F24&lt;0,-1,1)</f>
        <v>-1</v>
      </c>
      <c r="H24" s="362">
        <f t="shared" ref="H24" si="134">SUM(G22:G24)</f>
        <v>1</v>
      </c>
      <c r="I24" s="363" t="str">
        <f t="shared" ref="I24" si="135">IF(H24=-3,"悪化 ",IF(H24=3,"改善 "," ---"))</f>
        <v xml:space="preserve"> ---</v>
      </c>
      <c r="J24" s="2622">
        <f>結果表!M22</f>
        <v>100.72373905085763</v>
      </c>
      <c r="L24" s="530">
        <v>9</v>
      </c>
      <c r="M24" s="263">
        <f t="shared" ref="M24" si="136">B24</f>
        <v>101.61336606072845</v>
      </c>
      <c r="N24" s="221">
        <f t="shared" ref="N24" si="137">J24</f>
        <v>100.72373905085763</v>
      </c>
    </row>
    <row r="25" spans="1:14">
      <c r="A25" s="2644">
        <v>43739</v>
      </c>
      <c r="B25" s="343">
        <f>結果表!E23</f>
        <v>101.34913792181734</v>
      </c>
      <c r="C25" s="244">
        <f t="shared" ref="C25" si="138">B25-B24</f>
        <v>-0.26422813891110764</v>
      </c>
      <c r="D25" s="244">
        <f t="shared" ref="D25" si="139">ROUND((B25-B13)/B13*100,2)</f>
        <v>0.2</v>
      </c>
      <c r="E25" s="543">
        <f t="shared" ref="E25" si="140">AVERAGE(B23:B25)</f>
        <v>101.56622113851149</v>
      </c>
      <c r="F25" s="360">
        <f t="shared" ref="F25" si="141">E25-E24</f>
        <v>-0.12917617364973921</v>
      </c>
      <c r="G25" s="361">
        <f t="shared" ref="G25" si="142">IF(F25&lt;0,-1,1)</f>
        <v>-1</v>
      </c>
      <c r="H25" s="362">
        <f t="shared" ref="H25" si="143">SUM(G23:G25)</f>
        <v>-1</v>
      </c>
      <c r="I25" s="363" t="str">
        <f t="shared" ref="I25" si="144">IF(H25=-3,"悪化 ",IF(H25=3,"改善 "," ---"))</f>
        <v xml:space="preserve"> ---</v>
      </c>
      <c r="J25" s="2622">
        <f>結果表!M23</f>
        <v>100.57526161252591</v>
      </c>
      <c r="L25" s="530">
        <v>10</v>
      </c>
      <c r="M25" s="263">
        <f t="shared" ref="M25" si="145">B25</f>
        <v>101.34913792181734</v>
      </c>
      <c r="N25" s="221">
        <f t="shared" ref="N25" si="146">J25</f>
        <v>100.57526161252591</v>
      </c>
    </row>
    <row r="26" spans="1:14">
      <c r="A26" s="2644">
        <v>43770</v>
      </c>
      <c r="B26" s="343">
        <f>結果表!E24</f>
        <v>100.92437475090546</v>
      </c>
      <c r="C26" s="244">
        <f t="shared" ref="C26" si="147">B26-B25</f>
        <v>-0.42476317091188776</v>
      </c>
      <c r="D26" s="244">
        <f t="shared" ref="D26" si="148">ROUND((B26-B14)/B14*100,2)</f>
        <v>-0.31</v>
      </c>
      <c r="E26" s="543">
        <f t="shared" ref="E26" si="149">AVERAGE(B24:B26)</f>
        <v>101.29562624448374</v>
      </c>
      <c r="F26" s="360">
        <f t="shared" ref="F26" si="150">E26-E25</f>
        <v>-0.27059489402775228</v>
      </c>
      <c r="G26" s="361">
        <f t="shared" ref="G26" si="151">IF(F26&lt;0,-1,1)</f>
        <v>-1</v>
      </c>
      <c r="H26" s="362">
        <f t="shared" ref="H26" si="152">SUM(G24:G26)</f>
        <v>-3</v>
      </c>
      <c r="I26" s="363" t="str">
        <f t="shared" ref="I26" si="153">IF(H26=-3,"悪化 ",IF(H26=3,"改善 "," ---"))</f>
        <v xml:space="preserve">悪化 </v>
      </c>
      <c r="J26" s="2622">
        <f>結果表!M24</f>
        <v>100.3449302089432</v>
      </c>
      <c r="L26" s="529">
        <v>11</v>
      </c>
      <c r="M26" s="263">
        <f t="shared" ref="M26" si="154">B26</f>
        <v>100.92437475090546</v>
      </c>
      <c r="N26" s="221">
        <f t="shared" ref="N26" si="155">J26</f>
        <v>100.3449302089432</v>
      </c>
    </row>
    <row r="27" spans="1:14">
      <c r="A27" s="2644">
        <v>43800</v>
      </c>
      <c r="B27" s="343">
        <f>結果表!E25</f>
        <v>100.32967480517384</v>
      </c>
      <c r="C27" s="244">
        <f t="shared" ref="C27:C28" si="156">B27-B26</f>
        <v>-0.59469994573161955</v>
      </c>
      <c r="D27" s="244">
        <f t="shared" ref="D27:D28" si="157">ROUND((B27-B15)/B15*100,2)</f>
        <v>-0.97</v>
      </c>
      <c r="E27" s="543">
        <f t="shared" ref="E27:E28" si="158">AVERAGE(B25:B27)</f>
        <v>100.86772915929889</v>
      </c>
      <c r="F27" s="360">
        <f t="shared" ref="F27:F28" si="159">E27-E26</f>
        <v>-0.4278970851848527</v>
      </c>
      <c r="G27" s="361">
        <f t="shared" ref="G27:G28" si="160">IF(F27&lt;0,-1,1)</f>
        <v>-1</v>
      </c>
      <c r="H27" s="362">
        <f t="shared" ref="H27:H28" si="161">SUM(G25:G27)</f>
        <v>-3</v>
      </c>
      <c r="I27" s="363" t="str">
        <f t="shared" ref="I27:I28" si="162">IF(H27=-3,"悪化 ",IF(H27=3,"改善 "," ---"))</f>
        <v xml:space="preserve">悪化 </v>
      </c>
      <c r="J27" s="2622">
        <f>結果表!M25</f>
        <v>99.976335905613851</v>
      </c>
      <c r="L27" s="528">
        <v>12</v>
      </c>
      <c r="M27" s="263">
        <f t="shared" ref="M27:M28" si="163">B27</f>
        <v>100.32967480517384</v>
      </c>
      <c r="N27" s="221">
        <f t="shared" ref="N27:N28" si="164">J27</f>
        <v>99.976335905613851</v>
      </c>
    </row>
    <row r="28" spans="1:14">
      <c r="A28" s="2643">
        <v>43831</v>
      </c>
      <c r="B28" s="563">
        <f>結果表!E26</f>
        <v>99.600815309221147</v>
      </c>
      <c r="C28" s="246">
        <f t="shared" si="156"/>
        <v>-0.72885949595269039</v>
      </c>
      <c r="D28" s="246">
        <f t="shared" si="157"/>
        <v>-1.75</v>
      </c>
      <c r="E28" s="549">
        <f t="shared" si="158"/>
        <v>100.28495495510015</v>
      </c>
      <c r="F28" s="555">
        <f t="shared" si="159"/>
        <v>-0.58277420419874204</v>
      </c>
      <c r="G28" s="550">
        <f t="shared" si="160"/>
        <v>-1</v>
      </c>
      <c r="H28" s="556">
        <f t="shared" si="161"/>
        <v>-3</v>
      </c>
      <c r="I28" s="2619" t="str">
        <f t="shared" si="162"/>
        <v xml:space="preserve">悪化 </v>
      </c>
      <c r="J28" s="2621">
        <f>結果表!M26</f>
        <v>99.412049005289447</v>
      </c>
      <c r="L28" s="531" t="s">
        <v>802</v>
      </c>
      <c r="M28" s="532">
        <f t="shared" si="163"/>
        <v>99.600815309221147</v>
      </c>
      <c r="N28" s="370">
        <f t="shared" si="164"/>
        <v>99.412049005289447</v>
      </c>
    </row>
    <row r="29" spans="1:14">
      <c r="A29" s="2644">
        <v>43862</v>
      </c>
      <c r="B29" s="343">
        <f>結果表!E27</f>
        <v>98.862099781759895</v>
      </c>
      <c r="C29" s="244">
        <f t="shared" ref="C29" si="165">B29-B28</f>
        <v>-0.73871552746125246</v>
      </c>
      <c r="D29" s="244">
        <f t="shared" ref="D29" si="166">ROUND((B29-B17)/B17*100,2)</f>
        <v>-2.52</v>
      </c>
      <c r="E29" s="543">
        <f t="shared" ref="E29" si="167">AVERAGE(B27:B29)</f>
        <v>99.597529965384965</v>
      </c>
      <c r="F29" s="360">
        <f t="shared" ref="F29" si="168">E29-E28</f>
        <v>-0.68742498971518273</v>
      </c>
      <c r="G29" s="361">
        <f t="shared" ref="G29" si="169">IF(F29&lt;0,-1,1)</f>
        <v>-1</v>
      </c>
      <c r="H29" s="362">
        <f t="shared" ref="H29" si="170">SUM(G27:G29)</f>
        <v>-3</v>
      </c>
      <c r="I29" s="363" t="str">
        <f t="shared" ref="I29" si="171">IF(H29=-3,"悪化 ",IF(H29=3,"改善 "," ---"))</f>
        <v xml:space="preserve">悪化 </v>
      </c>
      <c r="J29" s="2622">
        <f>結果表!M27</f>
        <v>98.760702689971865</v>
      </c>
      <c r="L29" s="528">
        <v>2</v>
      </c>
      <c r="M29" s="263">
        <f t="shared" ref="M29" si="172">B29</f>
        <v>98.862099781759895</v>
      </c>
      <c r="N29" s="221">
        <f t="shared" ref="N29" si="173">J29</f>
        <v>98.760702689971865</v>
      </c>
    </row>
    <row r="30" spans="1:14">
      <c r="A30" s="2644">
        <v>43891</v>
      </c>
      <c r="B30" s="343">
        <f>結果表!E28</f>
        <v>98.141415642589308</v>
      </c>
      <c r="C30" s="244">
        <f t="shared" ref="C30" si="174">B30-B29</f>
        <v>-0.72068413917058649</v>
      </c>
      <c r="D30" s="244">
        <f t="shared" ref="D30" si="175">ROUND((B30-B18)/B18*100,2)</f>
        <v>-3.26</v>
      </c>
      <c r="E30" s="543">
        <f t="shared" ref="E30" si="176">AVERAGE(B28:B30)</f>
        <v>98.86811024452345</v>
      </c>
      <c r="F30" s="360">
        <f t="shared" ref="F30" si="177">E30-E29</f>
        <v>-0.72941972086151452</v>
      </c>
      <c r="G30" s="361">
        <f t="shared" ref="G30" si="178">IF(F30&lt;0,-1,1)</f>
        <v>-1</v>
      </c>
      <c r="H30" s="362">
        <f t="shared" ref="H30" si="179">SUM(G28:G30)</f>
        <v>-3</v>
      </c>
      <c r="I30" s="363" t="str">
        <f t="shared" ref="I30" si="180">IF(H30=-3,"悪化 ",IF(H30=3,"改善 "," ---"))</f>
        <v xml:space="preserve">悪化 </v>
      </c>
      <c r="J30" s="2622">
        <f>結果表!M28</f>
        <v>98.111210933601029</v>
      </c>
      <c r="L30" s="528">
        <v>3</v>
      </c>
      <c r="M30" s="263">
        <f t="shared" ref="M30" si="181">B30</f>
        <v>98.141415642589308</v>
      </c>
      <c r="N30" s="221">
        <f t="shared" ref="N30" si="182">J30</f>
        <v>98.111210933601029</v>
      </c>
    </row>
    <row r="31" spans="1:14">
      <c r="A31" s="2644">
        <v>43922</v>
      </c>
      <c r="B31" s="343">
        <f>結果表!E29</f>
        <v>97.553873639927048</v>
      </c>
      <c r="C31" s="244">
        <f t="shared" ref="C31" si="183">B31-B30</f>
        <v>-0.58754200266226064</v>
      </c>
      <c r="D31" s="244">
        <f t="shared" ref="D31" si="184">ROUND((B31-B19)/B19*100,2)</f>
        <v>-3.91</v>
      </c>
      <c r="E31" s="543">
        <f t="shared" ref="E31" si="185">AVERAGE(B29:B31)</f>
        <v>98.185796354758736</v>
      </c>
      <c r="F31" s="360">
        <f t="shared" ref="F31" si="186">E31-E30</f>
        <v>-0.68231388976471408</v>
      </c>
      <c r="G31" s="361">
        <f t="shared" ref="G31" si="187">IF(F31&lt;0,-1,1)</f>
        <v>-1</v>
      </c>
      <c r="H31" s="362">
        <f t="shared" ref="H31" si="188">SUM(G29:G31)</f>
        <v>-3</v>
      </c>
      <c r="I31" s="363" t="str">
        <f t="shared" ref="I31" si="189">IF(H31=-3,"悪化 ",IF(H31=3,"改善 "," ---"))</f>
        <v xml:space="preserve">悪化 </v>
      </c>
      <c r="J31" s="2622">
        <f>結果表!M29</f>
        <v>97.549002903769946</v>
      </c>
      <c r="L31" s="528">
        <v>4</v>
      </c>
      <c r="M31" s="263">
        <f t="shared" ref="M31" si="190">B31</f>
        <v>97.553873639927048</v>
      </c>
      <c r="N31" s="221">
        <f t="shared" ref="N31" si="191">J31</f>
        <v>97.549002903769946</v>
      </c>
    </row>
    <row r="32" spans="1:14">
      <c r="A32" s="2644">
        <v>43952</v>
      </c>
      <c r="B32" s="343">
        <f>結果表!E30</f>
        <v>97.233599778845544</v>
      </c>
      <c r="C32" s="244">
        <f t="shared" ref="C32" si="192">B32-B31</f>
        <v>-0.32027386108150324</v>
      </c>
      <c r="D32" s="244">
        <f t="shared" ref="D32" si="193">ROUND((B32-B20)/B20*100,2)</f>
        <v>-4.3</v>
      </c>
      <c r="E32" s="543">
        <f t="shared" ref="E32" si="194">AVERAGE(B30:B32)</f>
        <v>97.642963020453962</v>
      </c>
      <c r="F32" s="360">
        <f t="shared" ref="F32" si="195">E32-E31</f>
        <v>-0.54283333430477398</v>
      </c>
      <c r="G32" s="361">
        <f t="shared" ref="G32" si="196">IF(F32&lt;0,-1,1)</f>
        <v>-1</v>
      </c>
      <c r="H32" s="362">
        <f t="shared" ref="H32" si="197">SUM(G30:G32)</f>
        <v>-3</v>
      </c>
      <c r="I32" s="363" t="str">
        <f t="shared" ref="I32" si="198">IF(H32=-3,"悪化 ",IF(H32=3,"改善 "," ---"))</f>
        <v xml:space="preserve">悪化 </v>
      </c>
      <c r="J32" s="2622">
        <f>結果表!M30</f>
        <v>97.18413421862931</v>
      </c>
      <c r="L32" s="528">
        <v>5</v>
      </c>
      <c r="M32" s="263">
        <f t="shared" ref="M32" si="199">B32</f>
        <v>97.233599778845544</v>
      </c>
      <c r="N32" s="221">
        <f t="shared" ref="N32" si="200">J32</f>
        <v>97.18413421862931</v>
      </c>
    </row>
    <row r="33" spans="1:14">
      <c r="A33" s="2644">
        <v>43983</v>
      </c>
      <c r="B33" s="343">
        <f>結果表!E31</f>
        <v>97.13559563617406</v>
      </c>
      <c r="C33" s="244">
        <f t="shared" ref="C33" si="201">B33-B32</f>
        <v>-9.8004142671484828E-2</v>
      </c>
      <c r="D33" s="244">
        <f t="shared" ref="D33" si="202">ROUND((B33-B21)/B21*100,2)</f>
        <v>-4.47</v>
      </c>
      <c r="E33" s="543">
        <f t="shared" ref="E33" si="203">AVERAGE(B31:B33)</f>
        <v>97.307689684982222</v>
      </c>
      <c r="F33" s="360">
        <f t="shared" ref="F33" si="204">E33-E32</f>
        <v>-0.3352733354717401</v>
      </c>
      <c r="G33" s="361">
        <f t="shared" ref="G33" si="205">IF(F33&lt;0,-1,1)</f>
        <v>-1</v>
      </c>
      <c r="H33" s="362">
        <f t="shared" ref="H33" si="206">SUM(G31:G33)</f>
        <v>-3</v>
      </c>
      <c r="I33" s="363" t="str">
        <f t="shared" ref="I33" si="207">IF(H33=-3,"悪化 ",IF(H33=3,"改善 "," ---"))</f>
        <v xml:space="preserve">悪化 </v>
      </c>
      <c r="J33" s="2622">
        <f>結果表!M31</f>
        <v>96.985130839100336</v>
      </c>
      <c r="L33" s="528">
        <v>6</v>
      </c>
      <c r="M33" s="263">
        <f t="shared" ref="M33" si="208">B33</f>
        <v>97.13559563617406</v>
      </c>
      <c r="N33" s="221">
        <f t="shared" ref="N33" si="209">J33</f>
        <v>96.985130839100336</v>
      </c>
    </row>
    <row r="34" spans="1:14">
      <c r="A34" s="2644">
        <v>44013</v>
      </c>
      <c r="B34" s="343">
        <f>結果表!E32</f>
        <v>97.169362570133117</v>
      </c>
      <c r="C34" s="244">
        <f t="shared" ref="C34" si="210">B34-B33</f>
        <v>3.376693395905761E-2</v>
      </c>
      <c r="D34" s="244">
        <f t="shared" ref="D34" si="211">ROUND((B34-B22)/B22*100,2)</f>
        <v>-4.49</v>
      </c>
      <c r="E34" s="543">
        <f t="shared" ref="E34" si="212">AVERAGE(B32:B34)</f>
        <v>97.179519328384231</v>
      </c>
      <c r="F34" s="360">
        <f t="shared" ref="F34" si="213">E34-E33</f>
        <v>-0.12817035659799103</v>
      </c>
      <c r="G34" s="361">
        <f t="shared" ref="G34" si="214">IF(F34&lt;0,-1,1)</f>
        <v>-1</v>
      </c>
      <c r="H34" s="362">
        <f t="shared" ref="H34" si="215">SUM(G32:G34)</f>
        <v>-3</v>
      </c>
      <c r="I34" s="363" t="str">
        <f t="shared" ref="I34" si="216">IF(H34=-3,"悪化 ",IF(H34=3,"改善 "," ---"))</f>
        <v xml:space="preserve">悪化 </v>
      </c>
      <c r="J34" s="2622">
        <f>結果表!M32</f>
        <v>96.910636792666395</v>
      </c>
      <c r="L34" s="528">
        <v>7</v>
      </c>
      <c r="M34" s="263">
        <f t="shared" ref="M34" si="217">B34</f>
        <v>97.169362570133117</v>
      </c>
      <c r="N34" s="221">
        <f t="shared" ref="N34" si="218">J34</f>
        <v>96.910636792666395</v>
      </c>
    </row>
    <row r="35" spans="1:14">
      <c r="A35" s="2644">
        <v>44044</v>
      </c>
      <c r="B35" s="343">
        <f>結果表!E33</f>
        <v>97.317383108496529</v>
      </c>
      <c r="C35" s="244">
        <f t="shared" ref="C35" si="219">B35-B34</f>
        <v>0.14802053836341145</v>
      </c>
      <c r="D35" s="244">
        <f t="shared" ref="D35" si="220">ROUND((B35-B23)/B23*100,2)</f>
        <v>-4.34</v>
      </c>
      <c r="E35" s="543">
        <f t="shared" ref="E35" si="221">AVERAGE(B33:B35)</f>
        <v>97.207447104934559</v>
      </c>
      <c r="F35" s="360">
        <f t="shared" ref="F35" si="222">E35-E34</f>
        <v>2.7927776550328076E-2</v>
      </c>
      <c r="G35" s="361">
        <f t="shared" ref="G35" si="223">IF(F35&lt;0,-1,1)</f>
        <v>1</v>
      </c>
      <c r="H35" s="362">
        <f t="shared" ref="H35" si="224">SUM(G33:G35)</f>
        <v>-1</v>
      </c>
      <c r="I35" s="363" t="str">
        <f t="shared" ref="I35" si="225">IF(H35=-3,"悪化 ",IF(H35=3,"改善 "," ---"))</f>
        <v xml:space="preserve"> ---</v>
      </c>
      <c r="J35" s="2622">
        <f>結果表!M33</f>
        <v>96.973073339359772</v>
      </c>
      <c r="L35" s="530">
        <v>8</v>
      </c>
      <c r="M35" s="263">
        <f t="shared" ref="M35" si="226">B35</f>
        <v>97.317383108496529</v>
      </c>
      <c r="N35" s="221">
        <f t="shared" ref="N35" si="227">J35</f>
        <v>96.973073339359772</v>
      </c>
    </row>
    <row r="36" spans="1:14">
      <c r="A36" s="2644">
        <v>44075</v>
      </c>
      <c r="B36" s="343">
        <f>結果表!E34</f>
        <v>97.505682139311716</v>
      </c>
      <c r="C36" s="244">
        <f t="shared" ref="C36" si="228">B36-B35</f>
        <v>0.18829903081518751</v>
      </c>
      <c r="D36" s="244">
        <f t="shared" ref="D36" si="229">ROUND((B36-B24)/B24*100,2)</f>
        <v>-4.04</v>
      </c>
      <c r="E36" s="543">
        <f t="shared" ref="E36" si="230">AVERAGE(B34:B36)</f>
        <v>97.330809272647116</v>
      </c>
      <c r="F36" s="360">
        <f t="shared" ref="F36" si="231">E36-E35</f>
        <v>0.12336216771255692</v>
      </c>
      <c r="G36" s="361">
        <f t="shared" ref="G36" si="232">IF(F36&lt;0,-1,1)</f>
        <v>1</v>
      </c>
      <c r="H36" s="362">
        <f t="shared" ref="H36" si="233">SUM(G34:G36)</f>
        <v>1</v>
      </c>
      <c r="I36" s="363" t="str">
        <f t="shared" ref="I36" si="234">IF(H36=-3,"悪化 ",IF(H36=3,"改善 "," ---"))</f>
        <v xml:space="preserve"> ---</v>
      </c>
      <c r="J36" s="2622">
        <f>結果表!M34</f>
        <v>97.153114249240957</v>
      </c>
      <c r="L36" s="530">
        <v>9</v>
      </c>
      <c r="M36" s="263">
        <f t="shared" ref="M36" si="235">B36</f>
        <v>97.505682139311716</v>
      </c>
      <c r="N36" s="221">
        <f t="shared" ref="N36" si="236">J36</f>
        <v>97.153114249240957</v>
      </c>
    </row>
    <row r="37" spans="1:14">
      <c r="A37" s="2644">
        <v>44105</v>
      </c>
      <c r="B37" s="343">
        <f>結果表!E35</f>
        <v>97.654371900610485</v>
      </c>
      <c r="C37" s="244">
        <f t="shared" ref="C37" si="237">B37-B36</f>
        <v>0.14868976129876899</v>
      </c>
      <c r="D37" s="244">
        <f t="shared" ref="D37" si="238">ROUND((B37-B25)/B25*100,2)</f>
        <v>-3.65</v>
      </c>
      <c r="E37" s="543">
        <f t="shared" ref="E37" si="239">AVERAGE(B35:B37)</f>
        <v>97.492479049472919</v>
      </c>
      <c r="F37" s="360">
        <f t="shared" ref="F37" si="240">E37-E36</f>
        <v>0.16166977682580352</v>
      </c>
      <c r="G37" s="361">
        <f t="shared" ref="G37" si="241">IF(F37&lt;0,-1,1)</f>
        <v>1</v>
      </c>
      <c r="H37" s="362">
        <f t="shared" ref="H37" si="242">SUM(G35:G37)</f>
        <v>3</v>
      </c>
      <c r="I37" s="363" t="str">
        <f t="shared" ref="I37" si="243">IF(H37=-3,"悪化 ",IF(H37=3,"改善 "," ---"))</f>
        <v xml:space="preserve">改善 </v>
      </c>
      <c r="J37" s="2622">
        <f>結果表!M35</f>
        <v>97.407238030992616</v>
      </c>
      <c r="L37" s="530">
        <v>10</v>
      </c>
      <c r="M37" s="263">
        <f t="shared" ref="M37" si="244">B37</f>
        <v>97.654371900610485</v>
      </c>
      <c r="N37" s="221">
        <f t="shared" ref="N37" si="245">J37</f>
        <v>97.407238030992616</v>
      </c>
    </row>
    <row r="38" spans="1:14">
      <c r="A38" s="2644">
        <v>44136</v>
      </c>
      <c r="B38" s="343">
        <f>結果表!E36</f>
        <v>97.793594625686325</v>
      </c>
      <c r="C38" s="244">
        <f t="shared" ref="C38" si="246">B38-B37</f>
        <v>0.13922272507583955</v>
      </c>
      <c r="D38" s="244">
        <f t="shared" ref="D38" si="247">ROUND((B38-B26)/B26*100,2)</f>
        <v>-3.1</v>
      </c>
      <c r="E38" s="543">
        <f t="shared" ref="E38" si="248">AVERAGE(B36:B38)</f>
        <v>97.651216221869504</v>
      </c>
      <c r="F38" s="360">
        <f t="shared" ref="F38" si="249">E38-E37</f>
        <v>0.15873717239658447</v>
      </c>
      <c r="G38" s="361">
        <f t="shared" ref="G38" si="250">IF(F38&lt;0,-1,1)</f>
        <v>1</v>
      </c>
      <c r="H38" s="362">
        <f t="shared" ref="H38" si="251">SUM(G36:G38)</f>
        <v>3</v>
      </c>
      <c r="I38" s="363" t="str">
        <f t="shared" ref="I38" si="252">IF(H38=-3,"悪化 ",IF(H38=3,"改善 "," ---"))</f>
        <v xml:space="preserve">改善 </v>
      </c>
      <c r="J38" s="2622">
        <f>結果表!M36</f>
        <v>97.714781754810602</v>
      </c>
      <c r="L38" s="529">
        <v>11</v>
      </c>
      <c r="M38" s="263">
        <f t="shared" ref="M38" si="253">B38</f>
        <v>97.793594625686325</v>
      </c>
      <c r="N38" s="221">
        <f t="shared" ref="N38" si="254">J38</f>
        <v>97.714781754810602</v>
      </c>
    </row>
    <row r="39" spans="1:14">
      <c r="A39" s="2645">
        <v>44166</v>
      </c>
      <c r="B39" s="554">
        <f>結果表!E37</f>
        <v>97.897691962168665</v>
      </c>
      <c r="C39" s="247">
        <f t="shared" ref="C39" si="255">B39-B38</f>
        <v>0.1040973364823401</v>
      </c>
      <c r="D39" s="247">
        <f t="shared" ref="D39" si="256">ROUND((B39-B27)/B27*100,2)</f>
        <v>-2.42</v>
      </c>
      <c r="E39" s="552">
        <f t="shared" ref="E39" si="257">AVERAGE(B37:B39)</f>
        <v>97.78188616282182</v>
      </c>
      <c r="F39" s="545">
        <f t="shared" ref="F39" si="258">E39-E38</f>
        <v>0.13066994095231621</v>
      </c>
      <c r="G39" s="553">
        <f t="shared" ref="G39" si="259">IF(F39&lt;0,-1,1)</f>
        <v>1</v>
      </c>
      <c r="H39" s="546">
        <f t="shared" ref="H39" si="260">SUM(G37:G39)</f>
        <v>3</v>
      </c>
      <c r="I39" s="440" t="str">
        <f t="shared" ref="I39" si="261">IF(H39=-3,"悪化 ",IF(H39=3,"改善 "," ---"))</f>
        <v xml:space="preserve">改善 </v>
      </c>
      <c r="J39" s="2623">
        <f>結果表!M37</f>
        <v>98.036842390356298</v>
      </c>
      <c r="L39" s="533">
        <v>12</v>
      </c>
      <c r="M39" s="495">
        <f t="shared" ref="M39" si="262">B39</f>
        <v>97.897691962168665</v>
      </c>
      <c r="N39" s="226">
        <f t="shared" ref="N39" si="263">J39</f>
        <v>98.036842390356298</v>
      </c>
    </row>
    <row r="40" spans="1:14">
      <c r="A40" s="2644">
        <v>44197</v>
      </c>
      <c r="B40" s="343">
        <f>結果表!E38</f>
        <v>97.960955020790522</v>
      </c>
      <c r="C40" s="244">
        <f t="shared" ref="C40" si="264">B40-B39</f>
        <v>6.3263058621856771E-2</v>
      </c>
      <c r="D40" s="244">
        <f t="shared" ref="D40" si="265">ROUND((B40-B28)/B28*100,2)</f>
        <v>-1.65</v>
      </c>
      <c r="E40" s="360">
        <f t="shared" ref="E40" si="266">AVERAGE(B38:B40)</f>
        <v>97.884080536215166</v>
      </c>
      <c r="F40" s="360">
        <f t="shared" ref="F40" si="267">E40-E39</f>
        <v>0.10219437339334547</v>
      </c>
      <c r="G40" s="362">
        <f t="shared" ref="G40" si="268">IF(F40&lt;0,-1,1)</f>
        <v>1</v>
      </c>
      <c r="H40" s="362">
        <f t="shared" ref="H40" si="269">SUM(G38:G40)</f>
        <v>3</v>
      </c>
      <c r="I40" s="2618" t="str">
        <f t="shared" ref="I40" si="270">IF(H40=-3,"悪化 ",IF(H40=3,"改善 "," ---"))</f>
        <v xml:space="preserve">改善 </v>
      </c>
      <c r="J40" s="2622">
        <f>結果表!M38</f>
        <v>98.359774982182515</v>
      </c>
      <c r="L40" s="531" t="s">
        <v>816</v>
      </c>
      <c r="M40" s="263">
        <f t="shared" ref="M40" si="271">B40</f>
        <v>97.960955020790522</v>
      </c>
      <c r="N40" s="221">
        <f t="shared" ref="N40" si="272">J40</f>
        <v>98.359774982182515</v>
      </c>
    </row>
    <row r="41" spans="1:14">
      <c r="A41" s="2644">
        <v>44228</v>
      </c>
      <c r="B41" s="343">
        <f>結果表!E39</f>
        <v>98.047662461887867</v>
      </c>
      <c r="C41" s="244">
        <f t="shared" ref="C41" si="273">B41-B40</f>
        <v>8.670744109734585E-2</v>
      </c>
      <c r="D41" s="244">
        <f t="shared" ref="D41" si="274">ROUND((B41-B29)/B29*100,2)</f>
        <v>-0.82</v>
      </c>
      <c r="E41" s="360">
        <f t="shared" ref="E41" si="275">AVERAGE(B39:B41)</f>
        <v>97.968769814949027</v>
      </c>
      <c r="F41" s="360">
        <f t="shared" ref="F41" si="276">E41-E40</f>
        <v>8.4689278733861784E-2</v>
      </c>
      <c r="G41" s="362">
        <f t="shared" ref="G41" si="277">IF(F41&lt;0,-1,1)</f>
        <v>1</v>
      </c>
      <c r="H41" s="362">
        <f t="shared" ref="H41" si="278">SUM(G39:G41)</f>
        <v>3</v>
      </c>
      <c r="I41" s="2618" t="str">
        <f t="shared" ref="I41" si="279">IF(H41=-3,"悪化 ",IF(H41=3,"改善 "," ---"))</f>
        <v xml:space="preserve">改善 </v>
      </c>
      <c r="J41" s="2622">
        <f>結果表!M39</f>
        <v>98.724503242199262</v>
      </c>
      <c r="L41" s="528">
        <v>2</v>
      </c>
      <c r="M41" s="263">
        <f t="shared" ref="M41" si="280">B41</f>
        <v>98.047662461887867</v>
      </c>
      <c r="N41" s="221">
        <f t="shared" ref="N41" si="281">J41</f>
        <v>98.724503242199262</v>
      </c>
    </row>
    <row r="42" spans="1:14">
      <c r="A42" s="2644">
        <v>44256</v>
      </c>
      <c r="B42" s="343">
        <f>結果表!E40</f>
        <v>98.155204629690573</v>
      </c>
      <c r="C42" s="244">
        <f t="shared" ref="C42" si="282">B42-B41</f>
        <v>0.10754216780270553</v>
      </c>
      <c r="D42" s="244">
        <f t="shared" ref="D42" si="283">ROUND((B42-B30)/B30*100,2)</f>
        <v>0.01</v>
      </c>
      <c r="E42" s="360">
        <f t="shared" ref="E42" si="284">AVERAGE(B40:B42)</f>
        <v>98.054607370789654</v>
      </c>
      <c r="F42" s="360">
        <f t="shared" ref="F42" si="285">E42-E41</f>
        <v>8.5837555840626578E-2</v>
      </c>
      <c r="G42" s="362">
        <f t="shared" ref="G42" si="286">IF(F42&lt;0,-1,1)</f>
        <v>1</v>
      </c>
      <c r="H42" s="362">
        <f t="shared" ref="H42" si="287">SUM(G40:G42)</f>
        <v>3</v>
      </c>
      <c r="I42" s="2618" t="str">
        <f t="shared" ref="I42" si="288">IF(H42=-3,"悪化 ",IF(H42=3,"改善 "," ---"))</f>
        <v xml:space="preserve">改善 </v>
      </c>
      <c r="J42" s="2622">
        <f>結果表!M40</f>
        <v>99.066700696538049</v>
      </c>
      <c r="L42" s="528">
        <v>3</v>
      </c>
      <c r="M42" s="263">
        <f t="shared" ref="M42" si="289">B42</f>
        <v>98.155204629690573</v>
      </c>
      <c r="N42" s="221">
        <f t="shared" ref="N42" si="290">J42</f>
        <v>99.066700696538049</v>
      </c>
    </row>
    <row r="43" spans="1:14">
      <c r="A43" s="2644">
        <v>44287</v>
      </c>
      <c r="B43" s="343">
        <f>結果表!E41</f>
        <v>98.271083513149932</v>
      </c>
      <c r="C43" s="244">
        <f t="shared" ref="C43" si="291">B43-B42</f>
        <v>0.11587888345935937</v>
      </c>
      <c r="D43" s="244">
        <f t="shared" ref="D43" si="292">ROUND((B43-B31)/B31*100,2)</f>
        <v>0.74</v>
      </c>
      <c r="E43" s="360">
        <f t="shared" ref="E43" si="293">AVERAGE(B41:B43)</f>
        <v>98.157983534909462</v>
      </c>
      <c r="F43" s="360">
        <f t="shared" ref="F43" si="294">E43-E42</f>
        <v>0.10337616411980832</v>
      </c>
      <c r="G43" s="362">
        <f t="shared" ref="G43" si="295">IF(F43&lt;0,-1,1)</f>
        <v>1</v>
      </c>
      <c r="H43" s="362">
        <f t="shared" ref="H43" si="296">SUM(G41:G43)</f>
        <v>3</v>
      </c>
      <c r="I43" s="2618" t="str">
        <f t="shared" ref="I43" si="297">IF(H43=-3,"悪化 ",IF(H43=3,"改善 "," ---"))</f>
        <v xml:space="preserve">改善 </v>
      </c>
      <c r="J43" s="2622">
        <f>結果表!M41</f>
        <v>99.340179693125819</v>
      </c>
      <c r="L43" s="528">
        <v>4</v>
      </c>
      <c r="M43" s="263">
        <f t="shared" ref="M43" si="298">B43</f>
        <v>98.271083513149932</v>
      </c>
      <c r="N43" s="221">
        <f t="shared" ref="N43" si="299">J43</f>
        <v>99.340179693125819</v>
      </c>
    </row>
    <row r="44" spans="1:14">
      <c r="A44" s="2644">
        <v>44317</v>
      </c>
      <c r="B44" s="343">
        <f>結果表!E42</f>
        <v>98.4221044293284</v>
      </c>
      <c r="C44" s="244">
        <f t="shared" ref="C44" si="300">B44-B43</f>
        <v>0.15102091617846725</v>
      </c>
      <c r="D44" s="244">
        <f t="shared" ref="D44" si="301">ROUND((B44-B32)/B32*100,2)</f>
        <v>1.22</v>
      </c>
      <c r="E44" s="360">
        <f t="shared" ref="E44" si="302">AVERAGE(B42:B44)</f>
        <v>98.282797524056306</v>
      </c>
      <c r="F44" s="360">
        <f t="shared" ref="F44" si="303">E44-E43</f>
        <v>0.12481398914684405</v>
      </c>
      <c r="G44" s="362">
        <f t="shared" ref="G44" si="304">IF(F44&lt;0,-1,1)</f>
        <v>1</v>
      </c>
      <c r="H44" s="362">
        <f t="shared" ref="H44" si="305">SUM(G42:G44)</f>
        <v>3</v>
      </c>
      <c r="I44" s="2618" t="str">
        <f t="shared" ref="I44" si="306">IF(H44=-3,"悪化 ",IF(H44=3,"改善 "," ---"))</f>
        <v xml:space="preserve">改善 </v>
      </c>
      <c r="J44" s="2622">
        <f>結果表!M42</f>
        <v>99.53749359311422</v>
      </c>
      <c r="L44" s="528">
        <v>5</v>
      </c>
      <c r="M44" s="263">
        <f t="shared" ref="M44" si="307">B44</f>
        <v>98.4221044293284</v>
      </c>
      <c r="N44" s="221">
        <f t="shared" ref="N44" si="308">J44</f>
        <v>99.53749359311422</v>
      </c>
    </row>
    <row r="45" spans="1:14">
      <c r="A45" s="2644">
        <v>44348</v>
      </c>
      <c r="B45" s="343">
        <f>結果表!E43</f>
        <v>98.611678119402171</v>
      </c>
      <c r="C45" s="244">
        <f t="shared" ref="C45" si="309">B45-B44</f>
        <v>0.18957369007377167</v>
      </c>
      <c r="D45" s="244">
        <f t="shared" ref="D45" si="310">ROUND((B45-B33)/B33*100,2)</f>
        <v>1.52</v>
      </c>
      <c r="E45" s="360">
        <f t="shared" ref="E45" si="311">AVERAGE(B43:B45)</f>
        <v>98.434955353960163</v>
      </c>
      <c r="F45" s="360">
        <f t="shared" ref="F45" si="312">E45-E44</f>
        <v>0.15215782990385662</v>
      </c>
      <c r="G45" s="362">
        <f t="shared" ref="G45" si="313">IF(F45&lt;0,-1,1)</f>
        <v>1</v>
      </c>
      <c r="H45" s="362">
        <f t="shared" ref="H45" si="314">SUM(G43:G45)</f>
        <v>3</v>
      </c>
      <c r="I45" s="2618" t="str">
        <f t="shared" ref="I45" si="315">IF(H45=-3,"悪化 ",IF(H45=3,"改善 "," ---"))</f>
        <v xml:space="preserve">改善 </v>
      </c>
      <c r="J45" s="2622">
        <f>結果表!M43</f>
        <v>99.690573168989303</v>
      </c>
      <c r="L45" s="528">
        <v>6</v>
      </c>
      <c r="M45" s="263">
        <f t="shared" ref="M45" si="316">B45</f>
        <v>98.611678119402171</v>
      </c>
      <c r="N45" s="221">
        <f t="shared" ref="N45" si="317">J45</f>
        <v>99.690573168989303</v>
      </c>
    </row>
    <row r="46" spans="1:14">
      <c r="A46" s="2644">
        <v>44378</v>
      </c>
      <c r="B46" s="343">
        <f>結果表!E44</f>
        <v>98.812450308368483</v>
      </c>
      <c r="C46" s="244">
        <f t="shared" ref="C46" si="318">B46-B45</f>
        <v>0.20077218896631166</v>
      </c>
      <c r="D46" s="244">
        <f t="shared" ref="D46" si="319">ROUND((B46-B34)/B34*100,2)</f>
        <v>1.69</v>
      </c>
      <c r="E46" s="360">
        <f t="shared" ref="E46" si="320">AVERAGE(B44:B46)</f>
        <v>98.615410952366346</v>
      </c>
      <c r="F46" s="360">
        <f t="shared" ref="F46" si="321">E46-E45</f>
        <v>0.18045559840618353</v>
      </c>
      <c r="G46" s="362">
        <f t="shared" ref="G46" si="322">IF(F46&lt;0,-1,1)</f>
        <v>1</v>
      </c>
      <c r="H46" s="362">
        <f t="shared" ref="H46" si="323">SUM(G44:G46)</f>
        <v>3</v>
      </c>
      <c r="I46" s="2618" t="str">
        <f t="shared" ref="I46" si="324">IF(H46=-3,"悪化 ",IF(H46=3,"改善 "," ---"))</f>
        <v xml:space="preserve">改善 </v>
      </c>
      <c r="J46" s="2622">
        <f>結果表!M44</f>
        <v>99.803602716388511</v>
      </c>
      <c r="L46" s="528">
        <v>7</v>
      </c>
      <c r="M46" s="263">
        <f t="shared" ref="M46" si="325">B46</f>
        <v>98.812450308368483</v>
      </c>
      <c r="N46" s="221">
        <f t="shared" ref="N46" si="326">J46</f>
        <v>99.803602716388511</v>
      </c>
    </row>
    <row r="47" spans="1:14">
      <c r="A47" s="2644">
        <v>44409</v>
      </c>
      <c r="B47" s="343">
        <f>結果表!E45</f>
        <v>99.01566519857586</v>
      </c>
      <c r="C47" s="244">
        <f t="shared" ref="C47" si="327">B47-B46</f>
        <v>0.20321489020737715</v>
      </c>
      <c r="D47" s="244">
        <f t="shared" ref="D47" si="328">ROUND((B47-B35)/B35*100,2)</f>
        <v>1.75</v>
      </c>
      <c r="E47" s="360">
        <f t="shared" ref="E47" si="329">AVERAGE(B45:B47)</f>
        <v>98.813264542115505</v>
      </c>
      <c r="F47" s="360">
        <f t="shared" ref="F47" si="330">E47-E46</f>
        <v>0.19785358974915823</v>
      </c>
      <c r="G47" s="362">
        <f t="shared" ref="G47" si="331">IF(F47&lt;0,-1,1)</f>
        <v>1</v>
      </c>
      <c r="H47" s="362">
        <f t="shared" ref="H47" si="332">SUM(G45:G47)</f>
        <v>3</v>
      </c>
      <c r="I47" s="2618" t="str">
        <f t="shared" ref="I47" si="333">IF(H47=-3,"悪化 ",IF(H47=3,"改善 "," ---"))</f>
        <v xml:space="preserve">改善 </v>
      </c>
      <c r="J47" s="2622">
        <f>結果表!M45</f>
        <v>99.903800104494181</v>
      </c>
      <c r="L47" s="530">
        <v>8</v>
      </c>
      <c r="M47" s="263">
        <f t="shared" ref="M47" si="334">B47</f>
        <v>99.01566519857586</v>
      </c>
      <c r="N47" s="221">
        <f t="shared" ref="N47" si="335">J47</f>
        <v>99.903800104494181</v>
      </c>
    </row>
    <row r="48" spans="1:14">
      <c r="A48" s="2644">
        <v>44440</v>
      </c>
      <c r="B48" s="343">
        <f>結果表!E46</f>
        <v>99.217694701441289</v>
      </c>
      <c r="C48" s="244">
        <f t="shared" ref="C48" si="336">B48-B47</f>
        <v>0.20202950286542887</v>
      </c>
      <c r="D48" s="244">
        <f t="shared" ref="D48" si="337">ROUND((B48-B36)/B36*100,2)</f>
        <v>1.76</v>
      </c>
      <c r="E48" s="360">
        <f t="shared" ref="E48" si="338">AVERAGE(B46:B48)</f>
        <v>99.015270069461891</v>
      </c>
      <c r="F48" s="360">
        <f t="shared" ref="F48" si="339">E48-E47</f>
        <v>0.20200552734638677</v>
      </c>
      <c r="G48" s="362">
        <f t="shared" ref="G48" si="340">IF(F48&lt;0,-1,1)</f>
        <v>1</v>
      </c>
      <c r="H48" s="362">
        <f t="shared" ref="H48" si="341">SUM(G46:G48)</f>
        <v>3</v>
      </c>
      <c r="I48" s="2618" t="str">
        <f t="shared" ref="I48" si="342">IF(H48=-3,"悪化 ",IF(H48=3,"改善 "," ---"))</f>
        <v xml:space="preserve">改善 </v>
      </c>
      <c r="J48" s="2622">
        <f>結果表!M46</f>
        <v>99.996341909587485</v>
      </c>
      <c r="L48" s="530">
        <v>9</v>
      </c>
      <c r="M48" s="263">
        <f t="shared" ref="M48" si="343">B48</f>
        <v>99.217694701441289</v>
      </c>
      <c r="N48" s="221">
        <f t="shared" ref="N48" si="344">J48</f>
        <v>99.996341909587485</v>
      </c>
    </row>
    <row r="49" spans="1:14">
      <c r="A49" s="2644">
        <v>44470</v>
      </c>
      <c r="B49" s="343">
        <f>結果表!E47</f>
        <v>99.410781972878198</v>
      </c>
      <c r="C49" s="244">
        <f t="shared" ref="C49" si="345">B49-B48</f>
        <v>0.19308727143690874</v>
      </c>
      <c r="D49" s="244">
        <f t="shared" ref="D49" si="346">ROUND((B49-B37)/B37*100,2)</f>
        <v>1.8</v>
      </c>
      <c r="E49" s="360">
        <f t="shared" ref="E49" si="347">AVERAGE(B47:B49)</f>
        <v>99.214713957631787</v>
      </c>
      <c r="F49" s="360">
        <f t="shared" ref="F49" si="348">E49-E48</f>
        <v>0.19944388816989544</v>
      </c>
      <c r="G49" s="362">
        <f t="shared" ref="G49" si="349">IF(F49&lt;0,-1,1)</f>
        <v>1</v>
      </c>
      <c r="H49" s="362">
        <f t="shared" ref="H49" si="350">SUM(G47:G49)</f>
        <v>3</v>
      </c>
      <c r="I49" s="2618" t="str">
        <f t="shared" ref="I49" si="351">IF(H49=-3,"悪化 ",IF(H49=3,"改善 "," ---"))</f>
        <v xml:space="preserve">改善 </v>
      </c>
      <c r="J49" s="2622">
        <f>結果表!M47</f>
        <v>100.0667433122147</v>
      </c>
      <c r="L49" s="530">
        <v>10</v>
      </c>
      <c r="M49" s="263">
        <f t="shared" ref="M49" si="352">B49</f>
        <v>99.410781972878198</v>
      </c>
      <c r="N49" s="221">
        <f t="shared" ref="N49" si="353">J49</f>
        <v>100.0667433122147</v>
      </c>
    </row>
    <row r="50" spans="1:14">
      <c r="A50" s="2644">
        <v>44501</v>
      </c>
      <c r="B50" s="343">
        <f>結果表!E48</f>
        <v>99.618764107969682</v>
      </c>
      <c r="C50" s="244">
        <f t="shared" ref="C50" si="354">B50-B49</f>
        <v>0.20798213509148411</v>
      </c>
      <c r="D50" s="244">
        <f t="shared" ref="D50" si="355">ROUND((B50-B38)/B38*100,2)</f>
        <v>1.87</v>
      </c>
      <c r="E50" s="360">
        <f t="shared" ref="E50" si="356">AVERAGE(B48:B50)</f>
        <v>99.415746927429723</v>
      </c>
      <c r="F50" s="360">
        <f t="shared" ref="F50" si="357">E50-E49</f>
        <v>0.20103296979793583</v>
      </c>
      <c r="G50" s="362">
        <f t="shared" ref="G50" si="358">IF(F50&lt;0,-1,1)</f>
        <v>1</v>
      </c>
      <c r="H50" s="362">
        <f t="shared" ref="H50" si="359">SUM(G48:G50)</f>
        <v>3</v>
      </c>
      <c r="I50" s="2618" t="str">
        <f t="shared" ref="I50" si="360">IF(H50=-3,"悪化 ",IF(H50=3,"改善 "," ---"))</f>
        <v xml:space="preserve">改善 </v>
      </c>
      <c r="J50" s="2622">
        <f>結果表!M48</f>
        <v>100.10505706845117</v>
      </c>
      <c r="L50" s="529">
        <v>11</v>
      </c>
      <c r="M50" s="263">
        <f t="shared" ref="M50" si="361">B50</f>
        <v>99.618764107969682</v>
      </c>
      <c r="N50" s="221">
        <f t="shared" ref="N50" si="362">J50</f>
        <v>100.10505706845117</v>
      </c>
    </row>
    <row r="51" spans="1:14">
      <c r="A51" s="2644">
        <v>44531</v>
      </c>
      <c r="B51" s="343">
        <f>結果表!E49</f>
        <v>99.850639155027054</v>
      </c>
      <c r="C51" s="244">
        <f t="shared" ref="C51:C52" si="363">B51-B50</f>
        <v>0.23187504705737183</v>
      </c>
      <c r="D51" s="244">
        <f t="shared" ref="D51:D52" si="364">ROUND((B51-B39)/B39*100,2)</f>
        <v>1.99</v>
      </c>
      <c r="E51" s="360">
        <f t="shared" ref="E51:E52" si="365">AVERAGE(B49:B51)</f>
        <v>99.626728411958311</v>
      </c>
      <c r="F51" s="360">
        <f t="shared" ref="F51:F52" si="366">E51-E50</f>
        <v>0.21098148452858823</v>
      </c>
      <c r="G51" s="362">
        <f t="shared" ref="G51:G52" si="367">IF(F51&lt;0,-1,1)</f>
        <v>1</v>
      </c>
      <c r="H51" s="362">
        <f t="shared" ref="H51:H52" si="368">SUM(G49:G51)</f>
        <v>3</v>
      </c>
      <c r="I51" s="2618" t="str">
        <f t="shared" ref="I51:I52" si="369">IF(H51=-3,"悪化 ",IF(H51=3,"改善 "," ---"))</f>
        <v xml:space="preserve">改善 </v>
      </c>
      <c r="J51" s="2622">
        <f>結果表!M49</f>
        <v>100.14680589446269</v>
      </c>
      <c r="L51" s="533">
        <v>12</v>
      </c>
      <c r="M51" s="495">
        <f t="shared" ref="M51:M52" si="370">B51</f>
        <v>99.850639155027054</v>
      </c>
      <c r="N51" s="226">
        <f t="shared" ref="N51:N52" si="371">J51</f>
        <v>100.14680589446269</v>
      </c>
    </row>
    <row r="52" spans="1:14">
      <c r="A52" s="2643">
        <v>44562</v>
      </c>
      <c r="B52" s="563">
        <f>結果表!E50</f>
        <v>100.07732571722927</v>
      </c>
      <c r="C52" s="246">
        <f t="shared" si="363"/>
        <v>0.22668656220221806</v>
      </c>
      <c r="D52" s="246">
        <f t="shared" si="364"/>
        <v>2.16</v>
      </c>
      <c r="E52" s="549">
        <f t="shared" si="365"/>
        <v>99.848909660075336</v>
      </c>
      <c r="F52" s="555">
        <f t="shared" si="366"/>
        <v>0.22218124811702467</v>
      </c>
      <c r="G52" s="550">
        <f t="shared" si="367"/>
        <v>1</v>
      </c>
      <c r="H52" s="556">
        <f t="shared" si="368"/>
        <v>3</v>
      </c>
      <c r="I52" s="2619" t="str">
        <f t="shared" si="369"/>
        <v xml:space="preserve">改善 </v>
      </c>
      <c r="J52" s="2621">
        <f>結果表!M50</f>
        <v>100.18636084611764</v>
      </c>
      <c r="L52" s="531" t="s">
        <v>858</v>
      </c>
      <c r="M52" s="263">
        <f t="shared" si="370"/>
        <v>100.07732571722927</v>
      </c>
      <c r="N52" s="221">
        <f t="shared" si="371"/>
        <v>100.18636084611764</v>
      </c>
    </row>
    <row r="53" spans="1:14">
      <c r="A53" s="2644">
        <v>44593</v>
      </c>
      <c r="B53" s="343">
        <f>結果表!E51</f>
        <v>100.29522737719074</v>
      </c>
      <c r="C53" s="244">
        <f t="shared" ref="C53" si="372">B53-B52</f>
        <v>0.21790165996146982</v>
      </c>
      <c r="D53" s="244">
        <f t="shared" ref="D53" si="373">ROUND((B53-B41)/B41*100,2)</f>
        <v>2.29</v>
      </c>
      <c r="E53" s="543">
        <f t="shared" ref="E53" si="374">AVERAGE(B51:B53)</f>
        <v>100.07439741648234</v>
      </c>
      <c r="F53" s="360">
        <f t="shared" ref="F53" si="375">E53-E52</f>
        <v>0.22548775640700569</v>
      </c>
      <c r="G53" s="361">
        <f t="shared" ref="G53" si="376">IF(F53&lt;0,-1,1)</f>
        <v>1</v>
      </c>
      <c r="H53" s="362">
        <f t="shared" ref="H53" si="377">SUM(G51:G53)</f>
        <v>3</v>
      </c>
      <c r="I53" s="363" t="str">
        <f t="shared" ref="I53" si="378">IF(H53=-3,"悪化 ",IF(H53=3,"改善 "," ---"))</f>
        <v xml:space="preserve">改善 </v>
      </c>
      <c r="J53" s="2622">
        <f>結果表!M51</f>
        <v>100.24509132708722</v>
      </c>
      <c r="L53" s="528">
        <v>2</v>
      </c>
      <c r="M53" s="263">
        <f t="shared" ref="M53" si="379">B53</f>
        <v>100.29522737719074</v>
      </c>
      <c r="N53" s="221">
        <f t="shared" ref="N53" si="380">J53</f>
        <v>100.24509132708722</v>
      </c>
    </row>
    <row r="54" spans="1:14">
      <c r="A54" s="2644">
        <v>44621</v>
      </c>
      <c r="B54" s="343">
        <f>結果表!E52</f>
        <v>100.50481081657072</v>
      </c>
      <c r="C54" s="244">
        <f t="shared" ref="C54" si="381">B54-B53</f>
        <v>0.20958343937998336</v>
      </c>
      <c r="D54" s="244">
        <f t="shared" ref="D54" si="382">ROUND((B54-B42)/B42*100,2)</f>
        <v>2.39</v>
      </c>
      <c r="E54" s="543">
        <f t="shared" ref="E54" si="383">AVERAGE(B52:B54)</f>
        <v>100.29245463699692</v>
      </c>
      <c r="F54" s="360">
        <f t="shared" ref="F54" si="384">E54-E53</f>
        <v>0.21805722051458076</v>
      </c>
      <c r="G54" s="361">
        <f t="shared" ref="G54" si="385">IF(F54&lt;0,-1,1)</f>
        <v>1</v>
      </c>
      <c r="H54" s="362">
        <f t="shared" ref="H54" si="386">SUM(G52:G54)</f>
        <v>3</v>
      </c>
      <c r="I54" s="363" t="str">
        <f t="shared" ref="I54" si="387">IF(H54=-3,"悪化 ",IF(H54=3,"改善 "," ---"))</f>
        <v xml:space="preserve">改善 </v>
      </c>
      <c r="J54" s="2622">
        <f>結果表!M52</f>
        <v>100.37902437041437</v>
      </c>
      <c r="L54" s="528">
        <v>3</v>
      </c>
      <c r="M54" s="263">
        <f t="shared" ref="M54" si="388">B54</f>
        <v>100.50481081657072</v>
      </c>
      <c r="N54" s="221">
        <f t="shared" ref="N54" si="389">J54</f>
        <v>100.37902437041437</v>
      </c>
    </row>
    <row r="55" spans="1:14">
      <c r="A55" s="2644">
        <v>44652</v>
      </c>
      <c r="B55" s="343">
        <f>結果表!E53</f>
        <v>100.68555285114867</v>
      </c>
      <c r="C55" s="244">
        <f t="shared" ref="C55" si="390">B55-B54</f>
        <v>0.18074203457794624</v>
      </c>
      <c r="D55" s="244">
        <f t="shared" ref="D55" si="391">ROUND((B55-B43)/B43*100,2)</f>
        <v>2.46</v>
      </c>
      <c r="E55" s="543">
        <f t="shared" ref="E55" si="392">AVERAGE(B53:B55)</f>
        <v>100.49519701497003</v>
      </c>
      <c r="F55" s="360">
        <f t="shared" ref="F55" si="393">E55-E54</f>
        <v>0.20274237797310946</v>
      </c>
      <c r="G55" s="361">
        <f t="shared" ref="G55" si="394">IF(F55&lt;0,-1,1)</f>
        <v>1</v>
      </c>
      <c r="H55" s="362">
        <f t="shared" ref="H55" si="395">SUM(G53:G55)</f>
        <v>3</v>
      </c>
      <c r="I55" s="363" t="str">
        <f t="shared" ref="I55" si="396">IF(H55=-3,"悪化 ",IF(H55=3,"改善 "," ---"))</f>
        <v xml:space="preserve">改善 </v>
      </c>
      <c r="J55" s="2622">
        <f>結果表!M53</f>
        <v>100.59455290700792</v>
      </c>
      <c r="L55" s="528">
        <v>4</v>
      </c>
      <c r="M55" s="263">
        <f t="shared" ref="M55" si="397">B55</f>
        <v>100.68555285114867</v>
      </c>
      <c r="N55" s="221">
        <f t="shared" ref="N55" si="398">J55</f>
        <v>100.59455290700792</v>
      </c>
    </row>
    <row r="56" spans="1:14">
      <c r="A56" s="2644">
        <v>44682</v>
      </c>
      <c r="B56" s="343">
        <f>結果表!E54</f>
        <v>100.82470835134629</v>
      </c>
      <c r="C56" s="244">
        <f t="shared" ref="C56" si="399">B56-B55</f>
        <v>0.13915550019761724</v>
      </c>
      <c r="D56" s="244">
        <f t="shared" ref="D56" si="400">ROUND((B56-B44)/B44*100,2)</f>
        <v>2.44</v>
      </c>
      <c r="E56" s="543">
        <f t="shared" ref="E56" si="401">AVERAGE(B54:B56)</f>
        <v>100.67169067302189</v>
      </c>
      <c r="F56" s="360">
        <f t="shared" ref="F56" si="402">E56-E55</f>
        <v>0.17649365805185369</v>
      </c>
      <c r="G56" s="361">
        <f t="shared" ref="G56" si="403">IF(F56&lt;0,-1,1)</f>
        <v>1</v>
      </c>
      <c r="H56" s="362">
        <f t="shared" ref="H56" si="404">SUM(G54:G56)</f>
        <v>3</v>
      </c>
      <c r="I56" s="363" t="str">
        <f t="shared" ref="I56" si="405">IF(H56=-3,"悪化 ",IF(H56=3,"改善 "," ---"))</f>
        <v xml:space="preserve">改善 </v>
      </c>
      <c r="J56" s="2622">
        <f>結果表!M54</f>
        <v>100.85441001063181</v>
      </c>
      <c r="L56" s="528">
        <v>5</v>
      </c>
      <c r="M56" s="263">
        <f t="shared" ref="M56" si="406">B56</f>
        <v>100.82470835134629</v>
      </c>
      <c r="N56" s="221">
        <f t="shared" ref="N56" si="407">J56</f>
        <v>100.85441001063181</v>
      </c>
    </row>
    <row r="57" spans="1:14">
      <c r="A57" s="2644">
        <v>44713</v>
      </c>
      <c r="B57" s="343">
        <f>結果表!E55</f>
        <v>100.92490255272384</v>
      </c>
      <c r="C57" s="244">
        <f t="shared" ref="C57:C58" si="408">B57-B56</f>
        <v>0.10019420137754764</v>
      </c>
      <c r="D57" s="244">
        <f t="shared" ref="D57:D58" si="409">ROUND((B57-B45)/B45*100,2)</f>
        <v>2.35</v>
      </c>
      <c r="E57" s="543">
        <f t="shared" ref="E57:E58" si="410">AVERAGE(B55:B57)</f>
        <v>100.8117212517396</v>
      </c>
      <c r="F57" s="360">
        <f t="shared" ref="F57:F58" si="411">E57-E56</f>
        <v>0.14003057871771318</v>
      </c>
      <c r="G57" s="361">
        <f t="shared" ref="G57:G58" si="412">IF(F57&lt;0,-1,1)</f>
        <v>1</v>
      </c>
      <c r="H57" s="362">
        <f t="shared" ref="H57:H58" si="413">SUM(G55:G57)</f>
        <v>3</v>
      </c>
      <c r="I57" s="363" t="str">
        <f t="shared" ref="I57:I58" si="414">IF(H57=-3,"悪化 ",IF(H57=3,"改善 "," ---"))</f>
        <v xml:space="preserve">改善 </v>
      </c>
      <c r="J57" s="2622">
        <f>結果表!M55</f>
        <v>101.07972921467741</v>
      </c>
      <c r="L57" s="528">
        <v>6</v>
      </c>
      <c r="M57" s="263">
        <f t="shared" ref="M57:M58" si="415">B57</f>
        <v>100.92490255272384</v>
      </c>
      <c r="N57" s="221">
        <f t="shared" ref="N57:N58" si="416">J57</f>
        <v>101.07972921467741</v>
      </c>
    </row>
    <row r="58" spans="1:14">
      <c r="A58" s="2644">
        <v>44743</v>
      </c>
      <c r="B58" s="343">
        <f>結果表!E56</f>
        <v>100.97900700415551</v>
      </c>
      <c r="C58" s="244">
        <f t="shared" si="408"/>
        <v>5.4104451431669531E-2</v>
      </c>
      <c r="D58" s="244">
        <f t="shared" si="409"/>
        <v>2.19</v>
      </c>
      <c r="E58" s="543">
        <f t="shared" si="410"/>
        <v>100.90953930274186</v>
      </c>
      <c r="F58" s="360">
        <f t="shared" si="411"/>
        <v>9.7818051002263928E-2</v>
      </c>
      <c r="G58" s="361">
        <f t="shared" si="412"/>
        <v>1</v>
      </c>
      <c r="H58" s="362">
        <f t="shared" si="413"/>
        <v>3</v>
      </c>
      <c r="I58" s="363" t="str">
        <f t="shared" si="414"/>
        <v xml:space="preserve">改善 </v>
      </c>
      <c r="J58" s="2622">
        <f>結果表!M56</f>
        <v>101.24705703340102</v>
      </c>
      <c r="L58" s="528">
        <v>7</v>
      </c>
      <c r="M58" s="263">
        <f t="shared" si="415"/>
        <v>100.97900700415551</v>
      </c>
      <c r="N58" s="221">
        <f t="shared" si="416"/>
        <v>101.24705703340102</v>
      </c>
    </row>
    <row r="59" spans="1:14">
      <c r="A59" s="2644">
        <v>44774</v>
      </c>
      <c r="B59" s="343">
        <f>結果表!E57</f>
        <v>100.98648086287065</v>
      </c>
      <c r="C59" s="244">
        <f t="shared" ref="C59" si="417">B59-B58</f>
        <v>7.473858715144388E-3</v>
      </c>
      <c r="D59" s="244">
        <f t="shared" ref="D59" si="418">ROUND((B59-B47)/B47*100,2)</f>
        <v>1.99</v>
      </c>
      <c r="E59" s="543">
        <f t="shared" ref="E59" si="419">AVERAGE(B57:B59)</f>
        <v>100.96346347325</v>
      </c>
      <c r="F59" s="360">
        <f t="shared" ref="F59" si="420">E59-E58</f>
        <v>5.3924170508139468E-2</v>
      </c>
      <c r="G59" s="361">
        <f t="shared" ref="G59" si="421">IF(F59&lt;0,-1,1)</f>
        <v>1</v>
      </c>
      <c r="H59" s="362">
        <f t="shared" ref="H59" si="422">SUM(G57:G59)</f>
        <v>3</v>
      </c>
      <c r="I59" s="363" t="str">
        <f t="shared" ref="I59" si="423">IF(H59=-3,"悪化 ",IF(H59=3,"改善 "," ---"))</f>
        <v xml:space="preserve">改善 </v>
      </c>
      <c r="J59" s="2622">
        <f>結果表!M57</f>
        <v>101.33571627113066</v>
      </c>
      <c r="L59" s="530">
        <v>8</v>
      </c>
      <c r="M59" s="263">
        <f t="shared" ref="M59" si="424">B59</f>
        <v>100.98648086287065</v>
      </c>
      <c r="N59" s="221">
        <f t="shared" ref="N59" si="425">J59</f>
        <v>101.33571627113066</v>
      </c>
    </row>
    <row r="60" spans="1:14">
      <c r="A60" s="2644">
        <v>44805</v>
      </c>
      <c r="B60" s="343">
        <f>結果表!E58</f>
        <v>100.96818971406572</v>
      </c>
      <c r="C60" s="244">
        <f t="shared" ref="C60" si="426">B60-B59</f>
        <v>-1.829114880493421E-2</v>
      </c>
      <c r="D60" s="244">
        <f t="shared" ref="D60" si="427">ROUND((B60-B48)/B48*100,2)</f>
        <v>1.76</v>
      </c>
      <c r="E60" s="543">
        <f t="shared" ref="E60" si="428">AVERAGE(B58:B60)</f>
        <v>100.97789252703062</v>
      </c>
      <c r="F60" s="360">
        <f t="shared" ref="F60" si="429">E60-E59</f>
        <v>1.4429053780617096E-2</v>
      </c>
      <c r="G60" s="361">
        <f t="shared" ref="G60" si="430">IF(F60&lt;0,-1,1)</f>
        <v>1</v>
      </c>
      <c r="H60" s="362">
        <f t="shared" ref="H60" si="431">SUM(G58:G60)</f>
        <v>3</v>
      </c>
      <c r="I60" s="363" t="str">
        <f t="shared" ref="I60" si="432">IF(H60=-3,"悪化 ",IF(H60=3,"改善 "," ---"))</f>
        <v xml:space="preserve">改善 </v>
      </c>
      <c r="J60" s="2622">
        <f>結果表!M58</f>
        <v>101.39073193431889</v>
      </c>
      <c r="L60" s="530">
        <v>9</v>
      </c>
      <c r="M60" s="263">
        <f t="shared" ref="M60" si="433">B60</f>
        <v>100.96818971406572</v>
      </c>
      <c r="N60" s="221">
        <f t="shared" ref="N60" si="434">J60</f>
        <v>101.39073193431889</v>
      </c>
    </row>
    <row r="61" spans="1:14">
      <c r="A61" s="2644">
        <v>44835</v>
      </c>
      <c r="B61" s="343">
        <f>結果表!E59</f>
        <v>100.90966594201268</v>
      </c>
      <c r="C61" s="244">
        <f t="shared" ref="C61" si="435">B61-B60</f>
        <v>-5.8523772053035827E-2</v>
      </c>
      <c r="D61" s="244">
        <f t="shared" ref="D61" si="436">ROUND((B61-B49)/B49*100,2)</f>
        <v>1.51</v>
      </c>
      <c r="E61" s="543">
        <f t="shared" ref="E61" si="437">AVERAGE(B59:B61)</f>
        <v>100.95477883964968</v>
      </c>
      <c r="F61" s="360">
        <f t="shared" ref="F61" si="438">E61-E60</f>
        <v>-2.3113687380941883E-2</v>
      </c>
      <c r="G61" s="361">
        <f t="shared" ref="G61" si="439">IF(F61&lt;0,-1,1)</f>
        <v>-1</v>
      </c>
      <c r="H61" s="362">
        <f t="shared" ref="H61" si="440">SUM(G59:G61)</f>
        <v>1</v>
      </c>
      <c r="I61" s="363" t="str">
        <f t="shared" ref="I61" si="441">IF(H61=-3,"悪化 ",IF(H61=3,"改善 "," ---"))</f>
        <v xml:space="preserve"> ---</v>
      </c>
      <c r="J61" s="2622">
        <f>結果表!M59</f>
        <v>101.4309475610673</v>
      </c>
      <c r="L61" s="530">
        <v>10</v>
      </c>
      <c r="M61" s="263">
        <f t="shared" ref="M61" si="442">B61</f>
        <v>100.90966594201268</v>
      </c>
      <c r="N61" s="221">
        <f t="shared" ref="N61" si="443">J61</f>
        <v>101.4309475610673</v>
      </c>
    </row>
    <row r="62" spans="1:14">
      <c r="A62" s="2644">
        <v>44866</v>
      </c>
      <c r="B62" s="343">
        <f>結果表!E60</f>
        <v>100.79481237888898</v>
      </c>
      <c r="C62" s="244">
        <f t="shared" ref="C62" si="444">B62-B61</f>
        <v>-0.11485356312370243</v>
      </c>
      <c r="D62" s="244">
        <f t="shared" ref="D62" si="445">ROUND((B62-B50)/B50*100,2)</f>
        <v>1.18</v>
      </c>
      <c r="E62" s="543">
        <f t="shared" ref="E62" si="446">AVERAGE(B60:B62)</f>
        <v>100.89088934498913</v>
      </c>
      <c r="F62" s="360">
        <f t="shared" ref="F62" si="447">E62-E61</f>
        <v>-6.3889494660543278E-2</v>
      </c>
      <c r="G62" s="361">
        <f t="shared" ref="G62" si="448">IF(F62&lt;0,-1,1)</f>
        <v>-1</v>
      </c>
      <c r="H62" s="362">
        <f t="shared" ref="H62" si="449">SUM(G60:G62)</f>
        <v>-1</v>
      </c>
      <c r="I62" s="363" t="str">
        <f t="shared" ref="I62" si="450">IF(H62=-3,"悪化 ",IF(H62=3,"改善 "," ---"))</f>
        <v xml:space="preserve"> ---</v>
      </c>
      <c r="J62" s="2622">
        <f>結果表!M60</f>
        <v>101.46704266402072</v>
      </c>
      <c r="L62" s="529">
        <v>11</v>
      </c>
      <c r="M62" s="263">
        <f t="shared" ref="M62" si="451">B62</f>
        <v>100.79481237888898</v>
      </c>
      <c r="N62" s="221">
        <f t="shared" ref="N62" si="452">J62</f>
        <v>101.46704266402072</v>
      </c>
    </row>
    <row r="63" spans="1:14">
      <c r="A63" s="2645">
        <v>44896</v>
      </c>
      <c r="B63" s="554">
        <f>結果表!E61</f>
        <v>100.62794656638849</v>
      </c>
      <c r="C63" s="247">
        <f t="shared" ref="C63:C64" si="453">B63-B62</f>
        <v>-0.1668658125004896</v>
      </c>
      <c r="D63" s="247">
        <f t="shared" ref="D63:D64" si="454">ROUND((B63-B51)/B51*100,2)</f>
        <v>0.78</v>
      </c>
      <c r="E63" s="552">
        <f t="shared" ref="E63:E64" si="455">AVERAGE(B61:B63)</f>
        <v>100.77747496243005</v>
      </c>
      <c r="F63" s="545">
        <f t="shared" ref="F63:F64" si="456">E63-E62</f>
        <v>-0.11341438255908542</v>
      </c>
      <c r="G63" s="553">
        <f t="shared" ref="G63:G64" si="457">IF(F63&lt;0,-1,1)</f>
        <v>-1</v>
      </c>
      <c r="H63" s="546">
        <f t="shared" ref="H63:H64" si="458">SUM(G61:G63)</f>
        <v>-3</v>
      </c>
      <c r="I63" s="440" t="str">
        <f t="shared" ref="I63:I64" si="459">IF(H63=-3,"悪化 ",IF(H63=3,"改善 "," ---"))</f>
        <v xml:space="preserve">悪化 </v>
      </c>
      <c r="J63" s="2623">
        <f>結果表!M61</f>
        <v>101.48628319900793</v>
      </c>
      <c r="L63" s="533">
        <v>12</v>
      </c>
      <c r="M63" s="495">
        <f t="shared" ref="M63:M64" si="460">B63</f>
        <v>100.62794656638849</v>
      </c>
      <c r="N63" s="226">
        <f t="shared" ref="N63:N64" si="461">J63</f>
        <v>101.48628319900793</v>
      </c>
    </row>
    <row r="64" spans="1:14">
      <c r="A64" s="2643">
        <v>44927</v>
      </c>
      <c r="B64" s="563">
        <f>結果表!E62</f>
        <v>100.46171500960035</v>
      </c>
      <c r="C64" s="246">
        <f t="shared" si="453"/>
        <v>-0.16623155678813362</v>
      </c>
      <c r="D64" s="548">
        <f t="shared" si="454"/>
        <v>0.38</v>
      </c>
      <c r="E64" s="555">
        <f t="shared" si="455"/>
        <v>100.62815798495927</v>
      </c>
      <c r="F64" s="549">
        <f t="shared" si="456"/>
        <v>-0.14931697747077521</v>
      </c>
      <c r="G64" s="556">
        <f t="shared" si="457"/>
        <v>-1</v>
      </c>
      <c r="H64" s="550">
        <f t="shared" si="458"/>
        <v>-3</v>
      </c>
      <c r="I64" s="2617" t="str">
        <f t="shared" si="459"/>
        <v xml:space="preserve">悪化 </v>
      </c>
      <c r="J64" s="2621">
        <f>結果表!M62</f>
        <v>101.48985617649005</v>
      </c>
      <c r="L64" s="531" t="s">
        <v>1213</v>
      </c>
      <c r="M64" s="532">
        <f t="shared" si="460"/>
        <v>100.46171500960035</v>
      </c>
      <c r="N64" s="370">
        <f t="shared" si="461"/>
        <v>101.48985617649005</v>
      </c>
    </row>
    <row r="65" spans="1:14">
      <c r="A65" s="2644">
        <v>44958</v>
      </c>
      <c r="B65" s="343">
        <f>結果表!E63</f>
        <v>100.33339849157012</v>
      </c>
      <c r="C65" s="244">
        <f t="shared" ref="C65" si="462">B65-B64</f>
        <v>-0.12831651803023192</v>
      </c>
      <c r="D65" s="53">
        <f t="shared" ref="D65" si="463">ROUND((B65-B53)/B53*100,2)</f>
        <v>0.04</v>
      </c>
      <c r="E65" s="360">
        <f t="shared" ref="E65" si="464">AVERAGE(B63:B65)</f>
        <v>100.47435335585298</v>
      </c>
      <c r="F65" s="543">
        <f t="shared" ref="F65" si="465">E65-E64</f>
        <v>-0.15380462910628978</v>
      </c>
      <c r="G65" s="362">
        <f t="shared" ref="G65" si="466">IF(F65&lt;0,-1,1)</f>
        <v>-1</v>
      </c>
      <c r="H65" s="361">
        <f t="shared" ref="H65" si="467">SUM(G63:G65)</f>
        <v>-3</v>
      </c>
      <c r="I65" s="2618" t="str">
        <f t="shared" ref="I65" si="468">IF(H65=-3,"悪化 ",IF(H65=3,"改善 "," ---"))</f>
        <v xml:space="preserve">悪化 </v>
      </c>
      <c r="J65" s="2622">
        <f>結果表!M63</f>
        <v>101.4198031659615</v>
      </c>
      <c r="L65" s="528">
        <v>2</v>
      </c>
      <c r="M65" s="263">
        <f t="shared" ref="M65" si="469">B65</f>
        <v>100.33339849157012</v>
      </c>
      <c r="N65" s="221">
        <f t="shared" ref="N65" si="470">J65</f>
        <v>101.4198031659615</v>
      </c>
    </row>
    <row r="66" spans="1:14">
      <c r="A66" s="2644">
        <v>44986</v>
      </c>
      <c r="B66" s="343">
        <f>結果表!E64</f>
        <v>100.26184794715059</v>
      </c>
      <c r="C66" s="244">
        <f t="shared" ref="C66" si="471">B66-B65</f>
        <v>-7.1550544419537232E-2</v>
      </c>
      <c r="D66" s="53">
        <f t="shared" ref="D66" si="472">ROUND((B66-B54)/B54*100,2)</f>
        <v>-0.24</v>
      </c>
      <c r="E66" s="360">
        <f t="shared" ref="E66" si="473">AVERAGE(B64:B66)</f>
        <v>100.35232048277369</v>
      </c>
      <c r="F66" s="543">
        <f t="shared" ref="F66" si="474">E66-E65</f>
        <v>-0.12203287307929145</v>
      </c>
      <c r="G66" s="362">
        <f t="shared" ref="G66" si="475">IF(F66&lt;0,-1,1)</f>
        <v>-1</v>
      </c>
      <c r="H66" s="361">
        <f t="shared" ref="H66" si="476">SUM(G64:G66)</f>
        <v>-3</v>
      </c>
      <c r="I66" s="2618" t="str">
        <f t="shared" ref="I66" si="477">IF(H66=-3,"悪化 ",IF(H66=3,"改善 "," ---"))</f>
        <v xml:space="preserve">悪化 </v>
      </c>
      <c r="J66" s="2622">
        <f>結果表!M64</f>
        <v>101.28291129835891</v>
      </c>
      <c r="L66" s="528">
        <v>3</v>
      </c>
      <c r="M66" s="263">
        <f t="shared" ref="M66" si="478">B66</f>
        <v>100.26184794715059</v>
      </c>
      <c r="N66" s="221">
        <f t="shared" ref="N66" si="479">J66</f>
        <v>101.28291129835891</v>
      </c>
    </row>
    <row r="67" spans="1:14">
      <c r="A67" s="2644">
        <v>45017</v>
      </c>
      <c r="B67" s="343">
        <f>結果表!E65</f>
        <v>100.2401514997192</v>
      </c>
      <c r="C67" s="244">
        <f t="shared" ref="C67" si="480">B67-B66</f>
        <v>-2.1696447431381216E-2</v>
      </c>
      <c r="D67" s="53">
        <f t="shared" ref="D67" si="481">ROUND((B67-B55)/B55*100,2)</f>
        <v>-0.44</v>
      </c>
      <c r="E67" s="360">
        <f t="shared" ref="E67" si="482">AVERAGE(B65:B67)</f>
        <v>100.27846597947998</v>
      </c>
      <c r="F67" s="543">
        <f t="shared" ref="F67" si="483">E67-E66</f>
        <v>-7.3854503293716789E-2</v>
      </c>
      <c r="G67" s="362">
        <f t="shared" ref="G67" si="484">IF(F67&lt;0,-1,1)</f>
        <v>-1</v>
      </c>
      <c r="H67" s="361">
        <f t="shared" ref="H67" si="485">SUM(G65:G67)</f>
        <v>-3</v>
      </c>
      <c r="I67" s="2618" t="str">
        <f t="shared" ref="I67" si="486">IF(H67=-3,"悪化 ",IF(H67=3,"改善 "," ---"))</f>
        <v xml:space="preserve">悪化 </v>
      </c>
      <c r="J67" s="2622">
        <f>結果表!M65</f>
        <v>101.14423824580275</v>
      </c>
      <c r="L67" s="528">
        <v>4</v>
      </c>
      <c r="M67" s="263">
        <f t="shared" ref="M67" si="487">B67</f>
        <v>100.2401514997192</v>
      </c>
      <c r="N67" s="221">
        <f t="shared" ref="N67" si="488">J67</f>
        <v>101.14423824580275</v>
      </c>
    </row>
    <row r="68" spans="1:14">
      <c r="A68" s="2644">
        <v>45047</v>
      </c>
      <c r="B68" s="343">
        <f>結果表!E66</f>
        <v>100.25631322622542</v>
      </c>
      <c r="C68" s="244">
        <f t="shared" ref="C68" si="489">B68-B67</f>
        <v>1.6161726506211949E-2</v>
      </c>
      <c r="D68" s="53">
        <f t="shared" ref="D68" si="490">ROUND((B68-B56)/B56*100,2)</f>
        <v>-0.56000000000000005</v>
      </c>
      <c r="E68" s="360">
        <f t="shared" ref="E68" si="491">AVERAGE(B66:B68)</f>
        <v>100.25277089103173</v>
      </c>
      <c r="F68" s="543">
        <f t="shared" ref="F68" si="492">E68-E67</f>
        <v>-2.5695088448244974E-2</v>
      </c>
      <c r="G68" s="362">
        <f t="shared" ref="G68" si="493">IF(F68&lt;0,-1,1)</f>
        <v>-1</v>
      </c>
      <c r="H68" s="361">
        <f t="shared" ref="H68" si="494">SUM(G66:G68)</f>
        <v>-3</v>
      </c>
      <c r="I68" s="2618" t="str">
        <f t="shared" ref="I68" si="495">IF(H68=-3,"悪化 ",IF(H68=3,"改善 "," ---"))</f>
        <v xml:space="preserve">悪化 </v>
      </c>
      <c r="J68" s="2622">
        <f>結果表!M66</f>
        <v>100.96941990808438</v>
      </c>
      <c r="L68" s="528">
        <v>5</v>
      </c>
      <c r="M68" s="263">
        <f t="shared" ref="M68" si="496">B68</f>
        <v>100.25631322622542</v>
      </c>
      <c r="N68" s="221">
        <f t="shared" ref="N68" si="497">J68</f>
        <v>100.96941990808438</v>
      </c>
    </row>
    <row r="69" spans="1:14">
      <c r="A69" s="2644">
        <v>45078</v>
      </c>
      <c r="B69" s="343">
        <f>結果表!E67</f>
        <v>100.30406331102728</v>
      </c>
      <c r="C69" s="244">
        <f t="shared" ref="C69" si="498">B69-B68</f>
        <v>4.7750084801862158E-2</v>
      </c>
      <c r="D69" s="53">
        <f t="shared" ref="D69" si="499">ROUND((B69-B57)/B57*100,2)</f>
        <v>-0.62</v>
      </c>
      <c r="E69" s="360">
        <f t="shared" ref="E69" si="500">AVERAGE(B67:B69)</f>
        <v>100.26684267899064</v>
      </c>
      <c r="F69" s="543">
        <f t="shared" ref="F69" si="501">E69-E68</f>
        <v>1.4071787958911841E-2</v>
      </c>
      <c r="G69" s="362">
        <f t="shared" ref="G69" si="502">IF(F69&lt;0,-1,1)</f>
        <v>1</v>
      </c>
      <c r="H69" s="361">
        <f t="shared" ref="H69" si="503">SUM(G67:G69)</f>
        <v>-1</v>
      </c>
      <c r="I69" s="2618" t="str">
        <f t="shared" ref="I69" si="504">IF(H69=-3,"悪化 ",IF(H69=3,"改善 "," ---"))</f>
        <v xml:space="preserve"> ---</v>
      </c>
      <c r="J69" s="2622">
        <f>結果表!M67</f>
        <v>100.77630045126132</v>
      </c>
      <c r="L69" s="528">
        <v>6</v>
      </c>
      <c r="M69" s="263">
        <f t="shared" ref="M69" si="505">B69</f>
        <v>100.30406331102728</v>
      </c>
      <c r="N69" s="221">
        <f t="shared" ref="N69" si="506">J69</f>
        <v>100.77630045126132</v>
      </c>
    </row>
    <row r="70" spans="1:14">
      <c r="A70" s="2644">
        <v>45108</v>
      </c>
      <c r="B70" s="343">
        <f>結果表!E68</f>
        <v>100.36509805997396</v>
      </c>
      <c r="C70" s="244">
        <f t="shared" ref="C70" si="507">B70-B69</f>
        <v>6.1034748946681816E-2</v>
      </c>
      <c r="D70" s="53">
        <f t="shared" ref="D70" si="508">ROUND((B70-B58)/B58*100,2)</f>
        <v>-0.61</v>
      </c>
      <c r="E70" s="360">
        <f t="shared" ref="E70" si="509">AVERAGE(B68:B70)</f>
        <v>100.30849153240888</v>
      </c>
      <c r="F70" s="543">
        <f t="shared" ref="F70" si="510">E70-E69</f>
        <v>4.1648853418237763E-2</v>
      </c>
      <c r="G70" s="362">
        <f t="shared" ref="G70" si="511">IF(F70&lt;0,-1,1)</f>
        <v>1</v>
      </c>
      <c r="H70" s="361">
        <f t="shared" ref="H70" si="512">SUM(G68:G70)</f>
        <v>1</v>
      </c>
      <c r="I70" s="2618" t="str">
        <f t="shared" ref="I70" si="513">IF(H70=-3,"悪化 ",IF(H70=3,"改善 "," ---"))</f>
        <v xml:space="preserve"> ---</v>
      </c>
      <c r="J70" s="2622">
        <f>結果表!M68</f>
        <v>100.61621150840016</v>
      </c>
      <c r="L70" s="528">
        <v>7</v>
      </c>
      <c r="M70" s="263">
        <f t="shared" ref="M70" si="514">B70</f>
        <v>100.36509805997396</v>
      </c>
      <c r="N70" s="221">
        <f t="shared" ref="N70" si="515">J70</f>
        <v>100.61621150840016</v>
      </c>
    </row>
    <row r="71" spans="1:14">
      <c r="A71" s="2644">
        <v>45139</v>
      </c>
      <c r="B71" s="343">
        <f>結果表!E69</f>
        <v>100.42815864956125</v>
      </c>
      <c r="C71" s="244">
        <f t="shared" ref="C71" si="516">B71-B70</f>
        <v>6.3060589587294658E-2</v>
      </c>
      <c r="D71" s="53">
        <f t="shared" ref="D71" si="517">ROUND((B71-B59)/B59*100,2)</f>
        <v>-0.55000000000000004</v>
      </c>
      <c r="E71" s="360">
        <f t="shared" ref="E71" si="518">AVERAGE(B69:B71)</f>
        <v>100.3657733401875</v>
      </c>
      <c r="F71" s="543">
        <f t="shared" ref="F71" si="519">E71-E70</f>
        <v>5.7281807778622351E-2</v>
      </c>
      <c r="G71" s="362">
        <f t="shared" ref="G71" si="520">IF(F71&lt;0,-1,1)</f>
        <v>1</v>
      </c>
      <c r="H71" s="361">
        <f t="shared" ref="H71" si="521">SUM(G69:G71)</f>
        <v>3</v>
      </c>
      <c r="I71" s="2618" t="str">
        <f t="shared" ref="I71" si="522">IF(H71=-3,"悪化 ",IF(H71=3,"改善 "," ---"))</f>
        <v xml:space="preserve">改善 </v>
      </c>
      <c r="J71" s="2622">
        <f>結果表!M69</f>
        <v>100.47538467284562</v>
      </c>
      <c r="L71" s="530">
        <v>8</v>
      </c>
      <c r="M71" s="263">
        <f t="shared" ref="M71" si="523">B71</f>
        <v>100.42815864956125</v>
      </c>
      <c r="N71" s="221">
        <f t="shared" ref="N71" si="524">J71</f>
        <v>100.47538467284562</v>
      </c>
    </row>
    <row r="72" spans="1:14">
      <c r="A72" s="2644">
        <v>45170</v>
      </c>
      <c r="B72" s="343">
        <f>結果表!E70</f>
        <v>100.49386935090487</v>
      </c>
      <c r="C72" s="244">
        <f t="shared" ref="C72" si="525">B72-B71</f>
        <v>6.5710701343618894E-2</v>
      </c>
      <c r="D72" s="53">
        <f t="shared" ref="D72" si="526">ROUND((B72-B60)/B60*100,2)</f>
        <v>-0.47</v>
      </c>
      <c r="E72" s="360">
        <f t="shared" ref="E72" si="527">AVERAGE(B70:B72)</f>
        <v>100.4290420201467</v>
      </c>
      <c r="F72" s="543">
        <f t="shared" ref="F72" si="528">E72-E71</f>
        <v>6.3268679959193719E-2</v>
      </c>
      <c r="G72" s="362">
        <f t="shared" ref="G72" si="529">IF(F72&lt;0,-1,1)</f>
        <v>1</v>
      </c>
      <c r="H72" s="361">
        <f t="shared" ref="H72" si="530">SUM(G70:G72)</f>
        <v>3</v>
      </c>
      <c r="I72" s="2618" t="str">
        <f t="shared" ref="I72" si="531">IF(H72=-3,"悪化 ",IF(H72=3,"改善 "," ---"))</f>
        <v xml:space="preserve">改善 </v>
      </c>
      <c r="J72" s="2622">
        <f>結果表!M70</f>
        <v>100.33841984193369</v>
      </c>
      <c r="L72" s="530">
        <v>9</v>
      </c>
      <c r="M72" s="263">
        <f t="shared" ref="M72" si="532">B72</f>
        <v>100.49386935090487</v>
      </c>
      <c r="N72" s="221">
        <f t="shared" ref="N72" si="533">J72</f>
        <v>100.33841984193369</v>
      </c>
    </row>
    <row r="73" spans="1:14">
      <c r="A73" s="2644">
        <v>45200</v>
      </c>
      <c r="B73" s="343">
        <f>結果表!E71</f>
        <v>100.55688098195915</v>
      </c>
      <c r="C73" s="244">
        <f t="shared" ref="C73" si="534">B73-B72</f>
        <v>6.3011631054280315E-2</v>
      </c>
      <c r="D73" s="53">
        <f t="shared" ref="D73" si="535">ROUND((B73-B61)/B61*100,2)</f>
        <v>-0.35</v>
      </c>
      <c r="E73" s="360">
        <f t="shared" ref="E73" si="536">AVERAGE(B71:B73)</f>
        <v>100.49296966080844</v>
      </c>
      <c r="F73" s="543">
        <f t="shared" ref="F73" si="537">E73-E72</f>
        <v>6.39276406617455E-2</v>
      </c>
      <c r="G73" s="362">
        <f t="shared" ref="G73" si="538">IF(F73&lt;0,-1,1)</f>
        <v>1</v>
      </c>
      <c r="H73" s="361">
        <f t="shared" ref="H73" si="539">SUM(G71:G73)</f>
        <v>3</v>
      </c>
      <c r="I73" s="2618" t="str">
        <f t="shared" ref="I73" si="540">IF(H73=-3,"悪化 ",IF(H73=3,"改善 "," ---"))</f>
        <v xml:space="preserve">改善 </v>
      </c>
      <c r="J73" s="2622">
        <f>結果表!M71</f>
        <v>100.24377745689765</v>
      </c>
      <c r="L73" s="530">
        <v>10</v>
      </c>
      <c r="M73" s="263">
        <f t="shared" ref="M73" si="541">B73</f>
        <v>100.55688098195915</v>
      </c>
      <c r="N73" s="221">
        <f t="shared" ref="N73" si="542">J73</f>
        <v>100.24377745689765</v>
      </c>
    </row>
    <row r="74" spans="1:14">
      <c r="A74" s="2644">
        <v>45231</v>
      </c>
      <c r="B74" s="343">
        <f>結果表!E72</f>
        <v>100.60568080696984</v>
      </c>
      <c r="C74" s="244">
        <f t="shared" ref="C74" si="543">B74-B73</f>
        <v>4.8799825010689801E-2</v>
      </c>
      <c r="D74" s="53">
        <f t="shared" ref="D74" si="544">ROUND((B74-B62)/B62*100,2)</f>
        <v>-0.19</v>
      </c>
      <c r="E74" s="360">
        <f t="shared" ref="E74" si="545">AVERAGE(B72:B74)</f>
        <v>100.55214371327797</v>
      </c>
      <c r="F74" s="543">
        <f t="shared" ref="F74" si="546">E74-E73</f>
        <v>5.917405246952967E-2</v>
      </c>
      <c r="G74" s="362">
        <f t="shared" ref="G74" si="547">IF(F74&lt;0,-1,1)</f>
        <v>1</v>
      </c>
      <c r="H74" s="361">
        <f t="shared" ref="H74" si="548">SUM(G72:G74)</f>
        <v>3</v>
      </c>
      <c r="I74" s="2618" t="str">
        <f t="shared" ref="I74" si="549">IF(H74=-3,"悪化 ",IF(H74=3,"改善 "," ---"))</f>
        <v xml:space="preserve">改善 </v>
      </c>
      <c r="J74" s="2622">
        <f>結果表!M72</f>
        <v>100.1579444050207</v>
      </c>
      <c r="L74" s="529">
        <v>11</v>
      </c>
      <c r="M74" s="263">
        <f t="shared" ref="M74" si="550">B74</f>
        <v>100.60568080696984</v>
      </c>
      <c r="N74" s="221">
        <f t="shared" ref="N74" si="551">J74</f>
        <v>100.1579444050207</v>
      </c>
    </row>
    <row r="75" spans="1:14">
      <c r="A75" s="2645">
        <v>45261</v>
      </c>
      <c r="B75" s="554">
        <f>結果表!E73</f>
        <v>100.63899771227658</v>
      </c>
      <c r="C75" s="247">
        <f t="shared" ref="C75:C76" si="552">B75-B74</f>
        <v>3.3316905306733702E-2</v>
      </c>
      <c r="D75" s="551">
        <f t="shared" ref="D75:D76" si="553">ROUND((B75-B63)/B63*100,2)</f>
        <v>0.01</v>
      </c>
      <c r="E75" s="545">
        <f t="shared" ref="E75:E76" si="554">AVERAGE(B73:B75)</f>
        <v>100.60051983373519</v>
      </c>
      <c r="F75" s="552">
        <f t="shared" ref="F75:F76" si="555">E75-E74</f>
        <v>4.8376120457220395E-2</v>
      </c>
      <c r="G75" s="546">
        <f t="shared" ref="G75:G76" si="556">IF(F75&lt;0,-1,1)</f>
        <v>1</v>
      </c>
      <c r="H75" s="553">
        <f t="shared" ref="H75:H76" si="557">SUM(G73:G75)</f>
        <v>3</v>
      </c>
      <c r="I75" s="2620" t="str">
        <f t="shared" ref="I75:I76" si="558">IF(H75=-3,"悪化 ",IF(H75=3,"改善 "," ---"))</f>
        <v xml:space="preserve">改善 </v>
      </c>
      <c r="J75" s="2623">
        <f>結果表!M73</f>
        <v>100.04999520614446</v>
      </c>
      <c r="L75" s="533">
        <v>12</v>
      </c>
      <c r="M75" s="495">
        <f t="shared" ref="M75:M76" si="559">B75</f>
        <v>100.63899771227658</v>
      </c>
      <c r="N75" s="226">
        <f t="shared" ref="N75:N76" si="560">J75</f>
        <v>100.04999520614446</v>
      </c>
    </row>
    <row r="76" spans="1:14">
      <c r="A76" s="2643">
        <v>45292</v>
      </c>
      <c r="B76" s="563">
        <f>結果表!E74</f>
        <v>100.62987912063618</v>
      </c>
      <c r="C76" s="246">
        <f t="shared" si="552"/>
        <v>-9.1185916404015188E-3</v>
      </c>
      <c r="D76" s="548">
        <f t="shared" si="553"/>
        <v>0.17</v>
      </c>
      <c r="E76" s="555">
        <f t="shared" si="554"/>
        <v>100.62485254662754</v>
      </c>
      <c r="F76" s="549">
        <f t="shared" si="555"/>
        <v>2.4332712892345398E-2</v>
      </c>
      <c r="G76" s="556">
        <f t="shared" si="556"/>
        <v>1</v>
      </c>
      <c r="H76" s="550">
        <f t="shared" si="557"/>
        <v>3</v>
      </c>
      <c r="I76" s="2617" t="str">
        <f t="shared" si="558"/>
        <v xml:space="preserve">改善 </v>
      </c>
      <c r="J76" s="2621">
        <f>結果表!M74</f>
        <v>99.929967521183386</v>
      </c>
      <c r="L76" s="531" t="s">
        <v>1257</v>
      </c>
      <c r="M76" s="263">
        <f t="shared" si="559"/>
        <v>100.62987912063618</v>
      </c>
      <c r="N76" s="221">
        <f t="shared" si="560"/>
        <v>99.929967521183386</v>
      </c>
    </row>
    <row r="77" spans="1:14">
      <c r="A77" s="2644">
        <v>45323</v>
      </c>
      <c r="B77" s="343">
        <f>結果表!E75</f>
        <v>100.57558050877677</v>
      </c>
      <c r="C77" s="244">
        <f t="shared" ref="C77" si="561">B77-B76</f>
        <v>-5.4298611859408652E-2</v>
      </c>
      <c r="D77" s="53">
        <f t="shared" ref="D77" si="562">ROUND((B77-B65)/B65*100,2)</f>
        <v>0.24</v>
      </c>
      <c r="E77" s="360">
        <f t="shared" ref="E77" si="563">AVERAGE(B75:B77)</f>
        <v>100.6148191138965</v>
      </c>
      <c r="F77" s="543">
        <f t="shared" ref="F77" si="564">E77-E76</f>
        <v>-1.0033432731034964E-2</v>
      </c>
      <c r="G77" s="362">
        <f t="shared" ref="G77" si="565">IF(F77&lt;0,-1,1)</f>
        <v>-1</v>
      </c>
      <c r="H77" s="361">
        <f t="shared" ref="H77" si="566">SUM(G75:G77)</f>
        <v>1</v>
      </c>
      <c r="I77" s="2618" t="str">
        <f t="shared" ref="I77" si="567">IF(H77=-3,"悪化 ",IF(H77=3,"改善 "," ---"))</f>
        <v xml:space="preserve"> ---</v>
      </c>
      <c r="J77" s="2622">
        <f>結果表!M75</f>
        <v>99.808858705763186</v>
      </c>
      <c r="L77" s="528">
        <v>2</v>
      </c>
      <c r="M77" s="263">
        <f t="shared" ref="M77" si="568">B77</f>
        <v>100.57558050877677</v>
      </c>
      <c r="N77" s="221">
        <f t="shared" ref="N77" si="569">J77</f>
        <v>99.808858705763186</v>
      </c>
    </row>
    <row r="78" spans="1:14">
      <c r="A78" s="2644">
        <v>45352</v>
      </c>
      <c r="B78" s="343">
        <f>結果表!E76</f>
        <v>100.44734733998106</v>
      </c>
      <c r="C78" s="244">
        <f t="shared" ref="C78" si="570">B78-B77</f>
        <v>-0.12823316879570257</v>
      </c>
      <c r="D78" s="53">
        <f t="shared" ref="D78" si="571">ROUND((B78-B66)/B66*100,2)</f>
        <v>0.19</v>
      </c>
      <c r="E78" s="360">
        <f t="shared" ref="E78" si="572">AVERAGE(B76:B78)</f>
        <v>100.55093565646466</v>
      </c>
      <c r="F78" s="543">
        <f t="shared" ref="F78" si="573">E78-E77</f>
        <v>-6.3883457431842317E-2</v>
      </c>
      <c r="G78" s="362">
        <f t="shared" ref="G78" si="574">IF(F78&lt;0,-1,1)</f>
        <v>-1</v>
      </c>
      <c r="H78" s="361">
        <f t="shared" ref="H78" si="575">SUM(G76:G78)</f>
        <v>-1</v>
      </c>
      <c r="I78" s="2618" t="str">
        <f t="shared" ref="I78" si="576">IF(H78=-3,"悪化 ",IF(H78=3,"改善 "," ---"))</f>
        <v xml:space="preserve"> ---</v>
      </c>
      <c r="J78" s="2622">
        <f>結果表!M76</f>
        <v>99.644541409866889</v>
      </c>
      <c r="L78" s="528">
        <v>3</v>
      </c>
      <c r="M78" s="263">
        <f t="shared" ref="M78" si="577">B78</f>
        <v>100.44734733998106</v>
      </c>
      <c r="N78" s="221">
        <f t="shared" ref="N78" si="578">J78</f>
        <v>99.644541409866889</v>
      </c>
    </row>
    <row r="79" spans="1:14">
      <c r="A79" s="2644">
        <v>45383</v>
      </c>
      <c r="B79" s="343">
        <f>結果表!E77</f>
        <v>100.29126608141965</v>
      </c>
      <c r="C79" s="244">
        <f t="shared" ref="C79" si="579">B79-B78</f>
        <v>-0.15608125856141442</v>
      </c>
      <c r="D79" s="53">
        <f t="shared" ref="D79" si="580">ROUND((B79-B67)/B67*100,2)</f>
        <v>0.05</v>
      </c>
      <c r="E79" s="360">
        <f t="shared" ref="E79" si="581">AVERAGE(B77:B79)</f>
        <v>100.43806464339248</v>
      </c>
      <c r="F79" s="543">
        <f t="shared" ref="F79" si="582">E79-E78</f>
        <v>-0.11287101307217995</v>
      </c>
      <c r="G79" s="362">
        <f t="shared" ref="G79" si="583">IF(F79&lt;0,-1,1)</f>
        <v>-1</v>
      </c>
      <c r="H79" s="361">
        <f t="shared" ref="H79" si="584">SUM(G77:G79)</f>
        <v>-3</v>
      </c>
      <c r="I79" s="2618" t="str">
        <f t="shared" ref="I79" si="585">IF(H79=-3,"悪化 ",IF(H79=3,"改善 "," ---"))</f>
        <v xml:space="preserve">悪化 </v>
      </c>
      <c r="J79" s="2622">
        <f>結果表!M77</f>
        <v>99.527493613594416</v>
      </c>
      <c r="L79" s="528">
        <v>4</v>
      </c>
      <c r="M79" s="263">
        <f t="shared" ref="M79" si="586">B79</f>
        <v>100.29126608141965</v>
      </c>
      <c r="N79" s="221">
        <f t="shared" ref="N79" si="587">J79</f>
        <v>99.527493613594416</v>
      </c>
    </row>
    <row r="80" spans="1:14">
      <c r="A80" s="2644">
        <v>45413</v>
      </c>
      <c r="B80" s="343">
        <f>結果表!E78</f>
        <v>100.18075658974821</v>
      </c>
      <c r="C80" s="244">
        <f t="shared" ref="C80" si="588">B80-B79</f>
        <v>-0.11050949167143642</v>
      </c>
      <c r="D80" s="53">
        <f t="shared" ref="D80" si="589">ROUND((B80-B68)/B68*100,2)</f>
        <v>-0.08</v>
      </c>
      <c r="E80" s="360">
        <f t="shared" ref="E80" si="590">AVERAGE(B78:B80)</f>
        <v>100.30645667038299</v>
      </c>
      <c r="F80" s="543">
        <f t="shared" ref="F80" si="591">E80-E79</f>
        <v>-0.13160797300949412</v>
      </c>
      <c r="G80" s="362">
        <f t="shared" ref="G80" si="592">IF(F80&lt;0,-1,1)</f>
        <v>-1</v>
      </c>
      <c r="H80" s="361">
        <f t="shared" ref="H80" si="593">SUM(G78:G80)</f>
        <v>-3</v>
      </c>
      <c r="I80" s="2618" t="str">
        <f t="shared" ref="I80" si="594">IF(H80=-3,"悪化 ",IF(H80=3,"改善 "," ---"))</f>
        <v xml:space="preserve">悪化 </v>
      </c>
      <c r="J80" s="2622">
        <f>結果表!M78</f>
        <v>99.464057722969727</v>
      </c>
      <c r="L80" s="528">
        <v>5</v>
      </c>
      <c r="M80" s="263">
        <f t="shared" ref="M80" si="595">B80</f>
        <v>100.18075658974821</v>
      </c>
      <c r="N80" s="221">
        <f t="shared" ref="N80" si="596">J80</f>
        <v>99.464057722969727</v>
      </c>
    </row>
    <row r="81" spans="1:14">
      <c r="A81" s="2644">
        <v>45444</v>
      </c>
      <c r="B81" s="343">
        <f>結果表!E79</f>
        <v>100.13169276670455</v>
      </c>
      <c r="C81" s="244">
        <f t="shared" ref="C81" si="597">B81-B80</f>
        <v>-4.9063823043667298E-2</v>
      </c>
      <c r="D81" s="53">
        <f t="shared" ref="D81" si="598">ROUND((B81-B69)/B69*100,2)</f>
        <v>-0.17</v>
      </c>
      <c r="E81" s="360">
        <f t="shared" ref="E81" si="599">AVERAGE(B79:B81)</f>
        <v>100.20123847929079</v>
      </c>
      <c r="F81" s="543">
        <f t="shared" ref="F81" si="600">E81-E80</f>
        <v>-0.10521819109219166</v>
      </c>
      <c r="G81" s="362">
        <f t="shared" ref="G81" si="601">IF(F81&lt;0,-1,1)</f>
        <v>-1</v>
      </c>
      <c r="H81" s="361">
        <f t="shared" ref="H81" si="602">SUM(G79:G81)</f>
        <v>-3</v>
      </c>
      <c r="I81" s="2618" t="str">
        <f t="shared" ref="I81" si="603">IF(H81=-3,"悪化 ",IF(H81=3,"改善 "," ---"))</f>
        <v xml:space="preserve">悪化 </v>
      </c>
      <c r="J81" s="2622">
        <f>結果表!M79</f>
        <v>99.384750578577297</v>
      </c>
      <c r="L81" s="528">
        <v>6</v>
      </c>
      <c r="M81" s="263">
        <f t="shared" ref="M81" si="604">B81</f>
        <v>100.13169276670455</v>
      </c>
      <c r="N81" s="221">
        <f t="shared" ref="N81" si="605">J81</f>
        <v>99.384750578577297</v>
      </c>
    </row>
    <row r="82" spans="1:14">
      <c r="A82" s="2644">
        <v>45474</v>
      </c>
      <c r="B82" s="343">
        <f>結果表!E80</f>
        <v>100.13846827452845</v>
      </c>
      <c r="C82" s="244">
        <f t="shared" ref="C82" si="606">B82-B81</f>
        <v>6.7755078239031263E-3</v>
      </c>
      <c r="D82" s="53">
        <f t="shared" ref="D82" si="607">ROUND((B82-B70)/B70*100,2)</f>
        <v>-0.23</v>
      </c>
      <c r="E82" s="360">
        <f t="shared" ref="E82" si="608">AVERAGE(B80:B82)</f>
        <v>100.15030587699374</v>
      </c>
      <c r="F82" s="543">
        <f t="shared" ref="F82" si="609">E82-E81</f>
        <v>-5.0932602297052654E-2</v>
      </c>
      <c r="G82" s="362">
        <f t="shared" ref="G82" si="610">IF(F82&lt;0,-1,1)</f>
        <v>-1</v>
      </c>
      <c r="H82" s="361">
        <f t="shared" ref="H82" si="611">SUM(G80:G82)</f>
        <v>-3</v>
      </c>
      <c r="I82" s="2618" t="str">
        <f t="shared" ref="I82" si="612">IF(H82=-3,"悪化 ",IF(H82=3,"改善 "," ---"))</f>
        <v xml:space="preserve">悪化 </v>
      </c>
      <c r="J82" s="2622">
        <f>結果表!M80</f>
        <v>99.333491763654521</v>
      </c>
      <c r="L82" s="528">
        <v>7</v>
      </c>
      <c r="M82" s="263">
        <f t="shared" ref="M82" si="613">B82</f>
        <v>100.13846827452845</v>
      </c>
      <c r="N82" s="221">
        <f t="shared" ref="N82" si="614">J82</f>
        <v>99.333491763654521</v>
      </c>
    </row>
    <row r="83" spans="1:14">
      <c r="A83" s="2644">
        <v>45505</v>
      </c>
      <c r="B83" s="343">
        <f>結果表!E81</f>
        <v>100.17644051759704</v>
      </c>
      <c r="C83" s="244">
        <f t="shared" ref="C83" si="615">B83-B82</f>
        <v>3.797224306859448E-2</v>
      </c>
      <c r="D83" s="53">
        <f t="shared" ref="D83" si="616">ROUND((B83-B71)/B71*100,2)</f>
        <v>-0.25</v>
      </c>
      <c r="E83" s="360">
        <f t="shared" ref="E83" si="617">AVERAGE(B81:B83)</f>
        <v>100.14886718627668</v>
      </c>
      <c r="F83" s="543">
        <f t="shared" ref="F83" si="618">E83-E82</f>
        <v>-1.4386907170660379E-3</v>
      </c>
      <c r="G83" s="362">
        <f t="shared" ref="G83" si="619">IF(F83&lt;0,-1,1)</f>
        <v>-1</v>
      </c>
      <c r="H83" s="361">
        <f t="shared" ref="H83" si="620">SUM(G81:G83)</f>
        <v>-3</v>
      </c>
      <c r="I83" s="2618" t="str">
        <f t="shared" ref="I83" si="621">IF(H83=-3,"悪化 ",IF(H83=3,"改善 "," ---"))</f>
        <v xml:space="preserve">悪化 </v>
      </c>
      <c r="J83" s="2622">
        <f>結果表!M81</f>
        <v>99.294348148269208</v>
      </c>
      <c r="L83" s="530">
        <v>8</v>
      </c>
      <c r="M83" s="263">
        <f t="shared" ref="M83" si="622">B83</f>
        <v>100.17644051759704</v>
      </c>
      <c r="N83" s="221">
        <f t="shared" ref="N83" si="623">J83</f>
        <v>99.294348148269208</v>
      </c>
    </row>
    <row r="84" spans="1:14">
      <c r="A84" s="2644">
        <v>45536</v>
      </c>
      <c r="B84" s="343">
        <f>結果表!E82</f>
        <v>100.20958335711003</v>
      </c>
      <c r="C84" s="244">
        <f t="shared" ref="C84" si="624">B84-B83</f>
        <v>3.3142839512990463E-2</v>
      </c>
      <c r="D84" s="53">
        <f t="shared" ref="D84" si="625">ROUND((B84-B72)/B72*100,2)</f>
        <v>-0.28000000000000003</v>
      </c>
      <c r="E84" s="360">
        <f t="shared" ref="E84" si="626">AVERAGE(B82:B84)</f>
        <v>100.17483071641185</v>
      </c>
      <c r="F84" s="543">
        <f t="shared" ref="F84" si="627">E84-E83</f>
        <v>2.5963530135172164E-2</v>
      </c>
      <c r="G84" s="362">
        <f t="shared" ref="G84" si="628">IF(F84&lt;0,-1,1)</f>
        <v>1</v>
      </c>
      <c r="H84" s="361">
        <f t="shared" ref="H84" si="629">SUM(G82:G84)</f>
        <v>-1</v>
      </c>
      <c r="I84" s="2618" t="str">
        <f t="shared" ref="I84" si="630">IF(H84=-3,"悪化 ",IF(H84=3,"改善 "," ---"))</f>
        <v xml:space="preserve"> ---</v>
      </c>
      <c r="J84" s="2622">
        <f>結果表!M82</f>
        <v>99.230471579205059</v>
      </c>
      <c r="L84" s="530">
        <v>9</v>
      </c>
      <c r="M84" s="263">
        <f t="shared" ref="M84" si="631">B84</f>
        <v>100.20958335711003</v>
      </c>
      <c r="N84" s="221">
        <f t="shared" ref="N84" si="632">J84</f>
        <v>99.230471579205059</v>
      </c>
    </row>
    <row r="85" spans="1:14">
      <c r="A85" s="2644">
        <v>45566</v>
      </c>
      <c r="B85" s="343"/>
      <c r="C85" s="244"/>
      <c r="D85" s="53"/>
      <c r="E85" s="360"/>
      <c r="F85" s="543"/>
      <c r="G85" s="362"/>
      <c r="H85" s="361"/>
      <c r="I85" s="2618"/>
      <c r="J85" s="2622"/>
      <c r="L85" s="530">
        <v>10</v>
      </c>
      <c r="M85" s="263"/>
      <c r="N85" s="221"/>
    </row>
    <row r="86" spans="1:14">
      <c r="A86" s="2644">
        <v>45597</v>
      </c>
      <c r="B86" s="343"/>
      <c r="C86" s="244"/>
      <c r="D86" s="53"/>
      <c r="E86" s="360"/>
      <c r="F86" s="543"/>
      <c r="G86" s="362"/>
      <c r="H86" s="361"/>
      <c r="I86" s="2618"/>
      <c r="J86" s="2622"/>
      <c r="L86" s="529">
        <v>11</v>
      </c>
      <c r="M86" s="263"/>
      <c r="N86" s="221"/>
    </row>
    <row r="87" spans="1:14">
      <c r="A87" s="2645">
        <v>45627</v>
      </c>
      <c r="B87" s="554"/>
      <c r="C87" s="247"/>
      <c r="D87" s="551"/>
      <c r="E87" s="545"/>
      <c r="F87" s="552"/>
      <c r="G87" s="546"/>
      <c r="H87" s="553"/>
      <c r="I87" s="2620"/>
      <c r="J87" s="2623"/>
      <c r="L87" s="533">
        <v>12</v>
      </c>
      <c r="M87" s="495"/>
      <c r="N87" s="226"/>
    </row>
    <row r="88" spans="1:14">
      <c r="A88" s="311" t="s">
        <v>513</v>
      </c>
      <c r="B88" s="311"/>
      <c r="C88" s="311"/>
      <c r="D88" s="311"/>
      <c r="E88" s="311"/>
      <c r="F88" s="311"/>
      <c r="G88" s="311"/>
      <c r="H88" s="311"/>
      <c r="I88" s="311"/>
      <c r="J88" s="311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3"/>
  <sheetViews>
    <sheetView workbookViewId="0">
      <selection activeCell="F24" sqref="F24"/>
    </sheetView>
  </sheetViews>
  <sheetFormatPr defaultRowHeight="13"/>
  <cols>
    <col min="1" max="1" width="4.6328125" customWidth="1"/>
  </cols>
  <sheetData>
    <row r="1" spans="1:16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6" ht="14">
      <c r="A2" s="195" t="s">
        <v>422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</row>
    <row r="3" spans="1:16" ht="9" customHeight="1">
      <c r="A3" s="19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>
      <c r="A4" s="39">
        <v>1</v>
      </c>
      <c r="B4" s="39" t="s">
        <v>414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>
      <c r="A5" s="39">
        <v>2</v>
      </c>
      <c r="B5" s="39" t="s">
        <v>415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>
      <c r="A6" s="39">
        <v>3</v>
      </c>
      <c r="B6" s="39" t="s">
        <v>255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>
        <v>4</v>
      </c>
      <c r="B7" s="39" t="s">
        <v>416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>
        <v>5</v>
      </c>
      <c r="B8" s="39" t="s">
        <v>417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>
      <c r="A9" s="39">
        <v>6</v>
      </c>
      <c r="B9" s="39" t="s">
        <v>418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>
      <c r="A10" s="39">
        <v>7</v>
      </c>
      <c r="B10" s="39" t="s">
        <v>419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</row>
    <row r="11" spans="1:16">
      <c r="A11" s="39">
        <v>8</v>
      </c>
      <c r="B11" s="39" t="s">
        <v>420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</row>
    <row r="12" spans="1:16">
      <c r="A12" s="39">
        <v>9</v>
      </c>
      <c r="B12" s="39" t="s">
        <v>421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1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1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</row>
    <row r="15" spans="1:16" ht="12" customHeight="1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16" ht="14">
      <c r="A16" s="241" t="s">
        <v>423</v>
      </c>
      <c r="B16" s="241"/>
      <c r="C16" s="241"/>
      <c r="D16" s="241"/>
      <c r="E16" s="241"/>
      <c r="F16" s="241"/>
      <c r="G16" s="241"/>
      <c r="H16" s="241"/>
      <c r="I16" s="241"/>
      <c r="J16" s="241"/>
      <c r="K16" s="39"/>
      <c r="L16" s="39"/>
      <c r="M16" s="39"/>
      <c r="N16" s="39"/>
      <c r="O16" s="39"/>
      <c r="P16" s="39"/>
    </row>
    <row r="17" spans="1:16" ht="9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</row>
    <row r="18" spans="1:16">
      <c r="A18" s="39" t="s">
        <v>250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</row>
    <row r="19" spans="1:16">
      <c r="A19" s="39" t="s">
        <v>435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</row>
    <row r="20" spans="1:16">
      <c r="A20" s="39" t="s">
        <v>434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</row>
    <row r="21" spans="1:16">
      <c r="A21" s="40" t="s">
        <v>426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</row>
    <row r="22" spans="1:16">
      <c r="A22" s="39" t="s">
        <v>427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</row>
    <row r="24" spans="1:16">
      <c r="A24" s="39" t="s">
        <v>251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</row>
    <row r="25" spans="1:16">
      <c r="A25" s="39" t="s">
        <v>252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</row>
    <row r="26" spans="1:16">
      <c r="A26" s="39" t="s">
        <v>428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</row>
    <row r="27" spans="1:16">
      <c r="A27" s="39" t="s">
        <v>437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</row>
    <row r="28" spans="1:16">
      <c r="A28" s="39" t="s">
        <v>436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</row>
    <row r="29" spans="1:1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</row>
    <row r="30" spans="1:16">
      <c r="A30" s="39" t="s">
        <v>253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</row>
    <row r="31" spans="1:16">
      <c r="A31" s="39" t="s">
        <v>440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</row>
    <row r="32" spans="1:16">
      <c r="A32" s="39" t="s">
        <v>256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</row>
    <row r="33" spans="1:16">
      <c r="A33" s="39" t="s">
        <v>441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</row>
    <row r="34" spans="1:16">
      <c r="A34" s="39" t="s">
        <v>439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</row>
    <row r="35" spans="1:16">
      <c r="A35" s="39" t="s">
        <v>438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</row>
    <row r="36" spans="1:16">
      <c r="A36" s="39" t="s">
        <v>442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</row>
    <row r="37" spans="1:16">
      <c r="A37" s="39" t="s">
        <v>443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</row>
    <row r="38" spans="1:16">
      <c r="A38" s="39" t="s">
        <v>257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</row>
    <row r="39" spans="1:16">
      <c r="A39" s="39" t="s">
        <v>444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</row>
    <row r="40" spans="1:16">
      <c r="A40" s="39" t="s">
        <v>258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</row>
    <row r="41" spans="1:16">
      <c r="A41" s="39" t="s">
        <v>445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</row>
    <row r="42" spans="1:16">
      <c r="A42" s="39" t="s">
        <v>259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</row>
    <row r="43" spans="1:1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</row>
    <row r="44" spans="1:1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</row>
    <row r="45" spans="1:16">
      <c r="A45" s="39" t="s">
        <v>260</v>
      </c>
      <c r="B45" s="39"/>
      <c r="C45" s="39"/>
      <c r="D45" s="39"/>
      <c r="E45" s="39"/>
      <c r="F45" s="39"/>
      <c r="G45" s="41"/>
      <c r="H45" s="39"/>
      <c r="I45" s="39"/>
      <c r="J45" s="39"/>
      <c r="K45" s="39"/>
      <c r="L45" s="39"/>
      <c r="M45" s="39"/>
      <c r="N45" s="39"/>
      <c r="O45" s="39"/>
      <c r="P45" s="39"/>
    </row>
    <row r="46" spans="1:16" ht="25.5" customHeight="1">
      <c r="A46" s="39" t="s">
        <v>261</v>
      </c>
      <c r="B46" s="39"/>
      <c r="C46" s="39"/>
      <c r="D46" s="39"/>
      <c r="E46" s="39"/>
      <c r="F46" s="39"/>
      <c r="G46" s="2666" t="s">
        <v>464</v>
      </c>
      <c r="H46" s="2667"/>
      <c r="I46" s="39"/>
      <c r="J46" s="39"/>
      <c r="K46" s="39"/>
      <c r="L46" s="39"/>
      <c r="M46" s="39"/>
      <c r="N46" s="39"/>
      <c r="O46" s="39"/>
      <c r="P46" s="39"/>
    </row>
    <row r="47" spans="1:16">
      <c r="A47" s="39" t="s">
        <v>254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</row>
    <row r="48" spans="1:16">
      <c r="A48" s="39" t="s">
        <v>262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</row>
    <row r="49" spans="1:16">
      <c r="A49" s="39" t="s">
        <v>263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</row>
    <row r="50" spans="1:16">
      <c r="A50" s="39"/>
      <c r="B50" s="39"/>
      <c r="C50" s="39"/>
      <c r="D50" s="39"/>
      <c r="E50" s="39"/>
      <c r="F50" s="39"/>
      <c r="G50" s="39"/>
      <c r="H50" s="39"/>
      <c r="I50" s="39"/>
      <c r="J50" s="39"/>
    </row>
    <row r="51" spans="1:16">
      <c r="A51" s="39" t="s">
        <v>470</v>
      </c>
      <c r="B51" s="39"/>
      <c r="C51" s="39"/>
      <c r="D51" s="39"/>
      <c r="E51" s="39"/>
      <c r="F51" s="39"/>
      <c r="G51" s="2666" t="s">
        <v>271</v>
      </c>
      <c r="H51" s="2667"/>
      <c r="I51" s="39"/>
      <c r="J51" s="39"/>
    </row>
    <row r="52" spans="1:16">
      <c r="A52" s="39" t="s">
        <v>916</v>
      </c>
      <c r="B52" s="39"/>
      <c r="C52" s="39"/>
      <c r="D52" s="39"/>
      <c r="E52" s="39"/>
      <c r="F52" s="39"/>
      <c r="G52" s="39"/>
      <c r="H52" s="39"/>
    </row>
    <row r="53" spans="1:16">
      <c r="A53" s="39" t="s">
        <v>471</v>
      </c>
      <c r="B53" s="39"/>
      <c r="C53" s="39"/>
      <c r="D53" s="39"/>
      <c r="E53" s="39"/>
      <c r="F53" s="39"/>
      <c r="G53" s="39"/>
      <c r="H53" s="39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88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Z1" sqref="Z1"/>
    </sheetView>
  </sheetViews>
  <sheetFormatPr defaultRowHeight="13"/>
  <cols>
    <col min="2" max="6" width="10.6328125" style="306" customWidth="1"/>
    <col min="7" max="8" width="7.36328125" style="306" customWidth="1"/>
    <col min="9" max="10" width="10.6328125" style="306" customWidth="1"/>
  </cols>
  <sheetData>
    <row r="1" spans="1:14">
      <c r="A1" s="304" t="s">
        <v>1448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4">
      <c r="A2" s="2631" t="s">
        <v>472</v>
      </c>
      <c r="B2" s="2629" t="s">
        <v>497</v>
      </c>
      <c r="C2" s="2628"/>
      <c r="D2" s="2628"/>
      <c r="E2" s="2629"/>
      <c r="F2" s="2629"/>
      <c r="G2" s="2629"/>
      <c r="H2" s="2629"/>
      <c r="I2" s="2630"/>
      <c r="J2" s="2630" t="s">
        <v>498</v>
      </c>
    </row>
    <row r="3" spans="1:14" ht="26">
      <c r="A3" s="2637"/>
      <c r="B3" s="2638"/>
      <c r="C3" s="2634" t="s">
        <v>265</v>
      </c>
      <c r="D3" s="2633" t="s">
        <v>267</v>
      </c>
      <c r="E3" s="2635" t="s">
        <v>487</v>
      </c>
      <c r="F3" s="2636" t="s">
        <v>492</v>
      </c>
      <c r="G3" s="2668" t="s">
        <v>65</v>
      </c>
      <c r="H3" s="2774"/>
      <c r="I3" s="2669"/>
      <c r="J3" s="2646"/>
      <c r="L3" s="527" t="s">
        <v>352</v>
      </c>
      <c r="M3" s="527" t="s">
        <v>703</v>
      </c>
      <c r="N3" s="527" t="s">
        <v>704</v>
      </c>
    </row>
    <row r="4" spans="1:14">
      <c r="A4" s="2288">
        <v>43101</v>
      </c>
      <c r="B4" s="2621">
        <f>結果表!F2</f>
        <v>99.566276759864493</v>
      </c>
      <c r="C4" s="739"/>
      <c r="D4" s="548"/>
      <c r="E4" s="555">
        <f>AVERAGE(B4:B4)</f>
        <v>99.566276759864493</v>
      </c>
      <c r="F4" s="549"/>
      <c r="G4" s="556"/>
      <c r="H4" s="550"/>
      <c r="I4" s="2617"/>
      <c r="J4" s="2621">
        <f>結果表!N2</f>
        <v>98.442604371787084</v>
      </c>
      <c r="L4" s="528" t="s">
        <v>713</v>
      </c>
      <c r="M4" s="263">
        <f t="shared" ref="M4:M7" si="0">B4</f>
        <v>99.566276759864493</v>
      </c>
      <c r="N4" s="221">
        <f t="shared" ref="N4:N7" si="1">J4</f>
        <v>98.442604371787084</v>
      </c>
    </row>
    <row r="5" spans="1:14">
      <c r="A5" s="2289">
        <v>43132</v>
      </c>
      <c r="B5" s="2622">
        <f>結果表!F3</f>
        <v>99.172523163324499</v>
      </c>
      <c r="C5" s="702">
        <f t="shared" ref="C5" si="2">B5-B4</f>
        <v>-0.39375359653999453</v>
      </c>
      <c r="D5" s="53"/>
      <c r="E5" s="360">
        <f>AVERAGE(B4:B5)</f>
        <v>99.369399961594496</v>
      </c>
      <c r="F5" s="543">
        <f t="shared" ref="F5" si="3">E5-E4</f>
        <v>-0.19687679826999727</v>
      </c>
      <c r="G5" s="362">
        <f t="shared" ref="G5" si="4">IF(F5&lt;0,-1,1)</f>
        <v>-1</v>
      </c>
      <c r="H5" s="361"/>
      <c r="I5" s="2618"/>
      <c r="J5" s="2622">
        <f>結果表!N3</f>
        <v>98.945927704736704</v>
      </c>
      <c r="L5" s="528">
        <v>2</v>
      </c>
      <c r="M5" s="263">
        <f t="shared" si="0"/>
        <v>99.172523163324499</v>
      </c>
      <c r="N5" s="221">
        <f t="shared" si="1"/>
        <v>98.945927704736704</v>
      </c>
    </row>
    <row r="6" spans="1:14">
      <c r="A6" s="2289">
        <v>43160</v>
      </c>
      <c r="B6" s="2622">
        <f>結果表!F4</f>
        <v>98.791672793348894</v>
      </c>
      <c r="C6" s="702">
        <f t="shared" ref="C6" si="5">B6-B5</f>
        <v>-0.38085036997560451</v>
      </c>
      <c r="D6" s="53"/>
      <c r="E6" s="360">
        <f t="shared" ref="E6" si="6">AVERAGE(B4:B6)</f>
        <v>99.176824238845953</v>
      </c>
      <c r="F6" s="543">
        <f t="shared" ref="F6" si="7">E6-E5</f>
        <v>-0.1925757227485434</v>
      </c>
      <c r="G6" s="362">
        <f t="shared" ref="G6" si="8">IF(F6&lt;0,-1,1)</f>
        <v>-1</v>
      </c>
      <c r="H6" s="361"/>
      <c r="I6" s="2618"/>
      <c r="J6" s="2622">
        <f>結果表!N4</f>
        <v>99.3927519239692</v>
      </c>
      <c r="L6" s="528">
        <v>3</v>
      </c>
      <c r="M6" s="263">
        <f t="shared" si="0"/>
        <v>98.791672793348894</v>
      </c>
      <c r="N6" s="221">
        <f t="shared" si="1"/>
        <v>99.3927519239692</v>
      </c>
    </row>
    <row r="7" spans="1:14">
      <c r="A7" s="2289">
        <v>43191</v>
      </c>
      <c r="B7" s="2622">
        <f>結果表!F5</f>
        <v>98.456443181007373</v>
      </c>
      <c r="C7" s="702">
        <f t="shared" ref="C7" si="9">B7-B6</f>
        <v>-0.33522961234152149</v>
      </c>
      <c r="D7" s="53"/>
      <c r="E7" s="360">
        <f t="shared" ref="E7" si="10">AVERAGE(B5:B7)</f>
        <v>98.80687971256026</v>
      </c>
      <c r="F7" s="543">
        <f t="shared" ref="F7" si="11">E7-E6</f>
        <v>-0.36994452628569263</v>
      </c>
      <c r="G7" s="362">
        <f t="shared" ref="G7" si="12">IF(F7&lt;0,-1,1)</f>
        <v>-1</v>
      </c>
      <c r="H7" s="361">
        <f t="shared" ref="H7" si="13">SUM(G5:G7)</f>
        <v>-3</v>
      </c>
      <c r="I7" s="2618" t="str">
        <f t="shared" ref="I7" si="14">IF(H7=-3,"悪化 ",IF(H7=3,"改善 "," ---"))</f>
        <v xml:space="preserve">悪化 </v>
      </c>
      <c r="J7" s="2622">
        <f>結果表!N5</f>
        <v>99.765454497780439</v>
      </c>
      <c r="L7" s="528">
        <v>4</v>
      </c>
      <c r="M7" s="263">
        <f t="shared" si="0"/>
        <v>98.456443181007373</v>
      </c>
      <c r="N7" s="221">
        <f t="shared" si="1"/>
        <v>99.765454497780439</v>
      </c>
    </row>
    <row r="8" spans="1:14">
      <c r="A8" s="2289">
        <v>43221</v>
      </c>
      <c r="B8" s="2622">
        <f>結果表!F6</f>
        <v>98.196141332796898</v>
      </c>
      <c r="C8" s="702">
        <f t="shared" ref="C8" si="15">B8-B7</f>
        <v>-0.26030184821047442</v>
      </c>
      <c r="D8" s="53"/>
      <c r="E8" s="360">
        <f t="shared" ref="E8" si="16">AVERAGE(B6:B8)</f>
        <v>98.481419102384393</v>
      </c>
      <c r="F8" s="543">
        <f t="shared" ref="F8" si="17">E8-E7</f>
        <v>-0.3254606101758668</v>
      </c>
      <c r="G8" s="362">
        <f t="shared" ref="G8" si="18">IF(F8&lt;0,-1,1)</f>
        <v>-1</v>
      </c>
      <c r="H8" s="361">
        <f t="shared" ref="H8" si="19">SUM(G6:G8)</f>
        <v>-3</v>
      </c>
      <c r="I8" s="2618" t="str">
        <f t="shared" ref="I8" si="20">IF(H8=-3,"悪化 ",IF(H8=3,"改善 "," ---"))</f>
        <v xml:space="preserve">悪化 </v>
      </c>
      <c r="J8" s="2622">
        <f>結果表!N6</f>
        <v>100.05074509916032</v>
      </c>
      <c r="L8" s="528">
        <v>5</v>
      </c>
      <c r="M8" s="263">
        <f t="shared" ref="M8:M16" si="21">B8</f>
        <v>98.196141332796898</v>
      </c>
      <c r="N8" s="221">
        <f t="shared" ref="N8:N16" si="22">J8</f>
        <v>100.05074509916032</v>
      </c>
    </row>
    <row r="9" spans="1:14">
      <c r="A9" s="2289">
        <v>43252</v>
      </c>
      <c r="B9" s="2622">
        <f>結果表!F7</f>
        <v>98.059728946602021</v>
      </c>
      <c r="C9" s="702">
        <f t="shared" ref="C9" si="23">B9-B8</f>
        <v>-0.13641238619487694</v>
      </c>
      <c r="D9" s="53"/>
      <c r="E9" s="360">
        <f t="shared" ref="E9" si="24">AVERAGE(B7:B9)</f>
        <v>98.237437820135426</v>
      </c>
      <c r="F9" s="543">
        <f t="shared" ref="F9" si="25">E9-E8</f>
        <v>-0.24398128224896709</v>
      </c>
      <c r="G9" s="362">
        <f t="shared" ref="G9" si="26">IF(F9&lt;0,-1,1)</f>
        <v>-1</v>
      </c>
      <c r="H9" s="361">
        <f t="shared" ref="H9" si="27">SUM(G7:G9)</f>
        <v>-3</v>
      </c>
      <c r="I9" s="2618" t="str">
        <f t="shared" ref="I9" si="28">IF(H9=-3,"悪化 ",IF(H9=3,"改善 "," ---"))</f>
        <v xml:space="preserve">悪化 </v>
      </c>
      <c r="J9" s="2622">
        <f>結果表!N7</f>
        <v>100.16142883335688</v>
      </c>
      <c r="L9" s="528">
        <v>6</v>
      </c>
      <c r="M9" s="263">
        <f t="shared" si="21"/>
        <v>98.059728946602021</v>
      </c>
      <c r="N9" s="221">
        <f t="shared" si="22"/>
        <v>100.16142883335688</v>
      </c>
    </row>
    <row r="10" spans="1:14">
      <c r="A10" s="2289">
        <v>43282</v>
      </c>
      <c r="B10" s="2622">
        <f>結果表!F8</f>
        <v>98.044553988260489</v>
      </c>
      <c r="C10" s="702">
        <f t="shared" ref="C10" si="29">B10-B9</f>
        <v>-1.5174958341532374E-2</v>
      </c>
      <c r="D10" s="53"/>
      <c r="E10" s="360">
        <f t="shared" ref="E10" si="30">AVERAGE(B8:B10)</f>
        <v>98.100141422553136</v>
      </c>
      <c r="F10" s="543">
        <f t="shared" ref="F10" si="31">E10-E9</f>
        <v>-0.13729639758228984</v>
      </c>
      <c r="G10" s="362">
        <f t="shared" ref="G10" si="32">IF(F10&lt;0,-1,1)</f>
        <v>-1</v>
      </c>
      <c r="H10" s="361">
        <f t="shared" ref="H10" si="33">SUM(G8:G10)</f>
        <v>-3</v>
      </c>
      <c r="I10" s="2618" t="str">
        <f t="shared" ref="I10" si="34">IF(H10=-3,"悪化 ",IF(H10=3,"改善 "," ---"))</f>
        <v xml:space="preserve">悪化 </v>
      </c>
      <c r="J10" s="2622">
        <f>結果表!N8</f>
        <v>100.23680542861283</v>
      </c>
      <c r="L10" s="528">
        <v>7</v>
      </c>
      <c r="M10" s="263">
        <f t="shared" si="21"/>
        <v>98.044553988260489</v>
      </c>
      <c r="N10" s="221">
        <f t="shared" si="22"/>
        <v>100.23680542861283</v>
      </c>
    </row>
    <row r="11" spans="1:14">
      <c r="A11" s="2289">
        <v>43313</v>
      </c>
      <c r="B11" s="2622">
        <f>結果表!F9</f>
        <v>98.124409887656228</v>
      </c>
      <c r="C11" s="702">
        <f t="shared" ref="C11" si="35">B11-B10</f>
        <v>7.9855899395738561E-2</v>
      </c>
      <c r="D11" s="53"/>
      <c r="E11" s="360">
        <f t="shared" ref="E11" si="36">AVERAGE(B9:B11)</f>
        <v>98.076230940839579</v>
      </c>
      <c r="F11" s="543">
        <f t="shared" ref="F11" si="37">E11-E10</f>
        <v>-2.3910481713556919E-2</v>
      </c>
      <c r="G11" s="362">
        <f t="shared" ref="G11" si="38">IF(F11&lt;0,-1,1)</f>
        <v>-1</v>
      </c>
      <c r="H11" s="361">
        <f t="shared" ref="H11" si="39">SUM(G9:G11)</f>
        <v>-3</v>
      </c>
      <c r="I11" s="2618" t="str">
        <f t="shared" ref="I11" si="40">IF(H11=-3,"悪化 ",IF(H11=3,"改善 "," ---"))</f>
        <v xml:space="preserve">悪化 </v>
      </c>
      <c r="J11" s="2622">
        <f>結果表!N9</f>
        <v>100.29361703106429</v>
      </c>
      <c r="L11" s="530">
        <v>8</v>
      </c>
      <c r="M11" s="263">
        <f t="shared" si="21"/>
        <v>98.124409887656228</v>
      </c>
      <c r="N11" s="221">
        <f t="shared" si="22"/>
        <v>100.29361703106429</v>
      </c>
    </row>
    <row r="12" spans="1:14">
      <c r="A12" s="2289">
        <v>43344</v>
      </c>
      <c r="B12" s="2622">
        <f>結果表!F10</f>
        <v>98.285850167192862</v>
      </c>
      <c r="C12" s="702">
        <f t="shared" ref="C12" si="41">B12-B11</f>
        <v>0.16144027953663453</v>
      </c>
      <c r="D12" s="53"/>
      <c r="E12" s="360">
        <f t="shared" ref="E12" si="42">AVERAGE(B10:B12)</f>
        <v>98.151604681036531</v>
      </c>
      <c r="F12" s="543">
        <f t="shared" ref="F12" si="43">E12-E11</f>
        <v>7.5373740196951644E-2</v>
      </c>
      <c r="G12" s="362">
        <f t="shared" ref="G12" si="44">IF(F12&lt;0,-1,1)</f>
        <v>1</v>
      </c>
      <c r="H12" s="361">
        <f t="shared" ref="H12" si="45">SUM(G10:G12)</f>
        <v>-1</v>
      </c>
      <c r="I12" s="2618" t="str">
        <f t="shared" ref="I12" si="46">IF(H12=-3,"悪化 ",IF(H12=3,"改善 "," ---"))</f>
        <v xml:space="preserve"> ---</v>
      </c>
      <c r="J12" s="2622">
        <f>結果表!N10</f>
        <v>100.33773693060785</v>
      </c>
      <c r="L12" s="530">
        <v>9</v>
      </c>
      <c r="M12" s="263">
        <f t="shared" si="21"/>
        <v>98.285850167192862</v>
      </c>
      <c r="N12" s="221">
        <f t="shared" si="22"/>
        <v>100.33773693060785</v>
      </c>
    </row>
    <row r="13" spans="1:14">
      <c r="A13" s="2289">
        <v>43374</v>
      </c>
      <c r="B13" s="2622">
        <f>結果表!F11</f>
        <v>98.482654022987546</v>
      </c>
      <c r="C13" s="702">
        <f t="shared" ref="C13" si="47">B13-B12</f>
        <v>0.19680385579468407</v>
      </c>
      <c r="D13" s="53"/>
      <c r="E13" s="360">
        <f t="shared" ref="E13" si="48">AVERAGE(B11:B13)</f>
        <v>98.297638025945545</v>
      </c>
      <c r="F13" s="543">
        <f t="shared" ref="F13" si="49">E13-E12</f>
        <v>0.14603334490901432</v>
      </c>
      <c r="G13" s="362">
        <f t="shared" ref="G13" si="50">IF(F13&lt;0,-1,1)</f>
        <v>1</v>
      </c>
      <c r="H13" s="361">
        <f t="shared" ref="H13" si="51">SUM(G11:G13)</f>
        <v>1</v>
      </c>
      <c r="I13" s="2618" t="str">
        <f t="shared" ref="I13" si="52">IF(H13=-3,"悪化 ",IF(H13=3,"改善 "," ---"))</f>
        <v xml:space="preserve"> ---</v>
      </c>
      <c r="J13" s="2622">
        <f>結果表!N11</f>
        <v>100.43788363527237</v>
      </c>
      <c r="L13" s="530">
        <v>10</v>
      </c>
      <c r="M13" s="263">
        <f t="shared" si="21"/>
        <v>98.482654022987546</v>
      </c>
      <c r="N13" s="221">
        <f t="shared" si="22"/>
        <v>100.43788363527237</v>
      </c>
    </row>
    <row r="14" spans="1:14">
      <c r="A14" s="2289">
        <v>43405</v>
      </c>
      <c r="B14" s="2622">
        <f>結果表!F12</f>
        <v>98.716251496425443</v>
      </c>
      <c r="C14" s="702">
        <f t="shared" ref="C14" si="53">B14-B13</f>
        <v>0.2335974734378965</v>
      </c>
      <c r="D14" s="53"/>
      <c r="E14" s="360">
        <f t="shared" ref="E14" si="54">AVERAGE(B12:B14)</f>
        <v>98.49491856220196</v>
      </c>
      <c r="F14" s="543">
        <f t="shared" ref="F14" si="55">E14-E13</f>
        <v>0.19728053625641451</v>
      </c>
      <c r="G14" s="362">
        <f t="shared" ref="G14" si="56">IF(F14&lt;0,-1,1)</f>
        <v>1</v>
      </c>
      <c r="H14" s="361">
        <f t="shared" ref="H14" si="57">SUM(G12:G14)</f>
        <v>3</v>
      </c>
      <c r="I14" s="2618" t="str">
        <f t="shared" ref="I14" si="58">IF(H14=-3,"悪化 ",IF(H14=3,"改善 "," ---"))</f>
        <v xml:space="preserve">改善 </v>
      </c>
      <c r="J14" s="2622">
        <f>結果表!N12</f>
        <v>100.43584176571179</v>
      </c>
      <c r="L14" s="529">
        <v>11</v>
      </c>
      <c r="M14" s="263">
        <f t="shared" si="21"/>
        <v>98.716251496425443</v>
      </c>
      <c r="N14" s="221">
        <f t="shared" si="22"/>
        <v>100.43584176571179</v>
      </c>
    </row>
    <row r="15" spans="1:14">
      <c r="A15" s="2624">
        <v>43435</v>
      </c>
      <c r="B15" s="2623">
        <f>結果表!F13</f>
        <v>98.961785178033367</v>
      </c>
      <c r="C15" s="934">
        <f t="shared" ref="C15:C16" si="59">B15-B14</f>
        <v>0.24553368160792388</v>
      </c>
      <c r="D15" s="551"/>
      <c r="E15" s="545">
        <f t="shared" ref="E15:E16" si="60">AVERAGE(B13:B15)</f>
        <v>98.720230232482109</v>
      </c>
      <c r="F15" s="552">
        <f t="shared" ref="F15:F16" si="61">E15-E14</f>
        <v>0.2253116702801492</v>
      </c>
      <c r="G15" s="546">
        <f t="shared" ref="G15:G16" si="62">IF(F15&lt;0,-1,1)</f>
        <v>1</v>
      </c>
      <c r="H15" s="553">
        <f t="shared" ref="H15:H16" si="63">SUM(G13:G15)</f>
        <v>3</v>
      </c>
      <c r="I15" s="2620" t="str">
        <f t="shared" ref="I15:I16" si="64">IF(H15=-3,"悪化 ",IF(H15=3,"改善 "," ---"))</f>
        <v xml:space="preserve">改善 </v>
      </c>
      <c r="J15" s="2623">
        <f>結果表!N13</f>
        <v>100.29966520059864</v>
      </c>
      <c r="L15" s="528">
        <v>12</v>
      </c>
      <c r="M15" s="263">
        <f t="shared" si="21"/>
        <v>98.961785178033367</v>
      </c>
      <c r="N15" s="221">
        <f t="shared" si="22"/>
        <v>100.29966520059864</v>
      </c>
    </row>
    <row r="16" spans="1:14">
      <c r="A16" s="2252">
        <v>43466</v>
      </c>
      <c r="B16" s="2622">
        <f>結果表!F14</f>
        <v>99.171153313049587</v>
      </c>
      <c r="C16" s="53">
        <f t="shared" si="59"/>
        <v>0.20936813501621998</v>
      </c>
      <c r="D16" s="244">
        <f t="shared" ref="D16" si="65">ROUND((B16-B4)/B4*100,2)</f>
        <v>-0.4</v>
      </c>
      <c r="E16" s="543">
        <f t="shared" si="60"/>
        <v>98.949729995836137</v>
      </c>
      <c r="F16" s="360">
        <f t="shared" si="61"/>
        <v>0.22949976335402766</v>
      </c>
      <c r="G16" s="361">
        <f t="shared" si="62"/>
        <v>1</v>
      </c>
      <c r="H16" s="362">
        <f t="shared" si="63"/>
        <v>3</v>
      </c>
      <c r="I16" s="363" t="str">
        <f t="shared" si="64"/>
        <v xml:space="preserve">改善 </v>
      </c>
      <c r="J16" s="2622">
        <f>結果表!N14</f>
        <v>100.13099330110298</v>
      </c>
      <c r="L16" s="531" t="s">
        <v>758</v>
      </c>
      <c r="M16" s="532">
        <f t="shared" si="21"/>
        <v>99.171153313049587</v>
      </c>
      <c r="N16" s="370">
        <f t="shared" si="22"/>
        <v>100.13099330110298</v>
      </c>
    </row>
    <row r="17" spans="1:14">
      <c r="A17" s="2252">
        <v>43497</v>
      </c>
      <c r="B17" s="2622">
        <f>結果表!F15</f>
        <v>99.320094575334252</v>
      </c>
      <c r="C17" s="53">
        <f t="shared" ref="C17" si="66">B17-B16</f>
        <v>0.14894126228466575</v>
      </c>
      <c r="D17" s="244">
        <f t="shared" ref="D17" si="67">ROUND((B17-B5)/B5*100,2)</f>
        <v>0.15</v>
      </c>
      <c r="E17" s="543">
        <f t="shared" ref="E17" si="68">AVERAGE(B15:B17)</f>
        <v>99.151011022139073</v>
      </c>
      <c r="F17" s="360">
        <f t="shared" ref="F17" si="69">E17-E16</f>
        <v>0.20128102630293654</v>
      </c>
      <c r="G17" s="361">
        <f t="shared" ref="G17" si="70">IF(F17&lt;0,-1,1)</f>
        <v>1</v>
      </c>
      <c r="H17" s="362">
        <f t="shared" ref="H17" si="71">SUM(G15:G17)</f>
        <v>3</v>
      </c>
      <c r="I17" s="363" t="str">
        <f t="shared" ref="I17" si="72">IF(H17=-3,"悪化 ",IF(H17=3,"改善 "," ---"))</f>
        <v xml:space="preserve">改善 </v>
      </c>
      <c r="J17" s="2622">
        <f>結果表!N15</f>
        <v>100.03758292377064</v>
      </c>
      <c r="L17" s="528">
        <v>2</v>
      </c>
      <c r="M17" s="263">
        <f t="shared" ref="M17" si="73">B17</f>
        <v>99.320094575334252</v>
      </c>
      <c r="N17" s="221">
        <f t="shared" ref="N17" si="74">J17</f>
        <v>100.03758292377064</v>
      </c>
    </row>
    <row r="18" spans="1:14">
      <c r="A18" s="2252">
        <v>43525</v>
      </c>
      <c r="B18" s="2622">
        <f>結果表!F16</f>
        <v>99.396879299985329</v>
      </c>
      <c r="C18" s="53">
        <f t="shared" ref="C18" si="75">B18-B17</f>
        <v>7.6784724651076885E-2</v>
      </c>
      <c r="D18" s="244">
        <f t="shared" ref="D18" si="76">ROUND((B18-B6)/B6*100,2)</f>
        <v>0.61</v>
      </c>
      <c r="E18" s="543">
        <f t="shared" ref="E18" si="77">AVERAGE(B16:B18)</f>
        <v>99.296042396123042</v>
      </c>
      <c r="F18" s="360">
        <f t="shared" ref="F18" si="78">E18-E17</f>
        <v>0.14503137398396859</v>
      </c>
      <c r="G18" s="361">
        <f t="shared" ref="G18" si="79">IF(F18&lt;0,-1,1)</f>
        <v>1</v>
      </c>
      <c r="H18" s="362">
        <f t="shared" ref="H18" si="80">SUM(G16:G18)</f>
        <v>3</v>
      </c>
      <c r="I18" s="363" t="str">
        <f t="shared" ref="I18" si="81">IF(H18=-3,"悪化 ",IF(H18=3,"改善 "," ---"))</f>
        <v xml:space="preserve">改善 </v>
      </c>
      <c r="J18" s="2622">
        <f>結果表!N16</f>
        <v>100.03981083596325</v>
      </c>
      <c r="L18" s="528">
        <v>3</v>
      </c>
      <c r="M18" s="263">
        <f t="shared" ref="M18" si="82">B18</f>
        <v>99.396879299985329</v>
      </c>
      <c r="N18" s="221">
        <f t="shared" ref="N18" si="83">J18</f>
        <v>100.03981083596325</v>
      </c>
    </row>
    <row r="19" spans="1:14">
      <c r="A19" s="2252">
        <v>43556</v>
      </c>
      <c r="B19" s="2622">
        <f>結果表!F17</f>
        <v>99.374872016291562</v>
      </c>
      <c r="C19" s="53">
        <f t="shared" ref="C19" si="84">B19-B18</f>
        <v>-2.2007283693767477E-2</v>
      </c>
      <c r="D19" s="244">
        <f t="shared" ref="D19" si="85">ROUND((B19-B7)/B7*100,2)</f>
        <v>0.93</v>
      </c>
      <c r="E19" s="543">
        <f t="shared" ref="E19" si="86">AVERAGE(B17:B19)</f>
        <v>99.363948630537038</v>
      </c>
      <c r="F19" s="360">
        <f t="shared" ref="F19" si="87">E19-E18</f>
        <v>6.7906234413996458E-2</v>
      </c>
      <c r="G19" s="361">
        <f t="shared" ref="G19" si="88">IF(F19&lt;0,-1,1)</f>
        <v>1</v>
      </c>
      <c r="H19" s="362">
        <f t="shared" ref="H19" si="89">SUM(G17:G19)</f>
        <v>3</v>
      </c>
      <c r="I19" s="363" t="str">
        <f t="shared" ref="I19" si="90">IF(H19=-3,"悪化 ",IF(H19=3,"改善 "," ---"))</f>
        <v xml:space="preserve">改善 </v>
      </c>
      <c r="J19" s="2622">
        <f>結果表!N17</f>
        <v>100.21853130613511</v>
      </c>
      <c r="L19" s="528">
        <v>4</v>
      </c>
      <c r="M19" s="263">
        <f t="shared" ref="M19" si="91">B19</f>
        <v>99.374872016291562</v>
      </c>
      <c r="N19" s="221">
        <f t="shared" ref="N19" si="92">J19</f>
        <v>100.21853130613511</v>
      </c>
    </row>
    <row r="20" spans="1:14">
      <c r="A20" s="2252">
        <v>43586</v>
      </c>
      <c r="B20" s="2622">
        <f>結果表!F18</f>
        <v>99.33620096254549</v>
      </c>
      <c r="C20" s="53">
        <f t="shared" ref="C20" si="93">B20-B19</f>
        <v>-3.8671053746071493E-2</v>
      </c>
      <c r="D20" s="244">
        <f t="shared" ref="D20" si="94">ROUND((B20-B8)/B8*100,2)</f>
        <v>1.1599999999999999</v>
      </c>
      <c r="E20" s="543">
        <f t="shared" ref="E20" si="95">AVERAGE(B18:B20)</f>
        <v>99.369317426274122</v>
      </c>
      <c r="F20" s="360">
        <f t="shared" ref="F20" si="96">E20-E19</f>
        <v>5.3687957370840422E-3</v>
      </c>
      <c r="G20" s="361">
        <f t="shared" ref="G20" si="97">IF(F20&lt;0,-1,1)</f>
        <v>1</v>
      </c>
      <c r="H20" s="362">
        <f t="shared" ref="H20" si="98">SUM(G18:G20)</f>
        <v>3</v>
      </c>
      <c r="I20" s="363" t="str">
        <f t="shared" ref="I20" si="99">IF(H20=-3,"悪化 ",IF(H20=3,"改善 "," ---"))</f>
        <v xml:space="preserve">改善 </v>
      </c>
      <c r="J20" s="2622">
        <f>結果表!N18</f>
        <v>100.4448160869688</v>
      </c>
      <c r="L20" s="528">
        <v>5</v>
      </c>
      <c r="M20" s="263">
        <f t="shared" ref="M20" si="100">B20</f>
        <v>99.33620096254549</v>
      </c>
      <c r="N20" s="221">
        <f t="shared" ref="N20" si="101">J20</f>
        <v>100.4448160869688</v>
      </c>
    </row>
    <row r="21" spans="1:14">
      <c r="A21" s="2252">
        <v>43617</v>
      </c>
      <c r="B21" s="2622">
        <f>結果表!F19</f>
        <v>99.353077885522481</v>
      </c>
      <c r="C21" s="53">
        <f t="shared" ref="C21" si="102">B21-B20</f>
        <v>1.6876922976990727E-2</v>
      </c>
      <c r="D21" s="244">
        <f t="shared" ref="D21" si="103">ROUND((B21-B9)/B9*100,2)</f>
        <v>1.32</v>
      </c>
      <c r="E21" s="543">
        <f t="shared" ref="E21" si="104">AVERAGE(B19:B21)</f>
        <v>99.354716954786511</v>
      </c>
      <c r="F21" s="360">
        <f t="shared" ref="F21" si="105">E21-E20</f>
        <v>-1.4600471487611344E-2</v>
      </c>
      <c r="G21" s="361">
        <f t="shared" ref="G21" si="106">IF(F21&lt;0,-1,1)</f>
        <v>-1</v>
      </c>
      <c r="H21" s="362">
        <f t="shared" ref="H21" si="107">SUM(G19:G21)</f>
        <v>1</v>
      </c>
      <c r="I21" s="363" t="str">
        <f t="shared" ref="I21" si="108">IF(H21=-3,"悪化 ",IF(H21=3,"改善 "," ---"))</f>
        <v xml:space="preserve"> ---</v>
      </c>
      <c r="J21" s="2622">
        <f>結果表!N19</f>
        <v>100.57878222550953</v>
      </c>
      <c r="L21" s="528">
        <v>6</v>
      </c>
      <c r="M21" s="263">
        <f t="shared" ref="M21" si="109">B21</f>
        <v>99.353077885522481</v>
      </c>
      <c r="N21" s="221">
        <f t="shared" ref="N21" si="110">J21</f>
        <v>100.57878222550953</v>
      </c>
    </row>
    <row r="22" spans="1:14">
      <c r="A22" s="2252">
        <v>43647</v>
      </c>
      <c r="B22" s="2622">
        <f>結果表!F20</f>
        <v>99.439598459880855</v>
      </c>
      <c r="C22" s="53">
        <f t="shared" ref="C22" si="111">B22-B21</f>
        <v>8.6520574358374347E-2</v>
      </c>
      <c r="D22" s="244">
        <f t="shared" ref="D22" si="112">ROUND((B22-B10)/B10*100,2)</f>
        <v>1.42</v>
      </c>
      <c r="E22" s="543">
        <f t="shared" ref="E22" si="113">AVERAGE(B20:B22)</f>
        <v>99.376292435982933</v>
      </c>
      <c r="F22" s="360">
        <f t="shared" ref="F22" si="114">E22-E21</f>
        <v>2.157548119642172E-2</v>
      </c>
      <c r="G22" s="361">
        <f t="shared" ref="G22" si="115">IF(F22&lt;0,-1,1)</f>
        <v>1</v>
      </c>
      <c r="H22" s="362">
        <f t="shared" ref="H22" si="116">SUM(G20:G22)</f>
        <v>1</v>
      </c>
      <c r="I22" s="363" t="str">
        <f t="shared" ref="I22" si="117">IF(H22=-3,"悪化 ",IF(H22=3,"改善 "," ---"))</f>
        <v xml:space="preserve"> ---</v>
      </c>
      <c r="J22" s="2622">
        <f>結果表!N20</f>
        <v>100.33175145649707</v>
      </c>
      <c r="L22" s="528">
        <v>7</v>
      </c>
      <c r="M22" s="263">
        <f t="shared" ref="M22" si="118">B22</f>
        <v>99.439598459880855</v>
      </c>
      <c r="N22" s="221">
        <f t="shared" ref="N22" si="119">J22</f>
        <v>100.33175145649707</v>
      </c>
    </row>
    <row r="23" spans="1:14">
      <c r="A23" s="2252">
        <v>43678</v>
      </c>
      <c r="B23" s="2622">
        <f>結果表!F21</f>
        <v>99.604890510606978</v>
      </c>
      <c r="C23" s="53">
        <f t="shared" ref="C23" si="120">B23-B22</f>
        <v>0.16529205072612285</v>
      </c>
      <c r="D23" s="244">
        <f t="shared" ref="D23" si="121">ROUND((B23-B11)/B11*100,2)</f>
        <v>1.51</v>
      </c>
      <c r="E23" s="543">
        <f t="shared" ref="E23" si="122">AVERAGE(B21:B23)</f>
        <v>99.465855618670105</v>
      </c>
      <c r="F23" s="360">
        <f t="shared" ref="F23" si="123">E23-E22</f>
        <v>8.9563182687172116E-2</v>
      </c>
      <c r="G23" s="361">
        <f t="shared" ref="G23" si="124">IF(F23&lt;0,-1,1)</f>
        <v>1</v>
      </c>
      <c r="H23" s="362">
        <f t="shared" ref="H23" si="125">SUM(G21:G23)</f>
        <v>1</v>
      </c>
      <c r="I23" s="363" t="str">
        <f t="shared" ref="I23" si="126">IF(H23=-3,"悪化 ",IF(H23=3,"改善 "," ---"))</f>
        <v xml:space="preserve"> ---</v>
      </c>
      <c r="J23" s="2622">
        <f>結果表!N21</f>
        <v>99.940298216270747</v>
      </c>
      <c r="L23" s="530">
        <v>8</v>
      </c>
      <c r="M23" s="263">
        <f t="shared" ref="M23" si="127">B23</f>
        <v>99.604890510606978</v>
      </c>
      <c r="N23" s="221">
        <f t="shared" ref="N23" si="128">J23</f>
        <v>99.940298216270747</v>
      </c>
    </row>
    <row r="24" spans="1:14">
      <c r="A24" s="2252">
        <v>43709</v>
      </c>
      <c r="B24" s="2622">
        <f>結果表!F22</f>
        <v>99.849394534535534</v>
      </c>
      <c r="C24" s="53">
        <f t="shared" ref="C24" si="129">B24-B23</f>
        <v>0.24450402392855608</v>
      </c>
      <c r="D24" s="244">
        <f t="shared" ref="D24" si="130">ROUND((B24-B12)/B12*100,2)</f>
        <v>1.59</v>
      </c>
      <c r="E24" s="543">
        <f t="shared" ref="E24" si="131">AVERAGE(B22:B24)</f>
        <v>99.631294501674461</v>
      </c>
      <c r="F24" s="360">
        <f t="shared" ref="F24" si="132">E24-E23</f>
        <v>0.16543888300435583</v>
      </c>
      <c r="G24" s="361">
        <f t="shared" ref="G24" si="133">IF(F24&lt;0,-1,1)</f>
        <v>1</v>
      </c>
      <c r="H24" s="362">
        <f t="shared" ref="H24" si="134">SUM(G22:G24)</f>
        <v>3</v>
      </c>
      <c r="I24" s="363" t="str">
        <f t="shared" ref="I24" si="135">IF(H24=-3,"悪化 ",IF(H24=3,"改善 "," ---"))</f>
        <v xml:space="preserve">改善 </v>
      </c>
      <c r="J24" s="2622">
        <f>結果表!N22</f>
        <v>99.598258179498288</v>
      </c>
      <c r="L24" s="530">
        <v>9</v>
      </c>
      <c r="M24" s="263">
        <f t="shared" ref="M24" si="136">B24</f>
        <v>99.849394534535534</v>
      </c>
      <c r="N24" s="221">
        <f t="shared" ref="N24" si="137">J24</f>
        <v>99.598258179498288</v>
      </c>
    </row>
    <row r="25" spans="1:14">
      <c r="A25" s="2252">
        <v>43739</v>
      </c>
      <c r="B25" s="2622">
        <f>結果表!F23</f>
        <v>100.17315707507476</v>
      </c>
      <c r="C25" s="53">
        <f t="shared" ref="C25" si="138">B25-B24</f>
        <v>0.32376254053922082</v>
      </c>
      <c r="D25" s="244">
        <f t="shared" ref="D25" si="139">ROUND((B25-B13)/B13*100,2)</f>
        <v>1.72</v>
      </c>
      <c r="E25" s="543">
        <f t="shared" ref="E25" si="140">AVERAGE(B23:B25)</f>
        <v>99.875814040072427</v>
      </c>
      <c r="F25" s="360">
        <f t="shared" ref="F25" si="141">E25-E24</f>
        <v>0.24451953839796658</v>
      </c>
      <c r="G25" s="361">
        <f t="shared" ref="G25" si="142">IF(F25&lt;0,-1,1)</f>
        <v>1</v>
      </c>
      <c r="H25" s="362">
        <f t="shared" ref="H25" si="143">SUM(G23:G25)</f>
        <v>3</v>
      </c>
      <c r="I25" s="363" t="str">
        <f t="shared" ref="I25" si="144">IF(H25=-3,"悪化 ",IF(H25=3,"改善 "," ---"))</f>
        <v xml:space="preserve">改善 </v>
      </c>
      <c r="J25" s="2622">
        <f>結果表!N23</f>
        <v>99.277279930690199</v>
      </c>
      <c r="L25" s="530">
        <v>10</v>
      </c>
      <c r="M25" s="263">
        <f t="shared" ref="M25" si="145">B25</f>
        <v>100.17315707507476</v>
      </c>
      <c r="N25" s="221">
        <f t="shared" ref="N25" si="146">J25</f>
        <v>99.277279930690199</v>
      </c>
    </row>
    <row r="26" spans="1:14">
      <c r="A26" s="2252">
        <v>43770</v>
      </c>
      <c r="B26" s="2622">
        <f>結果表!F24</f>
        <v>100.51254901867311</v>
      </c>
      <c r="C26" s="53">
        <f t="shared" ref="C26" si="147">B26-B25</f>
        <v>0.33939194359835767</v>
      </c>
      <c r="D26" s="244">
        <f t="shared" ref="D26" si="148">ROUND((B26-B14)/B14*100,2)</f>
        <v>1.82</v>
      </c>
      <c r="E26" s="543">
        <f t="shared" ref="E26" si="149">AVERAGE(B24:B26)</f>
        <v>100.17836687609446</v>
      </c>
      <c r="F26" s="360">
        <f t="shared" ref="F26" si="150">E26-E25</f>
        <v>0.30255283602203065</v>
      </c>
      <c r="G26" s="361">
        <f t="shared" ref="G26" si="151">IF(F26&lt;0,-1,1)</f>
        <v>1</v>
      </c>
      <c r="H26" s="362">
        <f t="shared" ref="H26" si="152">SUM(G24:G26)</f>
        <v>3</v>
      </c>
      <c r="I26" s="363" t="str">
        <f t="shared" ref="I26" si="153">IF(H26=-3,"悪化 ",IF(H26=3,"改善 "," ---"))</f>
        <v xml:space="preserve">改善 </v>
      </c>
      <c r="J26" s="2622">
        <f>結果表!N24</f>
        <v>99.054774561391497</v>
      </c>
      <c r="L26" s="529">
        <v>11</v>
      </c>
      <c r="M26" s="263">
        <f t="shared" ref="M26" si="154">B26</f>
        <v>100.51254901867311</v>
      </c>
      <c r="N26" s="221">
        <f t="shared" ref="N26" si="155">J26</f>
        <v>99.054774561391497</v>
      </c>
    </row>
    <row r="27" spans="1:14">
      <c r="A27" s="2252">
        <v>43800</v>
      </c>
      <c r="B27" s="2622">
        <f>結果表!F25</f>
        <v>100.84981562920342</v>
      </c>
      <c r="C27" s="53">
        <f t="shared" ref="C27:C28" si="156">B27-B26</f>
        <v>0.33726661053030682</v>
      </c>
      <c r="D27" s="244">
        <f t="shared" ref="D27:D28" si="157">ROUND((B27-B15)/B15*100,2)</f>
        <v>1.91</v>
      </c>
      <c r="E27" s="543">
        <f t="shared" ref="E27:E28" si="158">AVERAGE(B25:B27)</f>
        <v>100.51184057431709</v>
      </c>
      <c r="F27" s="360">
        <f t="shared" ref="F27:F28" si="159">E27-E26</f>
        <v>0.33347369822263317</v>
      </c>
      <c r="G27" s="361">
        <f t="shared" ref="G27:G28" si="160">IF(F27&lt;0,-1,1)</f>
        <v>1</v>
      </c>
      <c r="H27" s="362">
        <f t="shared" ref="H27:H28" si="161">SUM(G25:G27)</f>
        <v>3</v>
      </c>
      <c r="I27" s="363" t="str">
        <f t="shared" ref="I27:I28" si="162">IF(H27=-3,"悪化 ",IF(H27=3,"改善 "," ---"))</f>
        <v xml:space="preserve">改善 </v>
      </c>
      <c r="J27" s="2622">
        <f>結果表!N25</f>
        <v>98.928201038725263</v>
      </c>
      <c r="L27" s="528">
        <v>12</v>
      </c>
      <c r="M27" s="263">
        <f t="shared" ref="M27:M28" si="163">B27</f>
        <v>100.84981562920342</v>
      </c>
      <c r="N27" s="221">
        <f t="shared" ref="N27:N28" si="164">J27</f>
        <v>98.928201038725263</v>
      </c>
    </row>
    <row r="28" spans="1:14">
      <c r="A28" s="2288">
        <v>43831</v>
      </c>
      <c r="B28" s="2621">
        <f>結果表!F26</f>
        <v>101.22643516536669</v>
      </c>
      <c r="C28" s="548">
        <f t="shared" si="156"/>
        <v>0.37661953616327537</v>
      </c>
      <c r="D28" s="246">
        <f t="shared" si="157"/>
        <v>2.0699999999999998</v>
      </c>
      <c r="E28" s="549">
        <f t="shared" si="158"/>
        <v>100.86293327108108</v>
      </c>
      <c r="F28" s="555">
        <f t="shared" si="159"/>
        <v>0.35109269676398469</v>
      </c>
      <c r="G28" s="550">
        <f t="shared" si="160"/>
        <v>1</v>
      </c>
      <c r="H28" s="556">
        <f t="shared" si="161"/>
        <v>3</v>
      </c>
      <c r="I28" s="2619" t="str">
        <f t="shared" si="162"/>
        <v xml:space="preserve">改善 </v>
      </c>
      <c r="J28" s="2621">
        <f>結果表!N26</f>
        <v>98.817456520408626</v>
      </c>
      <c r="L28" s="531" t="s">
        <v>802</v>
      </c>
      <c r="M28" s="532">
        <f t="shared" si="163"/>
        <v>101.22643516536669</v>
      </c>
      <c r="N28" s="370">
        <f t="shared" si="164"/>
        <v>98.817456520408626</v>
      </c>
    </row>
    <row r="29" spans="1:14">
      <c r="A29" s="2289">
        <v>43862</v>
      </c>
      <c r="B29" s="2622">
        <f>結果表!F27</f>
        <v>101.7144743157739</v>
      </c>
      <c r="C29" s="53">
        <f t="shared" ref="C29" si="165">B29-B28</f>
        <v>0.48803915040720369</v>
      </c>
      <c r="D29" s="244">
        <f t="shared" ref="D29" si="166">ROUND((B29-B17)/B17*100,2)</f>
        <v>2.41</v>
      </c>
      <c r="E29" s="543">
        <f t="shared" ref="E29" si="167">AVERAGE(B27:B29)</f>
        <v>101.26357503678133</v>
      </c>
      <c r="F29" s="360">
        <f t="shared" ref="F29" si="168">E29-E28</f>
        <v>0.40064176570025722</v>
      </c>
      <c r="G29" s="361">
        <f t="shared" ref="G29" si="169">IF(F29&lt;0,-1,1)</f>
        <v>1</v>
      </c>
      <c r="H29" s="362">
        <f t="shared" ref="H29" si="170">SUM(G27:G29)</f>
        <v>3</v>
      </c>
      <c r="I29" s="363" t="str">
        <f t="shared" ref="I29" si="171">IF(H29=-3,"悪化 ",IF(H29=3,"改善 "," ---"))</f>
        <v xml:space="preserve">改善 </v>
      </c>
      <c r="J29" s="2622">
        <f>結果表!N27</f>
        <v>98.669105651076705</v>
      </c>
      <c r="L29" s="528">
        <v>2</v>
      </c>
      <c r="M29" s="263">
        <f t="shared" ref="M29" si="172">B29</f>
        <v>101.7144743157739</v>
      </c>
      <c r="N29" s="221">
        <f t="shared" ref="N29" si="173">J29</f>
        <v>98.669105651076705</v>
      </c>
    </row>
    <row r="30" spans="1:14">
      <c r="A30" s="2289">
        <v>43891</v>
      </c>
      <c r="B30" s="2622">
        <f>結果表!F28</f>
        <v>102.39159749852959</v>
      </c>
      <c r="C30" s="53">
        <f t="shared" ref="C30" si="174">B30-B29</f>
        <v>0.67712318275569316</v>
      </c>
      <c r="D30" s="244">
        <f t="shared" ref="D30" si="175">ROUND((B30-B18)/B18*100,2)</f>
        <v>3.01</v>
      </c>
      <c r="E30" s="543">
        <f t="shared" ref="E30" si="176">AVERAGE(B28:B30)</f>
        <v>101.77750232655671</v>
      </c>
      <c r="F30" s="360">
        <f t="shared" ref="F30" si="177">E30-E29</f>
        <v>0.51392728977538127</v>
      </c>
      <c r="G30" s="361">
        <f t="shared" ref="G30" si="178">IF(F30&lt;0,-1,1)</f>
        <v>1</v>
      </c>
      <c r="H30" s="362">
        <f t="shared" ref="H30" si="179">SUM(G28:G30)</f>
        <v>3</v>
      </c>
      <c r="I30" s="363" t="str">
        <f t="shared" ref="I30" si="180">IF(H30=-3,"悪化 ",IF(H30=3,"改善 "," ---"))</f>
        <v xml:space="preserve">改善 </v>
      </c>
      <c r="J30" s="2622">
        <f>結果表!N28</f>
        <v>98.467916669564829</v>
      </c>
      <c r="L30" s="528">
        <v>3</v>
      </c>
      <c r="M30" s="263">
        <f t="shared" ref="M30" si="181">B30</f>
        <v>102.39159749852959</v>
      </c>
      <c r="N30" s="221">
        <f t="shared" ref="N30" si="182">J30</f>
        <v>98.467916669564829</v>
      </c>
    </row>
    <row r="31" spans="1:14">
      <c r="A31" s="2289">
        <v>43922</v>
      </c>
      <c r="B31" s="2622">
        <f>結果表!F29</f>
        <v>103.11994576933961</v>
      </c>
      <c r="C31" s="53">
        <f t="shared" ref="C31" si="183">B31-B30</f>
        <v>0.72834827081001663</v>
      </c>
      <c r="D31" s="244">
        <f t="shared" ref="D31" si="184">ROUND((B31-B19)/B19*100,2)</f>
        <v>3.77</v>
      </c>
      <c r="E31" s="543">
        <f t="shared" ref="E31" si="185">AVERAGE(B29:B31)</f>
        <v>102.40867252788104</v>
      </c>
      <c r="F31" s="360">
        <f t="shared" ref="F31" si="186">E31-E30</f>
        <v>0.63117020132432344</v>
      </c>
      <c r="G31" s="361">
        <f t="shared" ref="G31" si="187">IF(F31&lt;0,-1,1)</f>
        <v>1</v>
      </c>
      <c r="H31" s="362">
        <f t="shared" ref="H31" si="188">SUM(G29:G31)</f>
        <v>3</v>
      </c>
      <c r="I31" s="363" t="str">
        <f t="shared" ref="I31" si="189">IF(H31=-3,"悪化 ",IF(H31=3,"改善 "," ---"))</f>
        <v xml:space="preserve">改善 </v>
      </c>
      <c r="J31" s="2622">
        <f>結果表!N29</f>
        <v>98.167632991448727</v>
      </c>
      <c r="L31" s="528">
        <v>4</v>
      </c>
      <c r="M31" s="263">
        <f t="shared" ref="M31" si="190">B31</f>
        <v>103.11994576933961</v>
      </c>
      <c r="N31" s="221">
        <f t="shared" ref="N31" si="191">J31</f>
        <v>98.167632991448727</v>
      </c>
    </row>
    <row r="32" spans="1:14">
      <c r="A32" s="2289">
        <v>43952</v>
      </c>
      <c r="B32" s="2622">
        <f>結果表!F30</f>
        <v>103.65142311145442</v>
      </c>
      <c r="C32" s="53">
        <f t="shared" ref="C32" si="192">B32-B31</f>
        <v>0.53147734211481179</v>
      </c>
      <c r="D32" s="244">
        <f t="shared" ref="D32" si="193">ROUND((B32-B20)/B20*100,2)</f>
        <v>4.34</v>
      </c>
      <c r="E32" s="543">
        <f t="shared" ref="E32" si="194">AVERAGE(B30:B32)</f>
        <v>103.05432212644121</v>
      </c>
      <c r="F32" s="360">
        <f t="shared" ref="F32" si="195">E32-E31</f>
        <v>0.64564959856016912</v>
      </c>
      <c r="G32" s="361">
        <f t="shared" ref="G32" si="196">IF(F32&lt;0,-1,1)</f>
        <v>1</v>
      </c>
      <c r="H32" s="362">
        <f t="shared" ref="H32" si="197">SUM(G30:G32)</f>
        <v>3</v>
      </c>
      <c r="I32" s="363" t="str">
        <f t="shared" ref="I32" si="198">IF(H32=-3,"悪化 ",IF(H32=3,"改善 "," ---"))</f>
        <v xml:space="preserve">改善 </v>
      </c>
      <c r="J32" s="2622">
        <f>結果表!N30</f>
        <v>97.86930493780784</v>
      </c>
      <c r="L32" s="528">
        <v>5</v>
      </c>
      <c r="M32" s="263">
        <f t="shared" ref="M32" si="199">B32</f>
        <v>103.65142311145442</v>
      </c>
      <c r="N32" s="221">
        <f t="shared" ref="N32" si="200">J32</f>
        <v>97.86930493780784</v>
      </c>
    </row>
    <row r="33" spans="1:14">
      <c r="A33" s="2289">
        <v>43983</v>
      </c>
      <c r="B33" s="2622">
        <f>結果表!F31</f>
        <v>103.78675934695633</v>
      </c>
      <c r="C33" s="53">
        <f t="shared" ref="C33" si="201">B33-B32</f>
        <v>0.1353362355019101</v>
      </c>
      <c r="D33" s="244">
        <f t="shared" ref="D33" si="202">ROUND((B33-B21)/B21*100,2)</f>
        <v>4.46</v>
      </c>
      <c r="E33" s="543">
        <f t="shared" ref="E33" si="203">AVERAGE(B31:B33)</f>
        <v>103.51937607591678</v>
      </c>
      <c r="F33" s="360">
        <f t="shared" ref="F33" si="204">E33-E32</f>
        <v>0.46505394947557477</v>
      </c>
      <c r="G33" s="361">
        <f t="shared" ref="G33" si="205">IF(F33&lt;0,-1,1)</f>
        <v>1</v>
      </c>
      <c r="H33" s="362">
        <f t="shared" ref="H33" si="206">SUM(G31:G33)</f>
        <v>3</v>
      </c>
      <c r="I33" s="363" t="str">
        <f t="shared" ref="I33" si="207">IF(H33=-3,"悪化 ",IF(H33=3,"改善 "," ---"))</f>
        <v xml:space="preserve">改善 </v>
      </c>
      <c r="J33" s="2622">
        <f>結果表!N31</f>
        <v>97.748449293701853</v>
      </c>
      <c r="L33" s="528">
        <v>6</v>
      </c>
      <c r="M33" s="263">
        <f t="shared" ref="M33" si="208">B33</f>
        <v>103.78675934695633</v>
      </c>
      <c r="N33" s="221">
        <f t="shared" ref="N33" si="209">J33</f>
        <v>97.748449293701853</v>
      </c>
    </row>
    <row r="34" spans="1:14">
      <c r="A34" s="2289">
        <v>44013</v>
      </c>
      <c r="B34" s="2622">
        <f>結果表!F32</f>
        <v>103.505349011847</v>
      </c>
      <c r="C34" s="53">
        <f t="shared" ref="C34" si="210">B34-B33</f>
        <v>-0.281410335109328</v>
      </c>
      <c r="D34" s="244">
        <f t="shared" ref="D34" si="211">ROUND((B34-B22)/B22*100,2)</f>
        <v>4.09</v>
      </c>
      <c r="E34" s="543">
        <f t="shared" ref="E34" si="212">AVERAGE(B32:B34)</f>
        <v>103.64784382341925</v>
      </c>
      <c r="F34" s="360">
        <f t="shared" ref="F34" si="213">E34-E33</f>
        <v>0.12846774750246936</v>
      </c>
      <c r="G34" s="361">
        <f t="shared" ref="G34" si="214">IF(F34&lt;0,-1,1)</f>
        <v>1</v>
      </c>
      <c r="H34" s="362">
        <f t="shared" ref="H34" si="215">SUM(G32:G34)</f>
        <v>3</v>
      </c>
      <c r="I34" s="363" t="str">
        <f t="shared" ref="I34" si="216">IF(H34=-3,"悪化 ",IF(H34=3,"改善 "," ---"))</f>
        <v xml:space="preserve">改善 </v>
      </c>
      <c r="J34" s="2622">
        <f>結果表!N32</f>
        <v>97.838829461190613</v>
      </c>
      <c r="L34" s="528">
        <v>7</v>
      </c>
      <c r="M34" s="263">
        <f t="shared" ref="M34" si="217">B34</f>
        <v>103.505349011847</v>
      </c>
      <c r="N34" s="221">
        <f t="shared" ref="N34" si="218">J34</f>
        <v>97.838829461190613</v>
      </c>
    </row>
    <row r="35" spans="1:14">
      <c r="A35" s="2289">
        <v>44044</v>
      </c>
      <c r="B35" s="2622">
        <f>結果表!F33</f>
        <v>102.8993621677939</v>
      </c>
      <c r="C35" s="53">
        <f t="shared" ref="C35" si="219">B35-B34</f>
        <v>-0.60598684405310621</v>
      </c>
      <c r="D35" s="244">
        <f t="shared" ref="D35" si="220">ROUND((B35-B23)/B23*100,2)</f>
        <v>3.31</v>
      </c>
      <c r="E35" s="543">
        <f t="shared" ref="E35" si="221">AVERAGE(B33:B35)</f>
        <v>103.39715684219907</v>
      </c>
      <c r="F35" s="360">
        <f t="shared" ref="F35" si="222">E35-E34</f>
        <v>-0.25068698122018418</v>
      </c>
      <c r="G35" s="361">
        <f t="shared" ref="G35" si="223">IF(F35&lt;0,-1,1)</f>
        <v>-1</v>
      </c>
      <c r="H35" s="362">
        <f t="shared" ref="H35" si="224">SUM(G33:G35)</f>
        <v>1</v>
      </c>
      <c r="I35" s="2618" t="str">
        <f t="shared" ref="I35" si="225">IF(H35=-3,"悪化 ",IF(H35=3,"改善 "," ---"))</f>
        <v xml:space="preserve"> ---</v>
      </c>
      <c r="J35" s="2622">
        <f>結果表!N33</f>
        <v>98.10472602475933</v>
      </c>
      <c r="L35" s="530">
        <v>8</v>
      </c>
      <c r="M35" s="263">
        <f t="shared" ref="M35" si="226">B35</f>
        <v>102.8993621677939</v>
      </c>
      <c r="N35" s="221">
        <f t="shared" ref="N35" si="227">J35</f>
        <v>98.10472602475933</v>
      </c>
    </row>
    <row r="36" spans="1:14">
      <c r="A36" s="2289">
        <v>44075</v>
      </c>
      <c r="B36" s="2622">
        <f>結果表!F34</f>
        <v>102.10565527726587</v>
      </c>
      <c r="C36" s="702">
        <f t="shared" ref="C36" si="228">B36-B35</f>
        <v>-0.79370689052802845</v>
      </c>
      <c r="D36" s="244">
        <f t="shared" ref="D36" si="229">ROUND((B36-B24)/B24*100,2)</f>
        <v>2.2599999999999998</v>
      </c>
      <c r="E36" s="360">
        <f t="shared" ref="E36" si="230">AVERAGE(B34:B36)</f>
        <v>102.83678881896894</v>
      </c>
      <c r="F36" s="360">
        <f t="shared" ref="F36" si="231">E36-E35</f>
        <v>-0.5603680232301258</v>
      </c>
      <c r="G36" s="362">
        <f t="shared" ref="G36" si="232">IF(F36&lt;0,-1,1)</f>
        <v>-1</v>
      </c>
      <c r="H36" s="362">
        <f t="shared" ref="H36" si="233">SUM(G34:G36)</f>
        <v>-1</v>
      </c>
      <c r="I36" s="2618" t="str">
        <f t="shared" ref="I36" si="234">IF(H36=-3,"悪化 ",IF(H36=3,"改善 "," ---"))</f>
        <v xml:space="preserve"> ---</v>
      </c>
      <c r="J36" s="2622">
        <f>結果表!N34</f>
        <v>98.594941073285412</v>
      </c>
      <c r="L36" s="530">
        <v>9</v>
      </c>
      <c r="M36" s="263">
        <f t="shared" ref="M36" si="235">B36</f>
        <v>102.10565527726587</v>
      </c>
      <c r="N36" s="221">
        <f t="shared" ref="N36" si="236">J36</f>
        <v>98.594941073285412</v>
      </c>
    </row>
    <row r="37" spans="1:14">
      <c r="A37" s="2289">
        <v>44105</v>
      </c>
      <c r="B37" s="2622">
        <f>結果表!F35</f>
        <v>101.31320085992371</v>
      </c>
      <c r="C37" s="702">
        <f t="shared" ref="C37" si="237">B37-B36</f>
        <v>-0.7924544173421566</v>
      </c>
      <c r="D37" s="244">
        <f t="shared" ref="D37" si="238">ROUND((B37-B25)/B25*100,2)</f>
        <v>1.1399999999999999</v>
      </c>
      <c r="E37" s="360">
        <f t="shared" ref="E37" si="239">AVERAGE(B35:B37)</f>
        <v>102.10607276832782</v>
      </c>
      <c r="F37" s="360">
        <f t="shared" ref="F37" si="240">E37-E36</f>
        <v>-0.73071605064112077</v>
      </c>
      <c r="G37" s="362">
        <f t="shared" ref="G37" si="241">IF(F37&lt;0,-1,1)</f>
        <v>-1</v>
      </c>
      <c r="H37" s="362">
        <f t="shared" ref="H37" si="242">SUM(G35:G37)</f>
        <v>-3</v>
      </c>
      <c r="I37" s="2618" t="str">
        <f t="shared" ref="I37" si="243">IF(H37=-3,"悪化 ",IF(H37=3,"改善 "," ---"))</f>
        <v xml:space="preserve">悪化 </v>
      </c>
      <c r="J37" s="2622">
        <f>結果表!N35</f>
        <v>99.194990575586701</v>
      </c>
      <c r="L37" s="530">
        <v>10</v>
      </c>
      <c r="M37" s="263">
        <f t="shared" ref="M37" si="244">B37</f>
        <v>101.31320085992371</v>
      </c>
      <c r="N37" s="221">
        <f t="shared" ref="N37" si="245">J37</f>
        <v>99.194990575586701</v>
      </c>
    </row>
    <row r="38" spans="1:14">
      <c r="A38" s="2289">
        <v>44136</v>
      </c>
      <c r="B38" s="2622">
        <f>結果表!F36</f>
        <v>100.63743706640261</v>
      </c>
      <c r="C38" s="702">
        <f t="shared" ref="C38" si="246">B38-B37</f>
        <v>-0.67576379352109939</v>
      </c>
      <c r="D38" s="244">
        <f t="shared" ref="D38" si="247">ROUND((B38-B26)/B26*100,2)</f>
        <v>0.12</v>
      </c>
      <c r="E38" s="360">
        <f t="shared" ref="E38" si="248">AVERAGE(B36:B38)</f>
        <v>101.35209773453073</v>
      </c>
      <c r="F38" s="360">
        <f t="shared" ref="F38" si="249">E38-E37</f>
        <v>-0.75397503379709008</v>
      </c>
      <c r="G38" s="362">
        <f t="shared" ref="G38" si="250">IF(F38&lt;0,-1,1)</f>
        <v>-1</v>
      </c>
      <c r="H38" s="362">
        <f t="shared" ref="H38" si="251">SUM(G36:G38)</f>
        <v>-3</v>
      </c>
      <c r="I38" s="2618" t="str">
        <f t="shared" ref="I38" si="252">IF(H38=-3,"悪化 ",IF(H38=3,"改善 "," ---"))</f>
        <v xml:space="preserve">悪化 </v>
      </c>
      <c r="J38" s="2622">
        <f>結果表!N36</f>
        <v>99.829779725189937</v>
      </c>
      <c r="L38" s="529">
        <v>11</v>
      </c>
      <c r="M38" s="263">
        <f t="shared" ref="M38" si="253">B38</f>
        <v>100.63743706640261</v>
      </c>
      <c r="N38" s="221">
        <f t="shared" ref="N38" si="254">J38</f>
        <v>99.829779725189937</v>
      </c>
    </row>
    <row r="39" spans="1:14">
      <c r="A39" s="2624">
        <v>44166</v>
      </c>
      <c r="B39" s="2623">
        <f>結果表!F37</f>
        <v>100.11254472808723</v>
      </c>
      <c r="C39" s="934">
        <f t="shared" ref="C39" si="255">B39-B38</f>
        <v>-0.52489233831538229</v>
      </c>
      <c r="D39" s="247">
        <f t="shared" ref="D39" si="256">ROUND((B39-B27)/B27*100,2)</f>
        <v>-0.73</v>
      </c>
      <c r="E39" s="545">
        <f t="shared" ref="E39" si="257">AVERAGE(B37:B39)</f>
        <v>100.68772755147118</v>
      </c>
      <c r="F39" s="545">
        <f t="shared" ref="F39" si="258">E39-E38</f>
        <v>-0.66437018305954609</v>
      </c>
      <c r="G39" s="546">
        <f t="shared" ref="G39" si="259">IF(F39&lt;0,-1,1)</f>
        <v>-1</v>
      </c>
      <c r="H39" s="546">
        <f t="shared" ref="H39" si="260">SUM(G37:G39)</f>
        <v>-3</v>
      </c>
      <c r="I39" s="2620" t="str">
        <f t="shared" ref="I39" si="261">IF(H39=-3,"悪化 ",IF(H39=3,"改善 "," ---"))</f>
        <v xml:space="preserve">悪化 </v>
      </c>
      <c r="J39" s="2623">
        <f>結果表!N37</f>
        <v>100.4848467187483</v>
      </c>
      <c r="L39" s="533">
        <v>12</v>
      </c>
      <c r="M39" s="495">
        <f t="shared" ref="M39" si="262">B39</f>
        <v>100.11254472808723</v>
      </c>
      <c r="N39" s="226">
        <f t="shared" ref="N39" si="263">J39</f>
        <v>100.4848467187483</v>
      </c>
    </row>
    <row r="40" spans="1:14">
      <c r="A40" s="2252">
        <v>44197</v>
      </c>
      <c r="B40" s="2622">
        <f>結果表!F38</f>
        <v>99.76755343785571</v>
      </c>
      <c r="C40" s="702">
        <f t="shared" ref="C40" si="264">B40-B39</f>
        <v>-0.34499129023151909</v>
      </c>
      <c r="D40" s="244">
        <f t="shared" ref="D40" si="265">ROUND((B40-B28)/B28*100,2)</f>
        <v>-1.44</v>
      </c>
      <c r="E40" s="360">
        <f t="shared" ref="E40" si="266">AVERAGE(B38:B40)</f>
        <v>100.17251174411518</v>
      </c>
      <c r="F40" s="360">
        <f t="shared" ref="F40" si="267">E40-E39</f>
        <v>-0.51521580735600025</v>
      </c>
      <c r="G40" s="362">
        <f t="shared" ref="G40" si="268">IF(F40&lt;0,-1,1)</f>
        <v>-1</v>
      </c>
      <c r="H40" s="362">
        <f t="shared" ref="H40" si="269">SUM(G38:G40)</f>
        <v>-3</v>
      </c>
      <c r="I40" s="2618" t="str">
        <f t="shared" ref="I40" si="270">IF(H40=-3,"悪化 ",IF(H40=3,"改善 "," ---"))</f>
        <v xml:space="preserve">悪化 </v>
      </c>
      <c r="J40" s="2622">
        <f>結果表!N38</f>
        <v>101.05628609136156</v>
      </c>
      <c r="L40" s="531" t="s">
        <v>816</v>
      </c>
      <c r="M40" s="263">
        <f t="shared" ref="M40" si="271">B40</f>
        <v>99.76755343785571</v>
      </c>
      <c r="N40" s="221">
        <f t="shared" ref="N40" si="272">J40</f>
        <v>101.05628609136156</v>
      </c>
    </row>
    <row r="41" spans="1:14">
      <c r="A41" s="2252">
        <v>44228</v>
      </c>
      <c r="B41" s="2622">
        <f>結果表!F39</f>
        <v>99.56171359719977</v>
      </c>
      <c r="C41" s="702">
        <f t="shared" ref="C41" si="273">B41-B40</f>
        <v>-0.20583984065594052</v>
      </c>
      <c r="D41" s="244">
        <f t="shared" ref="D41" si="274">ROUND((B41-B29)/B29*100,2)</f>
        <v>-2.12</v>
      </c>
      <c r="E41" s="360">
        <f t="shared" ref="E41" si="275">AVERAGE(B39:B41)</f>
        <v>99.813937254380903</v>
      </c>
      <c r="F41" s="360">
        <f t="shared" ref="F41" si="276">E41-E40</f>
        <v>-0.35857448973428063</v>
      </c>
      <c r="G41" s="362">
        <f t="shared" ref="G41" si="277">IF(F41&lt;0,-1,1)</f>
        <v>-1</v>
      </c>
      <c r="H41" s="362">
        <f t="shared" ref="H41" si="278">SUM(G39:G41)</f>
        <v>-3</v>
      </c>
      <c r="I41" s="2618" t="str">
        <f t="shared" ref="I41" si="279">IF(H41=-3,"悪化 ",IF(H41=3,"改善 "," ---"))</f>
        <v xml:space="preserve">悪化 </v>
      </c>
      <c r="J41" s="2622">
        <f>結果表!N39</f>
        <v>101.45837156562504</v>
      </c>
      <c r="L41" s="528">
        <v>2</v>
      </c>
      <c r="M41" s="263">
        <f t="shared" ref="M41" si="280">B41</f>
        <v>99.56171359719977</v>
      </c>
      <c r="N41" s="221">
        <f t="shared" ref="N41" si="281">J41</f>
        <v>101.45837156562504</v>
      </c>
    </row>
    <row r="42" spans="1:14">
      <c r="A42" s="2252">
        <v>44256</v>
      </c>
      <c r="B42" s="2622">
        <f>結果表!F40</f>
        <v>99.423310808215319</v>
      </c>
      <c r="C42" s="702">
        <f t="shared" ref="C42" si="282">B42-B41</f>
        <v>-0.13840278898445035</v>
      </c>
      <c r="D42" s="244">
        <f t="shared" ref="D42" si="283">ROUND((B42-B30)/B30*100,2)</f>
        <v>-2.9</v>
      </c>
      <c r="E42" s="360">
        <f t="shared" ref="E42" si="284">AVERAGE(B40:B42)</f>
        <v>99.5841926144236</v>
      </c>
      <c r="F42" s="360">
        <f t="shared" ref="F42" si="285">E42-E41</f>
        <v>-0.22974463995730332</v>
      </c>
      <c r="G42" s="362">
        <f t="shared" ref="G42" si="286">IF(F42&lt;0,-1,1)</f>
        <v>-1</v>
      </c>
      <c r="H42" s="362">
        <f t="shared" ref="H42" si="287">SUM(G40:G42)</f>
        <v>-3</v>
      </c>
      <c r="I42" s="2618" t="str">
        <f t="shared" ref="I42" si="288">IF(H42=-3,"悪化 ",IF(H42=3,"改善 "," ---"))</f>
        <v xml:space="preserve">悪化 </v>
      </c>
      <c r="J42" s="2622">
        <f>結果表!N40</f>
        <v>101.70983776677609</v>
      </c>
      <c r="L42" s="528">
        <v>3</v>
      </c>
      <c r="M42" s="263">
        <f t="shared" ref="M42" si="289">B42</f>
        <v>99.423310808215319</v>
      </c>
      <c r="N42" s="221">
        <f t="shared" ref="N42" si="290">J42</f>
        <v>101.70983776677609</v>
      </c>
    </row>
    <row r="43" spans="1:14">
      <c r="A43" s="2252">
        <v>44287</v>
      </c>
      <c r="B43" s="2622">
        <f>結果表!F41</f>
        <v>99.290791175268609</v>
      </c>
      <c r="C43" s="702">
        <f t="shared" ref="C43" si="291">B43-B42</f>
        <v>-0.13251963294671043</v>
      </c>
      <c r="D43" s="244">
        <f t="shared" ref="D43" si="292">ROUND((B43-B31)/B31*100,2)</f>
        <v>-3.71</v>
      </c>
      <c r="E43" s="360">
        <f t="shared" ref="E43" si="293">AVERAGE(B41:B43)</f>
        <v>99.425271860227895</v>
      </c>
      <c r="F43" s="360">
        <f t="shared" ref="F43" si="294">E43-E42</f>
        <v>-0.15892075419570517</v>
      </c>
      <c r="G43" s="362">
        <f t="shared" ref="G43" si="295">IF(F43&lt;0,-1,1)</f>
        <v>-1</v>
      </c>
      <c r="H43" s="362">
        <f t="shared" ref="H43" si="296">SUM(G41:G43)</f>
        <v>-3</v>
      </c>
      <c r="I43" s="2618" t="str">
        <f t="shared" ref="I43" si="297">IF(H43=-3,"悪化 ",IF(H43=3,"改善 "," ---"))</f>
        <v xml:space="preserve">悪化 </v>
      </c>
      <c r="J43" s="2622">
        <f>結果表!N41</f>
        <v>101.7962227860063</v>
      </c>
      <c r="L43" s="528">
        <v>4</v>
      </c>
      <c r="M43" s="263">
        <f t="shared" ref="M43" si="298">B43</f>
        <v>99.290791175268609</v>
      </c>
      <c r="N43" s="221">
        <f t="shared" ref="N43" si="299">J43</f>
        <v>101.7962227860063</v>
      </c>
    </row>
    <row r="44" spans="1:14">
      <c r="A44" s="2252">
        <v>44317</v>
      </c>
      <c r="B44" s="2622">
        <f>結果表!F42</f>
        <v>99.256864514034348</v>
      </c>
      <c r="C44" s="702">
        <f t="shared" ref="C44" si="300">B44-B43</f>
        <v>-3.3926661234261246E-2</v>
      </c>
      <c r="D44" s="244">
        <f t="shared" ref="D44" si="301">ROUND((B44-B32)/B32*100,2)</f>
        <v>-4.24</v>
      </c>
      <c r="E44" s="360">
        <f t="shared" ref="E44" si="302">AVERAGE(B42:B44)</f>
        <v>99.323655499172773</v>
      </c>
      <c r="F44" s="360">
        <f t="shared" ref="F44" si="303">E44-E43</f>
        <v>-0.10161636105512173</v>
      </c>
      <c r="G44" s="362">
        <f t="shared" ref="G44" si="304">IF(F44&lt;0,-1,1)</f>
        <v>-1</v>
      </c>
      <c r="H44" s="362">
        <f t="shared" ref="H44" si="305">SUM(G42:G44)</f>
        <v>-3</v>
      </c>
      <c r="I44" s="2618" t="str">
        <f t="shared" ref="I44" si="306">IF(H44=-3,"悪化 ",IF(H44=3,"改善 "," ---"))</f>
        <v xml:space="preserve">悪化 </v>
      </c>
      <c r="J44" s="2622">
        <f>結果表!N42</f>
        <v>101.73328172239955</v>
      </c>
      <c r="L44" s="528">
        <v>5</v>
      </c>
      <c r="M44" s="263">
        <f t="shared" ref="M44" si="307">B44</f>
        <v>99.256864514034348</v>
      </c>
      <c r="N44" s="221">
        <f t="shared" ref="N44" si="308">J44</f>
        <v>101.73328172239955</v>
      </c>
    </row>
    <row r="45" spans="1:14">
      <c r="A45" s="2252">
        <v>44348</v>
      </c>
      <c r="B45" s="2622">
        <f>結果表!F43</f>
        <v>99.367666522327141</v>
      </c>
      <c r="C45" s="702">
        <f t="shared" ref="C45" si="309">B45-B44</f>
        <v>0.11080200829279363</v>
      </c>
      <c r="D45" s="244">
        <f t="shared" ref="D45" si="310">ROUND((B45-B33)/B33*100,2)</f>
        <v>-4.26</v>
      </c>
      <c r="E45" s="360">
        <f t="shared" ref="E45" si="311">AVERAGE(B43:B45)</f>
        <v>99.305107403876704</v>
      </c>
      <c r="F45" s="360">
        <f t="shared" ref="F45" si="312">E45-E44</f>
        <v>-1.8548095296068823E-2</v>
      </c>
      <c r="G45" s="362">
        <f t="shared" ref="G45" si="313">IF(F45&lt;0,-1,1)</f>
        <v>-1</v>
      </c>
      <c r="H45" s="362">
        <f t="shared" ref="H45" si="314">SUM(G43:G45)</f>
        <v>-3</v>
      </c>
      <c r="I45" s="2618" t="str">
        <f t="shared" ref="I45" si="315">IF(H45=-3,"悪化 ",IF(H45=3,"改善 "," ---"))</f>
        <v xml:space="preserve">悪化 </v>
      </c>
      <c r="J45" s="2622">
        <f>結果表!N43</f>
        <v>101.56074367913536</v>
      </c>
      <c r="L45" s="528">
        <v>6</v>
      </c>
      <c r="M45" s="263">
        <f t="shared" ref="M45" si="316">B45</f>
        <v>99.367666522327141</v>
      </c>
      <c r="N45" s="221">
        <f t="shared" ref="N45" si="317">J45</f>
        <v>101.56074367913536</v>
      </c>
    </row>
    <row r="46" spans="1:14">
      <c r="A46" s="2252">
        <v>44378</v>
      </c>
      <c r="B46" s="2622">
        <f>結果表!F44</f>
        <v>99.644508705619558</v>
      </c>
      <c r="C46" s="702">
        <f t="shared" ref="C46" si="318">B46-B45</f>
        <v>0.27684218329241617</v>
      </c>
      <c r="D46" s="244">
        <f t="shared" ref="D46" si="319">ROUND((B46-B34)/B34*100,2)</f>
        <v>-3.73</v>
      </c>
      <c r="E46" s="360">
        <f t="shared" ref="E46" si="320">AVERAGE(B44:B46)</f>
        <v>99.423013247327006</v>
      </c>
      <c r="F46" s="360">
        <f t="shared" ref="F46" si="321">E46-E45</f>
        <v>0.11790584345030197</v>
      </c>
      <c r="G46" s="362">
        <f t="shared" ref="G46" si="322">IF(F46&lt;0,-1,1)</f>
        <v>1</v>
      </c>
      <c r="H46" s="362">
        <f t="shared" ref="H46" si="323">SUM(G44:G46)</f>
        <v>-1</v>
      </c>
      <c r="I46" s="2618" t="str">
        <f t="shared" ref="I46" si="324">IF(H46=-3,"悪化 ",IF(H46=3,"改善 "," ---"))</f>
        <v xml:space="preserve"> ---</v>
      </c>
      <c r="J46" s="2622">
        <f>結果表!N44</f>
        <v>101.33774647110884</v>
      </c>
      <c r="L46" s="528">
        <v>7</v>
      </c>
      <c r="M46" s="263">
        <f t="shared" ref="M46" si="325">B46</f>
        <v>99.644508705619558</v>
      </c>
      <c r="N46" s="221">
        <f t="shared" ref="N46" si="326">J46</f>
        <v>101.33774647110884</v>
      </c>
    </row>
    <row r="47" spans="1:14">
      <c r="A47" s="2252">
        <v>44409</v>
      </c>
      <c r="B47" s="2622">
        <f>結果表!F45</f>
        <v>100.05723473750244</v>
      </c>
      <c r="C47" s="702">
        <f t="shared" ref="C47" si="327">B47-B46</f>
        <v>0.41272603188288315</v>
      </c>
      <c r="D47" s="244">
        <f t="shared" ref="D47" si="328">ROUND((B47-B35)/B35*100,2)</f>
        <v>-2.76</v>
      </c>
      <c r="E47" s="360">
        <f t="shared" ref="E47" si="329">AVERAGE(B45:B47)</f>
        <v>99.689803321816385</v>
      </c>
      <c r="F47" s="360">
        <f t="shared" ref="F47" si="330">E47-E46</f>
        <v>0.26679007448937853</v>
      </c>
      <c r="G47" s="362">
        <f t="shared" ref="G47" si="331">IF(F47&lt;0,-1,1)</f>
        <v>1</v>
      </c>
      <c r="H47" s="362">
        <f t="shared" ref="H47" si="332">SUM(G45:G47)</f>
        <v>1</v>
      </c>
      <c r="I47" s="2618" t="str">
        <f t="shared" ref="I47" si="333">IF(H47=-3,"悪化 ",IF(H47=3,"改善 "," ---"))</f>
        <v xml:space="preserve"> ---</v>
      </c>
      <c r="J47" s="2622">
        <f>結果表!N45</f>
        <v>101.14981178766772</v>
      </c>
      <c r="L47" s="530">
        <v>8</v>
      </c>
      <c r="M47" s="263">
        <f t="shared" ref="M47" si="334">B47</f>
        <v>100.05723473750244</v>
      </c>
      <c r="N47" s="221">
        <f t="shared" ref="N47" si="335">J47</f>
        <v>101.14981178766772</v>
      </c>
    </row>
    <row r="48" spans="1:14">
      <c r="A48" s="2252">
        <v>44440</v>
      </c>
      <c r="B48" s="2622">
        <f>結果表!F46</f>
        <v>100.50599807996224</v>
      </c>
      <c r="C48" s="702">
        <f t="shared" ref="C48" si="336">B48-B47</f>
        <v>0.44876334245979876</v>
      </c>
      <c r="D48" s="244">
        <f t="shared" ref="D48" si="337">ROUND((B48-B36)/B36*100,2)</f>
        <v>-1.57</v>
      </c>
      <c r="E48" s="360">
        <f t="shared" ref="E48" si="338">AVERAGE(B46:B48)</f>
        <v>100.06924717436141</v>
      </c>
      <c r="F48" s="360">
        <f t="shared" ref="F48" si="339">E48-E47</f>
        <v>0.37944385254502322</v>
      </c>
      <c r="G48" s="362">
        <f t="shared" ref="G48" si="340">IF(F48&lt;0,-1,1)</f>
        <v>1</v>
      </c>
      <c r="H48" s="362">
        <f t="shared" ref="H48" si="341">SUM(G46:G48)</f>
        <v>3</v>
      </c>
      <c r="I48" s="2618" t="str">
        <f t="shared" ref="I48" si="342">IF(H48=-3,"悪化 ",IF(H48=3,"改善 "," ---"))</f>
        <v xml:space="preserve">改善 </v>
      </c>
      <c r="J48" s="2622">
        <f>結果表!N46</f>
        <v>101.07740363476233</v>
      </c>
      <c r="L48" s="530">
        <v>9</v>
      </c>
      <c r="M48" s="263">
        <f t="shared" ref="M48" si="343">B48</f>
        <v>100.50599807996224</v>
      </c>
      <c r="N48" s="221">
        <f t="shared" ref="N48" si="344">J48</f>
        <v>101.07740363476233</v>
      </c>
    </row>
    <row r="49" spans="1:14">
      <c r="A49" s="2252">
        <v>44470</v>
      </c>
      <c r="B49" s="2622">
        <f>結果表!F47</f>
        <v>100.86732816860187</v>
      </c>
      <c r="C49" s="702">
        <f t="shared" ref="C49" si="345">B49-B48</f>
        <v>0.36133008863963312</v>
      </c>
      <c r="D49" s="244">
        <f t="shared" ref="D49" si="346">ROUND((B49-B37)/B37*100,2)</f>
        <v>-0.44</v>
      </c>
      <c r="E49" s="360">
        <f t="shared" ref="E49" si="347">AVERAGE(B47:B49)</f>
        <v>100.47685366202218</v>
      </c>
      <c r="F49" s="360">
        <f t="shared" ref="F49" si="348">E49-E48</f>
        <v>0.40760648766077168</v>
      </c>
      <c r="G49" s="362">
        <f t="shared" ref="G49" si="349">IF(F49&lt;0,-1,1)</f>
        <v>1</v>
      </c>
      <c r="H49" s="362">
        <f t="shared" ref="H49" si="350">SUM(G47:G49)</f>
        <v>3</v>
      </c>
      <c r="I49" s="2618" t="str">
        <f t="shared" ref="I49" si="351">IF(H49=-3,"悪化 ",IF(H49=3,"改善 "," ---"))</f>
        <v xml:space="preserve">改善 </v>
      </c>
      <c r="J49" s="2622">
        <f>結果表!N47</f>
        <v>101.1555821629094</v>
      </c>
      <c r="L49" s="530">
        <v>10</v>
      </c>
      <c r="M49" s="263">
        <f t="shared" ref="M49" si="352">B49</f>
        <v>100.86732816860187</v>
      </c>
      <c r="N49" s="221">
        <f t="shared" ref="N49" si="353">J49</f>
        <v>101.1555821629094</v>
      </c>
    </row>
    <row r="50" spans="1:14">
      <c r="A50" s="2252">
        <v>44501</v>
      </c>
      <c r="B50" s="2622">
        <f>結果表!F48</f>
        <v>101.08344506387239</v>
      </c>
      <c r="C50" s="702">
        <f t="shared" ref="C50" si="354">B50-B49</f>
        <v>0.21611689527051681</v>
      </c>
      <c r="D50" s="244">
        <f t="shared" ref="D50" si="355">ROUND((B50-B38)/B38*100,2)</f>
        <v>0.44</v>
      </c>
      <c r="E50" s="360">
        <f t="shared" ref="E50" si="356">AVERAGE(B48:B50)</f>
        <v>100.81892377081216</v>
      </c>
      <c r="F50" s="360">
        <f t="shared" ref="F50" si="357">E50-E49</f>
        <v>0.3420701087899829</v>
      </c>
      <c r="G50" s="362">
        <f t="shared" ref="G50" si="358">IF(F50&lt;0,-1,1)</f>
        <v>1</v>
      </c>
      <c r="H50" s="362">
        <f t="shared" ref="H50" si="359">SUM(G48:G50)</f>
        <v>3</v>
      </c>
      <c r="I50" s="2618" t="str">
        <f t="shared" ref="I50" si="360">IF(H50=-3,"悪化 ",IF(H50=3,"改善 "," ---"))</f>
        <v xml:space="preserve">改善 </v>
      </c>
      <c r="J50" s="2622">
        <f>結果表!N48</f>
        <v>101.34891646864631</v>
      </c>
      <c r="L50" s="529">
        <v>11</v>
      </c>
      <c r="M50" s="263">
        <f t="shared" ref="M50" si="361">B50</f>
        <v>101.08344506387239</v>
      </c>
      <c r="N50" s="221">
        <f t="shared" ref="N50" si="362">J50</f>
        <v>101.34891646864631</v>
      </c>
    </row>
    <row r="51" spans="1:14">
      <c r="A51" s="2252">
        <v>44531</v>
      </c>
      <c r="B51" s="2622">
        <f>結果表!F49</f>
        <v>101.15592541603822</v>
      </c>
      <c r="C51" s="702">
        <f t="shared" ref="C51:C52" si="363">B51-B50</f>
        <v>7.2480352165825934E-2</v>
      </c>
      <c r="D51" s="244">
        <f t="shared" ref="D51:D52" si="364">ROUND((B51-B39)/B39*100,2)</f>
        <v>1.04</v>
      </c>
      <c r="E51" s="360">
        <f t="shared" ref="E51:E52" si="365">AVERAGE(B49:B51)</f>
        <v>101.03556621617082</v>
      </c>
      <c r="F51" s="360">
        <f t="shared" ref="F51:F52" si="366">E51-E50</f>
        <v>0.21664244535865862</v>
      </c>
      <c r="G51" s="362">
        <f t="shared" ref="G51:G52" si="367">IF(F51&lt;0,-1,1)</f>
        <v>1</v>
      </c>
      <c r="H51" s="362">
        <f t="shared" ref="H51:H52" si="368">SUM(G49:G51)</f>
        <v>3</v>
      </c>
      <c r="I51" s="2618" t="str">
        <f t="shared" ref="I51:I52" si="369">IF(H51=-3,"悪化 ",IF(H51=3,"改善 "," ---"))</f>
        <v xml:space="preserve">改善 </v>
      </c>
      <c r="J51" s="2622">
        <f>結果表!N49</f>
        <v>101.57699520548047</v>
      </c>
      <c r="L51" s="533">
        <v>12</v>
      </c>
      <c r="M51" s="495">
        <f t="shared" ref="M51:M52" si="370">B51</f>
        <v>101.15592541603822</v>
      </c>
      <c r="N51" s="226">
        <f t="shared" ref="N51:N52" si="371">J51</f>
        <v>101.57699520548047</v>
      </c>
    </row>
    <row r="52" spans="1:14">
      <c r="A52" s="2288">
        <v>44562</v>
      </c>
      <c r="B52" s="2621">
        <f>結果表!F50</f>
        <v>101.11348966970274</v>
      </c>
      <c r="C52" s="548">
        <f t="shared" si="363"/>
        <v>-4.2435746335470981E-2</v>
      </c>
      <c r="D52" s="246">
        <f t="shared" si="364"/>
        <v>1.35</v>
      </c>
      <c r="E52" s="549">
        <f t="shared" si="365"/>
        <v>101.11762004987111</v>
      </c>
      <c r="F52" s="555">
        <f t="shared" si="366"/>
        <v>8.205383370028585E-2</v>
      </c>
      <c r="G52" s="550">
        <f t="shared" si="367"/>
        <v>1</v>
      </c>
      <c r="H52" s="556">
        <f t="shared" si="368"/>
        <v>3</v>
      </c>
      <c r="I52" s="2619" t="str">
        <f t="shared" si="369"/>
        <v xml:space="preserve">改善 </v>
      </c>
      <c r="J52" s="2621">
        <f>結果表!N50</f>
        <v>101.82988652061466</v>
      </c>
      <c r="L52" s="531" t="s">
        <v>858</v>
      </c>
      <c r="M52" s="263">
        <f t="shared" si="370"/>
        <v>101.11348966970274</v>
      </c>
      <c r="N52" s="221">
        <f t="shared" si="371"/>
        <v>101.82988652061466</v>
      </c>
    </row>
    <row r="53" spans="1:14">
      <c r="A53" s="2289">
        <v>44593</v>
      </c>
      <c r="B53" s="2622">
        <f>結果表!F51</f>
        <v>101.03154086987512</v>
      </c>
      <c r="C53" s="53">
        <f t="shared" ref="C53" si="372">B53-B52</f>
        <v>-8.1948799827628704E-2</v>
      </c>
      <c r="D53" s="244">
        <f t="shared" ref="D53" si="373">ROUND((B53-B41)/B41*100,2)</f>
        <v>1.48</v>
      </c>
      <c r="E53" s="543">
        <f t="shared" ref="E53" si="374">AVERAGE(B51:B53)</f>
        <v>101.10031865187203</v>
      </c>
      <c r="F53" s="360">
        <f t="shared" ref="F53" si="375">E53-E52</f>
        <v>-1.7301397999077039E-2</v>
      </c>
      <c r="G53" s="361">
        <f t="shared" ref="G53" si="376">IF(F53&lt;0,-1,1)</f>
        <v>-1</v>
      </c>
      <c r="H53" s="362">
        <f t="shared" ref="H53" si="377">SUM(G51:G53)</f>
        <v>1</v>
      </c>
      <c r="I53" s="363" t="str">
        <f t="shared" ref="I53" si="378">IF(H53=-3,"悪化 ",IF(H53=3,"改善 "," ---"))</f>
        <v xml:space="preserve"> ---</v>
      </c>
      <c r="J53" s="2622">
        <f>結果表!N51</f>
        <v>102.01125679204254</v>
      </c>
      <c r="L53" s="528">
        <v>2</v>
      </c>
      <c r="M53" s="263">
        <f t="shared" ref="M53" si="379">B53</f>
        <v>101.03154086987512</v>
      </c>
      <c r="N53" s="221">
        <f t="shared" ref="N53" si="380">J53</f>
        <v>102.01125679204254</v>
      </c>
    </row>
    <row r="54" spans="1:14">
      <c r="A54" s="2289">
        <v>44621</v>
      </c>
      <c r="B54" s="2622">
        <f>結果表!F52</f>
        <v>100.93366225679844</v>
      </c>
      <c r="C54" s="53">
        <f t="shared" ref="C54" si="381">B54-B53</f>
        <v>-9.787861307667356E-2</v>
      </c>
      <c r="D54" s="244">
        <f t="shared" ref="D54" si="382">ROUND((B54-B42)/B42*100,2)</f>
        <v>1.52</v>
      </c>
      <c r="E54" s="543">
        <f t="shared" ref="E54" si="383">AVERAGE(B52:B54)</f>
        <v>101.02623093212544</v>
      </c>
      <c r="F54" s="360">
        <f t="shared" ref="F54" si="384">E54-E53</f>
        <v>-7.4087719746586345E-2</v>
      </c>
      <c r="G54" s="361">
        <f t="shared" ref="G54" si="385">IF(F54&lt;0,-1,1)</f>
        <v>-1</v>
      </c>
      <c r="H54" s="362">
        <f t="shared" ref="H54" si="386">SUM(G52:G54)</f>
        <v>-1</v>
      </c>
      <c r="I54" s="363" t="str">
        <f t="shared" ref="I54" si="387">IF(H54=-3,"悪化 ",IF(H54=3,"改善 "," ---"))</f>
        <v xml:space="preserve"> ---</v>
      </c>
      <c r="J54" s="2622">
        <f>結果表!N52</f>
        <v>102.13185975105415</v>
      </c>
      <c r="L54" s="528">
        <v>3</v>
      </c>
      <c r="M54" s="263">
        <f t="shared" ref="M54" si="388">B54</f>
        <v>100.93366225679844</v>
      </c>
      <c r="N54" s="221">
        <f t="shared" ref="N54" si="389">J54</f>
        <v>102.13185975105415</v>
      </c>
    </row>
    <row r="55" spans="1:14">
      <c r="A55" s="2289">
        <v>44652</v>
      </c>
      <c r="B55" s="2622">
        <f>結果表!F53</f>
        <v>100.86380428303137</v>
      </c>
      <c r="C55" s="53">
        <f t="shared" ref="C55" si="390">B55-B54</f>
        <v>-6.9857973767071257E-2</v>
      </c>
      <c r="D55" s="244">
        <f t="shared" ref="D55" si="391">ROUND((B55-B43)/B43*100,2)</f>
        <v>1.58</v>
      </c>
      <c r="E55" s="543">
        <f t="shared" ref="E55" si="392">AVERAGE(B53:B55)</f>
        <v>100.94300246990163</v>
      </c>
      <c r="F55" s="360">
        <f t="shared" ref="F55" si="393">E55-E54</f>
        <v>-8.3228462223814859E-2</v>
      </c>
      <c r="G55" s="361">
        <f t="shared" ref="G55" si="394">IF(F55&lt;0,-1,1)</f>
        <v>-1</v>
      </c>
      <c r="H55" s="362">
        <f t="shared" ref="H55" si="395">SUM(G53:G55)</f>
        <v>-3</v>
      </c>
      <c r="I55" s="363" t="str">
        <f t="shared" ref="I55" si="396">IF(H55=-3,"悪化 ",IF(H55=3,"改善 "," ---"))</f>
        <v xml:space="preserve">悪化 </v>
      </c>
      <c r="J55" s="2622">
        <f>結果表!N53</f>
        <v>102.1730964379111</v>
      </c>
      <c r="L55" s="528">
        <v>4</v>
      </c>
      <c r="M55" s="263">
        <f t="shared" ref="M55" si="397">B55</f>
        <v>100.86380428303137</v>
      </c>
      <c r="N55" s="221">
        <f t="shared" ref="N55" si="398">J55</f>
        <v>102.1730964379111</v>
      </c>
    </row>
    <row r="56" spans="1:14">
      <c r="A56" s="2289">
        <v>44682</v>
      </c>
      <c r="B56" s="2622">
        <f>結果表!F54</f>
        <v>100.85069115628858</v>
      </c>
      <c r="C56" s="53">
        <f t="shared" ref="C56" si="399">B56-B55</f>
        <v>-1.3113126742794634E-2</v>
      </c>
      <c r="D56" s="244">
        <f t="shared" ref="D56" si="400">ROUND((B56-B44)/B44*100,2)</f>
        <v>1.61</v>
      </c>
      <c r="E56" s="543">
        <f t="shared" ref="E56" si="401">AVERAGE(B54:B56)</f>
        <v>100.88271923203946</v>
      </c>
      <c r="F56" s="360">
        <f t="shared" ref="F56" si="402">E56-E55</f>
        <v>-6.0283237862165606E-2</v>
      </c>
      <c r="G56" s="361">
        <f t="shared" ref="G56" si="403">IF(F56&lt;0,-1,1)</f>
        <v>-1</v>
      </c>
      <c r="H56" s="362">
        <f t="shared" ref="H56" si="404">SUM(G54:G56)</f>
        <v>-3</v>
      </c>
      <c r="I56" s="363" t="str">
        <f t="shared" ref="I56" si="405">IF(H56=-3,"悪化 ",IF(H56=3,"改善 "," ---"))</f>
        <v xml:space="preserve">悪化 </v>
      </c>
      <c r="J56" s="2622">
        <f>結果表!N54</f>
        <v>102.15215505481916</v>
      </c>
      <c r="L56" s="528">
        <v>5</v>
      </c>
      <c r="M56" s="263">
        <f t="shared" ref="M56" si="406">B56</f>
        <v>100.85069115628858</v>
      </c>
      <c r="N56" s="221">
        <f t="shared" ref="N56" si="407">J56</f>
        <v>102.15215505481916</v>
      </c>
    </row>
    <row r="57" spans="1:14">
      <c r="A57" s="2289">
        <v>44713</v>
      </c>
      <c r="B57" s="2622">
        <f>結果表!F55</f>
        <v>100.80113039301435</v>
      </c>
      <c r="C57" s="53">
        <f t="shared" ref="C57:C58" si="408">B57-B56</f>
        <v>-4.9560763274229203E-2</v>
      </c>
      <c r="D57" s="244">
        <f t="shared" ref="D57:D58" si="409">ROUND((B57-B45)/B45*100,2)</f>
        <v>1.44</v>
      </c>
      <c r="E57" s="543">
        <f t="shared" ref="E57:E58" si="410">AVERAGE(B55:B57)</f>
        <v>100.83854194411144</v>
      </c>
      <c r="F57" s="360">
        <f t="shared" ref="F57:F58" si="411">E57-E56</f>
        <v>-4.4177287928022224E-2</v>
      </c>
      <c r="G57" s="361">
        <f t="shared" ref="G57:G58" si="412">IF(F57&lt;0,-1,1)</f>
        <v>-1</v>
      </c>
      <c r="H57" s="362">
        <f t="shared" ref="H57:H58" si="413">SUM(G55:G57)</f>
        <v>-3</v>
      </c>
      <c r="I57" s="363" t="str">
        <f t="shared" ref="I57:I58" si="414">IF(H57=-3,"悪化 ",IF(H57=3,"改善 "," ---"))</f>
        <v xml:space="preserve">悪化 </v>
      </c>
      <c r="J57" s="2622">
        <f>結果表!N55</f>
        <v>102.07668305774534</v>
      </c>
      <c r="L57" s="528">
        <v>6</v>
      </c>
      <c r="M57" s="263">
        <f t="shared" ref="M57:M58" si="415">B57</f>
        <v>100.80113039301435</v>
      </c>
      <c r="N57" s="221">
        <f t="shared" ref="N57:N58" si="416">J57</f>
        <v>102.07668305774534</v>
      </c>
    </row>
    <row r="58" spans="1:14">
      <c r="A58" s="2289">
        <v>44743</v>
      </c>
      <c r="B58" s="2622">
        <f>結果表!F56</f>
        <v>100.66600076483498</v>
      </c>
      <c r="C58" s="53">
        <f t="shared" si="408"/>
        <v>-0.1351296281793708</v>
      </c>
      <c r="D58" s="244">
        <f t="shared" si="409"/>
        <v>1.03</v>
      </c>
      <c r="E58" s="543">
        <f t="shared" si="410"/>
        <v>100.77260743804597</v>
      </c>
      <c r="F58" s="360">
        <f t="shared" si="411"/>
        <v>-6.5934506065474352E-2</v>
      </c>
      <c r="G58" s="361">
        <f t="shared" si="412"/>
        <v>-1</v>
      </c>
      <c r="H58" s="362">
        <f t="shared" si="413"/>
        <v>-3</v>
      </c>
      <c r="I58" s="363" t="str">
        <f t="shared" si="414"/>
        <v xml:space="preserve">悪化 </v>
      </c>
      <c r="J58" s="2622">
        <f>結果表!N56</f>
        <v>101.93361083437109</v>
      </c>
      <c r="L58" s="528">
        <v>7</v>
      </c>
      <c r="M58" s="263">
        <f t="shared" si="415"/>
        <v>100.66600076483498</v>
      </c>
      <c r="N58" s="221">
        <f t="shared" si="416"/>
        <v>101.93361083437109</v>
      </c>
    </row>
    <row r="59" spans="1:14">
      <c r="A59" s="2289">
        <v>44774</v>
      </c>
      <c r="B59" s="2622">
        <f>結果表!F57</f>
        <v>100.51449058929069</v>
      </c>
      <c r="C59" s="53">
        <f t="shared" ref="C59" si="417">B59-B58</f>
        <v>-0.15151017554428847</v>
      </c>
      <c r="D59" s="244">
        <f t="shared" ref="D59" si="418">ROUND((B59-B47)/B47*100,2)</f>
        <v>0.46</v>
      </c>
      <c r="E59" s="543">
        <f t="shared" ref="E59" si="419">AVERAGE(B57:B59)</f>
        <v>100.66054058238001</v>
      </c>
      <c r="F59" s="360">
        <f t="shared" ref="F59" si="420">E59-E58</f>
        <v>-0.11206685566595809</v>
      </c>
      <c r="G59" s="361">
        <f t="shared" ref="G59" si="421">IF(F59&lt;0,-1,1)</f>
        <v>-1</v>
      </c>
      <c r="H59" s="362">
        <f t="shared" ref="H59" si="422">SUM(G57:G59)</f>
        <v>-3</v>
      </c>
      <c r="I59" s="363" t="str">
        <f t="shared" ref="I59" si="423">IF(H59=-3,"悪化 ",IF(H59=3,"改善 "," ---"))</f>
        <v xml:space="preserve">悪化 </v>
      </c>
      <c r="J59" s="2622">
        <f>結果表!N57</f>
        <v>101.71571286602837</v>
      </c>
      <c r="L59" s="530">
        <v>8</v>
      </c>
      <c r="M59" s="263">
        <f t="shared" ref="M59" si="424">B59</f>
        <v>100.51449058929069</v>
      </c>
      <c r="N59" s="221">
        <f t="shared" ref="N59" si="425">J59</f>
        <v>101.71571286602837</v>
      </c>
    </row>
    <row r="60" spans="1:14">
      <c r="A60" s="2289">
        <v>44805</v>
      </c>
      <c r="B60" s="2622">
        <f>結果表!F58</f>
        <v>100.40222671816176</v>
      </c>
      <c r="C60" s="53">
        <f t="shared" ref="C60" si="426">B60-B59</f>
        <v>-0.11226387112893121</v>
      </c>
      <c r="D60" s="244">
        <f t="shared" ref="D60" si="427">ROUND((B60-B48)/B48*100,2)</f>
        <v>-0.1</v>
      </c>
      <c r="E60" s="543">
        <f t="shared" ref="E60" si="428">AVERAGE(B58:B60)</f>
        <v>100.52757269076248</v>
      </c>
      <c r="F60" s="360">
        <f t="shared" ref="F60" si="429">E60-E59</f>
        <v>-0.13296789161752542</v>
      </c>
      <c r="G60" s="361">
        <f t="shared" ref="G60" si="430">IF(F60&lt;0,-1,1)</f>
        <v>-1</v>
      </c>
      <c r="H60" s="362">
        <f t="shared" ref="H60" si="431">SUM(G58:G60)</f>
        <v>-3</v>
      </c>
      <c r="I60" s="363" t="str">
        <f t="shared" ref="I60" si="432">IF(H60=-3,"悪化 ",IF(H60=3,"改善 "," ---"))</f>
        <v xml:space="preserve">悪化 </v>
      </c>
      <c r="J60" s="2622">
        <f>結果表!N58</f>
        <v>101.38380446270898</v>
      </c>
      <c r="L60" s="530">
        <v>9</v>
      </c>
      <c r="M60" s="263">
        <f t="shared" ref="M60" si="433">B60</f>
        <v>100.40222671816176</v>
      </c>
      <c r="N60" s="221">
        <f t="shared" ref="N60" si="434">J60</f>
        <v>101.38380446270898</v>
      </c>
    </row>
    <row r="61" spans="1:14">
      <c r="A61" s="2289">
        <v>44835</v>
      </c>
      <c r="B61" s="2622">
        <f>結果表!F59</f>
        <v>100.32484954749687</v>
      </c>
      <c r="C61" s="53">
        <f t="shared" ref="C61" si="435">B61-B60</f>
        <v>-7.7377170664888695E-2</v>
      </c>
      <c r="D61" s="244">
        <f t="shared" ref="D61" si="436">ROUND((B61-B49)/B49*100,2)</f>
        <v>-0.54</v>
      </c>
      <c r="E61" s="543">
        <f t="shared" ref="E61" si="437">AVERAGE(B59:B61)</f>
        <v>100.41385561831645</v>
      </c>
      <c r="F61" s="360">
        <f t="shared" ref="F61" si="438">E61-E60</f>
        <v>-0.11371707244603613</v>
      </c>
      <c r="G61" s="361">
        <f t="shared" ref="G61" si="439">IF(F61&lt;0,-1,1)</f>
        <v>-1</v>
      </c>
      <c r="H61" s="362">
        <f t="shared" ref="H61" si="440">SUM(G59:G61)</f>
        <v>-3</v>
      </c>
      <c r="I61" s="363" t="str">
        <f t="shared" ref="I61" si="441">IF(H61=-3,"悪化 ",IF(H61=3,"改善 "," ---"))</f>
        <v xml:space="preserve">悪化 </v>
      </c>
      <c r="J61" s="2622">
        <f>結果表!N59</f>
        <v>101.00876390487127</v>
      </c>
      <c r="L61" s="530">
        <v>10</v>
      </c>
      <c r="M61" s="263">
        <f t="shared" ref="M61" si="442">B61</f>
        <v>100.32484954749687</v>
      </c>
      <c r="N61" s="221">
        <f t="shared" ref="N61" si="443">J61</f>
        <v>101.00876390487127</v>
      </c>
    </row>
    <row r="62" spans="1:14">
      <c r="A62" s="2289">
        <v>44866</v>
      </c>
      <c r="B62" s="2622">
        <f>結果表!F60</f>
        <v>100.31513479465596</v>
      </c>
      <c r="C62" s="53">
        <f t="shared" ref="C62" si="444">B62-B61</f>
        <v>-9.7147528409067263E-3</v>
      </c>
      <c r="D62" s="244">
        <f t="shared" ref="D62" si="445">ROUND((B62-B50)/B50*100,2)</f>
        <v>-0.76</v>
      </c>
      <c r="E62" s="543">
        <f t="shared" ref="E62" si="446">AVERAGE(B60:B62)</f>
        <v>100.34740368677153</v>
      </c>
      <c r="F62" s="360">
        <f t="shared" ref="F62" si="447">E62-E61</f>
        <v>-6.6451931544918352E-2</v>
      </c>
      <c r="G62" s="361">
        <f t="shared" ref="G62" si="448">IF(F62&lt;0,-1,1)</f>
        <v>-1</v>
      </c>
      <c r="H62" s="362">
        <f t="shared" ref="H62" si="449">SUM(G60:G62)</f>
        <v>-3</v>
      </c>
      <c r="I62" s="363" t="str">
        <f t="shared" ref="I62" si="450">IF(H62=-3,"悪化 ",IF(H62=3,"改善 "," ---"))</f>
        <v xml:space="preserve">悪化 </v>
      </c>
      <c r="J62" s="2622">
        <f>結果表!N60</f>
        <v>100.6694642385776</v>
      </c>
      <c r="L62" s="529">
        <v>11</v>
      </c>
      <c r="M62" s="263">
        <f t="shared" ref="M62" si="451">B62</f>
        <v>100.31513479465596</v>
      </c>
      <c r="N62" s="221">
        <f t="shared" ref="N62" si="452">J62</f>
        <v>100.6694642385776</v>
      </c>
    </row>
    <row r="63" spans="1:14">
      <c r="A63" s="2624">
        <v>44896</v>
      </c>
      <c r="B63" s="2623">
        <f>結果表!F61</f>
        <v>100.3440972575364</v>
      </c>
      <c r="C63" s="551">
        <f t="shared" ref="C63:C64" si="453">B63-B62</f>
        <v>2.896246288044324E-2</v>
      </c>
      <c r="D63" s="247">
        <f t="shared" ref="D63:D64" si="454">ROUND((B63-B51)/B51*100,2)</f>
        <v>-0.8</v>
      </c>
      <c r="E63" s="552">
        <f t="shared" ref="E63:E64" si="455">AVERAGE(B61:B63)</f>
        <v>100.32802719989643</v>
      </c>
      <c r="F63" s="545">
        <f t="shared" ref="F63:F64" si="456">E63-E62</f>
        <v>-1.9376486875103183E-2</v>
      </c>
      <c r="G63" s="553">
        <f t="shared" ref="G63:G64" si="457">IF(F63&lt;0,-1,1)</f>
        <v>-1</v>
      </c>
      <c r="H63" s="546">
        <f t="shared" ref="H63:H64" si="458">SUM(G61:G63)</f>
        <v>-3</v>
      </c>
      <c r="I63" s="440" t="str">
        <f t="shared" ref="I63:I64" si="459">IF(H63=-3,"悪化 ",IF(H63=3,"改善 "," ---"))</f>
        <v xml:space="preserve">悪化 </v>
      </c>
      <c r="J63" s="2623">
        <f>結果表!N61</f>
        <v>100.36052165681581</v>
      </c>
      <c r="L63" s="533">
        <v>12</v>
      </c>
      <c r="M63" s="495">
        <f t="shared" ref="M63:M64" si="460">B63</f>
        <v>100.3440972575364</v>
      </c>
      <c r="N63" s="226">
        <f t="shared" ref="N63:N64" si="461">J63</f>
        <v>100.36052165681581</v>
      </c>
    </row>
    <row r="64" spans="1:14">
      <c r="A64" s="2252">
        <v>44927</v>
      </c>
      <c r="B64" s="2622">
        <f>結果表!F62</f>
        <v>100.34853415527378</v>
      </c>
      <c r="C64" s="702">
        <f t="shared" si="453"/>
        <v>4.4368977373778762E-3</v>
      </c>
      <c r="D64" s="53">
        <f t="shared" si="454"/>
        <v>-0.76</v>
      </c>
      <c r="E64" s="360">
        <f t="shared" si="455"/>
        <v>100.33592206915539</v>
      </c>
      <c r="F64" s="543">
        <f t="shared" si="456"/>
        <v>7.8948692589619895E-3</v>
      </c>
      <c r="G64" s="362">
        <f t="shared" si="457"/>
        <v>1</v>
      </c>
      <c r="H64" s="361">
        <f t="shared" si="458"/>
        <v>-1</v>
      </c>
      <c r="I64" s="2618" t="str">
        <f t="shared" si="459"/>
        <v xml:space="preserve"> ---</v>
      </c>
      <c r="J64" s="2622">
        <f>結果表!N62</f>
        <v>100.07114630147521</v>
      </c>
      <c r="L64" s="531" t="s">
        <v>1213</v>
      </c>
      <c r="M64" s="532">
        <f t="shared" si="460"/>
        <v>100.34853415527378</v>
      </c>
      <c r="N64" s="370">
        <f t="shared" si="461"/>
        <v>100.07114630147521</v>
      </c>
    </row>
    <row r="65" spans="1:14">
      <c r="A65" s="2252">
        <v>44958</v>
      </c>
      <c r="B65" s="2622">
        <f>結果表!F63</f>
        <v>100.25746532018862</v>
      </c>
      <c r="C65" s="702">
        <f t="shared" ref="C65" si="462">B65-B64</f>
        <v>-9.1068835085167166E-2</v>
      </c>
      <c r="D65" s="53">
        <f t="shared" ref="D65" si="463">ROUND((B65-B53)/B53*100,2)</f>
        <v>-0.77</v>
      </c>
      <c r="E65" s="360">
        <f t="shared" ref="E65" si="464">AVERAGE(B63:B65)</f>
        <v>100.31669891099961</v>
      </c>
      <c r="F65" s="543">
        <f t="shared" ref="F65" si="465">E65-E64</f>
        <v>-1.9223158155782016E-2</v>
      </c>
      <c r="G65" s="362">
        <f t="shared" ref="G65" si="466">IF(F65&lt;0,-1,1)</f>
        <v>-1</v>
      </c>
      <c r="H65" s="361">
        <f t="shared" ref="H65" si="467">SUM(G63:G65)</f>
        <v>-1</v>
      </c>
      <c r="I65" s="2618" t="str">
        <f t="shared" ref="I65" si="468">IF(H65=-3,"悪化 ",IF(H65=3,"改善 "," ---"))</f>
        <v xml:space="preserve"> ---</v>
      </c>
      <c r="J65" s="2622">
        <f>結果表!N63</f>
        <v>99.804342232127667</v>
      </c>
      <c r="L65" s="528">
        <v>2</v>
      </c>
      <c r="M65" s="263">
        <f t="shared" ref="M65" si="469">B65</f>
        <v>100.25746532018862</v>
      </c>
      <c r="N65" s="221">
        <f t="shared" ref="N65" si="470">J65</f>
        <v>99.804342232127667</v>
      </c>
    </row>
    <row r="66" spans="1:14">
      <c r="A66" s="2252">
        <v>44986</v>
      </c>
      <c r="B66" s="2622">
        <f>結果表!F64</f>
        <v>100.10852790047913</v>
      </c>
      <c r="C66" s="702">
        <f t="shared" ref="C66" si="471">B66-B65</f>
        <v>-0.14893741970948327</v>
      </c>
      <c r="D66" s="53">
        <f t="shared" ref="D66" si="472">ROUND((B66-B54)/B54*100,2)</f>
        <v>-0.82</v>
      </c>
      <c r="E66" s="360">
        <f t="shared" ref="E66" si="473">AVERAGE(B64:B66)</f>
        <v>100.23817579198051</v>
      </c>
      <c r="F66" s="543">
        <f t="shared" ref="F66" si="474">E66-E65</f>
        <v>-7.8523119019095589E-2</v>
      </c>
      <c r="G66" s="362">
        <f t="shared" ref="G66" si="475">IF(F66&lt;0,-1,1)</f>
        <v>-1</v>
      </c>
      <c r="H66" s="361">
        <f t="shared" ref="H66" si="476">SUM(G64:G66)</f>
        <v>-1</v>
      </c>
      <c r="I66" s="2618" t="str">
        <f t="shared" ref="I66" si="477">IF(H66=-3,"悪化 ",IF(H66=3,"改善 "," ---"))</f>
        <v xml:space="preserve"> ---</v>
      </c>
      <c r="J66" s="2622">
        <f>結果表!N64</f>
        <v>99.551617462353676</v>
      </c>
      <c r="L66" s="528">
        <v>3</v>
      </c>
      <c r="M66" s="263">
        <f t="shared" ref="M66" si="478">B66</f>
        <v>100.10852790047913</v>
      </c>
      <c r="N66" s="221">
        <f t="shared" ref="N66" si="479">J66</f>
        <v>99.551617462353676</v>
      </c>
    </row>
    <row r="67" spans="1:14">
      <c r="A67" s="2252">
        <v>45017</v>
      </c>
      <c r="B67" s="2622">
        <f>結果表!F65</f>
        <v>99.953646654182208</v>
      </c>
      <c r="C67" s="702">
        <f t="shared" ref="C67" si="480">B67-B66</f>
        <v>-0.15488124629692379</v>
      </c>
      <c r="D67" s="53">
        <f t="shared" ref="D67" si="481">ROUND((B67-B55)/B55*100,2)</f>
        <v>-0.9</v>
      </c>
      <c r="E67" s="360">
        <f t="shared" ref="E67" si="482">AVERAGE(B65:B67)</f>
        <v>100.10654662494998</v>
      </c>
      <c r="F67" s="543">
        <f t="shared" ref="F67" si="483">E67-E66</f>
        <v>-0.13162916703052474</v>
      </c>
      <c r="G67" s="362">
        <f t="shared" ref="G67" si="484">IF(F67&lt;0,-1,1)</f>
        <v>-1</v>
      </c>
      <c r="H67" s="361">
        <f t="shared" ref="H67" si="485">SUM(G65:G67)</f>
        <v>-3</v>
      </c>
      <c r="I67" s="2618" t="str">
        <f t="shared" ref="I67" si="486">IF(H67=-3,"悪化 ",IF(H67=3,"改善 "," ---"))</f>
        <v xml:space="preserve">悪化 </v>
      </c>
      <c r="J67" s="2622">
        <f>結果表!N65</f>
        <v>99.333008950737764</v>
      </c>
      <c r="L67" s="528">
        <v>4</v>
      </c>
      <c r="M67" s="263">
        <f t="shared" ref="M67" si="487">B67</f>
        <v>99.953646654182208</v>
      </c>
      <c r="N67" s="221">
        <f t="shared" ref="N67" si="488">J67</f>
        <v>99.333008950737764</v>
      </c>
    </row>
    <row r="68" spans="1:14">
      <c r="A68" s="2252">
        <v>45047</v>
      </c>
      <c r="B68" s="2622">
        <f>結果表!F66</f>
        <v>99.815551807871699</v>
      </c>
      <c r="C68" s="702">
        <f t="shared" ref="C68" si="489">B68-B67</f>
        <v>-0.1380948463105085</v>
      </c>
      <c r="D68" s="53">
        <f t="shared" ref="D68" si="490">ROUND((B68-B56)/B56*100,2)</f>
        <v>-1.03</v>
      </c>
      <c r="E68" s="360">
        <f t="shared" ref="E68" si="491">AVERAGE(B66:B68)</f>
        <v>99.959242120844351</v>
      </c>
      <c r="F68" s="543">
        <f t="shared" ref="F68" si="492">E68-E67</f>
        <v>-0.14730450410563378</v>
      </c>
      <c r="G68" s="362">
        <f t="shared" ref="G68" si="493">IF(F68&lt;0,-1,1)</f>
        <v>-1</v>
      </c>
      <c r="H68" s="361">
        <f t="shared" ref="H68" si="494">SUM(G66:G68)</f>
        <v>-3</v>
      </c>
      <c r="I68" s="2618" t="str">
        <f t="shared" ref="I68" si="495">IF(H68=-3,"悪化 ",IF(H68=3,"改善 "," ---"))</f>
        <v xml:space="preserve">悪化 </v>
      </c>
      <c r="J68" s="2622">
        <f>結果表!N66</f>
        <v>99.154874151592708</v>
      </c>
      <c r="L68" s="528">
        <v>5</v>
      </c>
      <c r="M68" s="263">
        <f t="shared" ref="M68" si="496">B68</f>
        <v>99.815551807871699</v>
      </c>
      <c r="N68" s="221">
        <f t="shared" ref="N68" si="497">J68</f>
        <v>99.154874151592708</v>
      </c>
    </row>
    <row r="69" spans="1:14">
      <c r="A69" s="2252">
        <v>45078</v>
      </c>
      <c r="B69" s="2622">
        <f>結果表!F67</f>
        <v>99.683758849529355</v>
      </c>
      <c r="C69" s="702">
        <f t="shared" ref="C69" si="498">B69-B68</f>
        <v>-0.13179295834234495</v>
      </c>
      <c r="D69" s="53">
        <f t="shared" ref="D69" si="499">ROUND((B69-B57)/B57*100,2)</f>
        <v>-1.1100000000000001</v>
      </c>
      <c r="E69" s="360">
        <f t="shared" ref="E69" si="500">AVERAGE(B67:B69)</f>
        <v>99.817652437194411</v>
      </c>
      <c r="F69" s="543">
        <f t="shared" ref="F69" si="501">E69-E68</f>
        <v>-0.14158968364993996</v>
      </c>
      <c r="G69" s="362">
        <f t="shared" ref="G69" si="502">IF(F69&lt;0,-1,1)</f>
        <v>-1</v>
      </c>
      <c r="H69" s="361">
        <f t="shared" ref="H69" si="503">SUM(G67:G69)</f>
        <v>-3</v>
      </c>
      <c r="I69" s="2618" t="str">
        <f t="shared" ref="I69" si="504">IF(H69=-3,"悪化 ",IF(H69=3,"改善 "," ---"))</f>
        <v xml:space="preserve">悪化 </v>
      </c>
      <c r="J69" s="2622">
        <f>結果表!N67</f>
        <v>99.013396282789742</v>
      </c>
      <c r="L69" s="528">
        <v>6</v>
      </c>
      <c r="M69" s="263">
        <f t="shared" ref="M69" si="505">B69</f>
        <v>99.683758849529355</v>
      </c>
      <c r="N69" s="221">
        <f t="shared" ref="N69" si="506">J69</f>
        <v>99.013396282789742</v>
      </c>
    </row>
    <row r="70" spans="1:14">
      <c r="A70" s="2252">
        <v>45108</v>
      </c>
      <c r="B70" s="2622">
        <f>結果表!F68</f>
        <v>99.540564049724622</v>
      </c>
      <c r="C70" s="702">
        <f t="shared" ref="C70" si="507">B70-B69</f>
        <v>-0.14319479980473204</v>
      </c>
      <c r="D70" s="53">
        <f t="shared" ref="D70" si="508">ROUND((B70-B58)/B58*100,2)</f>
        <v>-1.1200000000000001</v>
      </c>
      <c r="E70" s="360">
        <f t="shared" ref="E70" si="509">AVERAGE(B68:B70)</f>
        <v>99.679958235708568</v>
      </c>
      <c r="F70" s="543">
        <f t="shared" ref="F70" si="510">E70-E69</f>
        <v>-0.13769420148584288</v>
      </c>
      <c r="G70" s="362">
        <f t="shared" ref="G70" si="511">IF(F70&lt;0,-1,1)</f>
        <v>-1</v>
      </c>
      <c r="H70" s="361">
        <f t="shared" ref="H70" si="512">SUM(G68:G70)</f>
        <v>-3</v>
      </c>
      <c r="I70" s="2618" t="str">
        <f t="shared" ref="I70" si="513">IF(H70=-3,"悪化 ",IF(H70=3,"改善 "," ---"))</f>
        <v xml:space="preserve">悪化 </v>
      </c>
      <c r="J70" s="2622">
        <f>結果表!N68</f>
        <v>98.930134611974381</v>
      </c>
      <c r="L70" s="528">
        <v>7</v>
      </c>
      <c r="M70" s="263">
        <f t="shared" ref="M70" si="514">B70</f>
        <v>99.540564049724622</v>
      </c>
      <c r="N70" s="221">
        <f t="shared" ref="N70" si="515">J70</f>
        <v>98.930134611974381</v>
      </c>
    </row>
    <row r="71" spans="1:14">
      <c r="A71" s="2252">
        <v>45139</v>
      </c>
      <c r="B71" s="2622">
        <f>結果表!F69</f>
        <v>99.383092167306984</v>
      </c>
      <c r="C71" s="702">
        <f t="shared" ref="C71" si="516">B71-B70</f>
        <v>-0.15747188241763865</v>
      </c>
      <c r="D71" s="53">
        <f t="shared" ref="D71" si="517">ROUND((B71-B59)/B59*100,2)</f>
        <v>-1.1299999999999999</v>
      </c>
      <c r="E71" s="360">
        <f t="shared" ref="E71" si="518">AVERAGE(B69:B71)</f>
        <v>99.535805022186992</v>
      </c>
      <c r="F71" s="543">
        <f t="shared" ref="F71" si="519">E71-E70</f>
        <v>-0.14415321352157662</v>
      </c>
      <c r="G71" s="362">
        <f t="shared" ref="G71" si="520">IF(F71&lt;0,-1,1)</f>
        <v>-1</v>
      </c>
      <c r="H71" s="361">
        <f t="shared" ref="H71" si="521">SUM(G69:G71)</f>
        <v>-3</v>
      </c>
      <c r="I71" s="2618" t="str">
        <f t="shared" ref="I71" si="522">IF(H71=-3,"悪化 ",IF(H71=3,"改善 "," ---"))</f>
        <v xml:space="preserve">悪化 </v>
      </c>
      <c r="J71" s="2622">
        <f>結果表!N69</f>
        <v>98.908390953974902</v>
      </c>
      <c r="L71" s="530">
        <v>8</v>
      </c>
      <c r="M71" s="263">
        <f t="shared" ref="M71" si="523">B71</f>
        <v>99.383092167306984</v>
      </c>
      <c r="N71" s="221">
        <f t="shared" ref="N71" si="524">J71</f>
        <v>98.908390953974902</v>
      </c>
    </row>
    <row r="72" spans="1:14">
      <c r="A72" s="2252">
        <v>45170</v>
      </c>
      <c r="B72" s="2622">
        <f>結果表!F70</f>
        <v>99.274417340219571</v>
      </c>
      <c r="C72" s="702">
        <f t="shared" ref="C72" si="525">B72-B71</f>
        <v>-0.1086748270874125</v>
      </c>
      <c r="D72" s="53">
        <f t="shared" ref="D72" si="526">ROUND((B72-B60)/B60*100,2)</f>
        <v>-1.1200000000000001</v>
      </c>
      <c r="E72" s="360">
        <f t="shared" ref="E72" si="527">AVERAGE(B70:B72)</f>
        <v>99.399357852417054</v>
      </c>
      <c r="F72" s="543">
        <f t="shared" ref="F72" si="528">E72-E71</f>
        <v>-0.1364471697699372</v>
      </c>
      <c r="G72" s="362">
        <f t="shared" ref="G72" si="529">IF(F72&lt;0,-1,1)</f>
        <v>-1</v>
      </c>
      <c r="H72" s="361">
        <f t="shared" ref="H72" si="530">SUM(G70:G72)</f>
        <v>-3</v>
      </c>
      <c r="I72" s="2618" t="str">
        <f t="shared" ref="I72" si="531">IF(H72=-3,"悪化 ",IF(H72=3,"改善 "," ---"))</f>
        <v xml:space="preserve">悪化 </v>
      </c>
      <c r="J72" s="2622">
        <f>結果表!N70</f>
        <v>98.895419349928261</v>
      </c>
      <c r="L72" s="530">
        <v>9</v>
      </c>
      <c r="M72" s="263">
        <f t="shared" ref="M72" si="532">B72</f>
        <v>99.274417340219571</v>
      </c>
      <c r="N72" s="221">
        <f t="shared" ref="N72" si="533">J72</f>
        <v>98.895419349928261</v>
      </c>
    </row>
    <row r="73" spans="1:14">
      <c r="A73" s="2252">
        <v>45200</v>
      </c>
      <c r="B73" s="2622">
        <f>結果表!F71</f>
        <v>99.333235932495697</v>
      </c>
      <c r="C73" s="702">
        <f t="shared" ref="C73" si="534">B73-B72</f>
        <v>5.8818592276125514E-2</v>
      </c>
      <c r="D73" s="53">
        <f t="shared" ref="D73" si="535">ROUND((B73-B61)/B61*100,2)</f>
        <v>-0.99</v>
      </c>
      <c r="E73" s="360">
        <f t="shared" ref="E73" si="536">AVERAGE(B71:B73)</f>
        <v>99.330248480007413</v>
      </c>
      <c r="F73" s="543">
        <f t="shared" ref="F73" si="537">E73-E72</f>
        <v>-6.9109372409641878E-2</v>
      </c>
      <c r="G73" s="362">
        <f t="shared" ref="G73" si="538">IF(F73&lt;0,-1,1)</f>
        <v>-1</v>
      </c>
      <c r="H73" s="361">
        <f t="shared" ref="H73" si="539">SUM(G71:G73)</f>
        <v>-3</v>
      </c>
      <c r="I73" s="2618" t="str">
        <f t="shared" ref="I73" si="540">IF(H73=-3,"悪化 ",IF(H73=3,"改善 "," ---"))</f>
        <v xml:space="preserve">悪化 </v>
      </c>
      <c r="J73" s="2622">
        <f>結果表!N71</f>
        <v>98.885190068830653</v>
      </c>
      <c r="L73" s="530">
        <v>10</v>
      </c>
      <c r="M73" s="263">
        <f t="shared" ref="M73" si="541">B73</f>
        <v>99.333235932495697</v>
      </c>
      <c r="N73" s="221">
        <f t="shared" ref="N73" si="542">J73</f>
        <v>98.885190068830653</v>
      </c>
    </row>
    <row r="74" spans="1:14">
      <c r="A74" s="2252">
        <v>45231</v>
      </c>
      <c r="B74" s="2622">
        <f>結果表!F72</f>
        <v>99.578795491701484</v>
      </c>
      <c r="C74" s="702">
        <f t="shared" ref="C74" si="543">B74-B73</f>
        <v>0.24555955920578754</v>
      </c>
      <c r="D74" s="53">
        <f t="shared" ref="D74" si="544">ROUND((B74-B62)/B62*100,2)</f>
        <v>-0.73</v>
      </c>
      <c r="E74" s="360">
        <f t="shared" ref="E74" si="545">AVERAGE(B72:B74)</f>
        <v>99.395482921472251</v>
      </c>
      <c r="F74" s="543">
        <f t="shared" ref="F74" si="546">E74-E73</f>
        <v>6.5234441464838255E-2</v>
      </c>
      <c r="G74" s="362">
        <f t="shared" ref="G74" si="547">IF(F74&lt;0,-1,1)</f>
        <v>1</v>
      </c>
      <c r="H74" s="361">
        <f t="shared" ref="H74" si="548">SUM(G72:G74)</f>
        <v>-1</v>
      </c>
      <c r="I74" s="2618" t="str">
        <f t="shared" ref="I74" si="549">IF(H74=-3,"悪化 ",IF(H74=3,"改善 "," ---"))</f>
        <v xml:space="preserve"> ---</v>
      </c>
      <c r="J74" s="2622">
        <f>結果表!N72</f>
        <v>98.822511990754151</v>
      </c>
      <c r="L74" s="529">
        <v>11</v>
      </c>
      <c r="M74" s="263">
        <f t="shared" ref="M74" si="550">B74</f>
        <v>99.578795491701484</v>
      </c>
      <c r="N74" s="221">
        <f t="shared" ref="N74" si="551">J74</f>
        <v>98.822511990754151</v>
      </c>
    </row>
    <row r="75" spans="1:14">
      <c r="A75" s="2252">
        <v>45261</v>
      </c>
      <c r="B75" s="2622">
        <f>結果表!F73</f>
        <v>99.932032935153387</v>
      </c>
      <c r="C75" s="702">
        <f t="shared" ref="C75:C76" si="552">B75-B74</f>
        <v>0.35323744345190278</v>
      </c>
      <c r="D75" s="53">
        <f t="shared" ref="D75:D76" si="553">ROUND((B75-B63)/B63*100,2)</f>
        <v>-0.41</v>
      </c>
      <c r="E75" s="360">
        <f t="shared" ref="E75:E76" si="554">AVERAGE(B73:B75)</f>
        <v>99.614688119783523</v>
      </c>
      <c r="F75" s="543">
        <f t="shared" ref="F75:F76" si="555">E75-E74</f>
        <v>0.21920519831127194</v>
      </c>
      <c r="G75" s="362">
        <f t="shared" ref="G75:G76" si="556">IF(F75&lt;0,-1,1)</f>
        <v>1</v>
      </c>
      <c r="H75" s="361">
        <f t="shared" ref="H75:H76" si="557">SUM(G73:G75)</f>
        <v>1</v>
      </c>
      <c r="I75" s="2618" t="str">
        <f t="shared" ref="I75:I76" si="558">IF(H75=-3,"悪化 ",IF(H75=3,"改善 "," ---"))</f>
        <v xml:space="preserve"> ---</v>
      </c>
      <c r="J75" s="2622">
        <f>結果表!N73</f>
        <v>98.706262145392387</v>
      </c>
      <c r="L75" s="533">
        <v>12</v>
      </c>
      <c r="M75" s="495">
        <f t="shared" ref="M75:M76" si="559">B75</f>
        <v>99.932032935153387</v>
      </c>
      <c r="N75" s="226">
        <f t="shared" ref="N75:N76" si="560">J75</f>
        <v>98.706262145392387</v>
      </c>
    </row>
    <row r="76" spans="1:14">
      <c r="A76" s="2288">
        <v>45292</v>
      </c>
      <c r="B76" s="2621">
        <f>結果表!F74</f>
        <v>100.22882500504869</v>
      </c>
      <c r="C76" s="739">
        <f t="shared" si="552"/>
        <v>0.29679206989530371</v>
      </c>
      <c r="D76" s="548">
        <f t="shared" si="553"/>
        <v>-0.12</v>
      </c>
      <c r="E76" s="555">
        <f t="shared" si="554"/>
        <v>99.913217810634521</v>
      </c>
      <c r="F76" s="549">
        <f t="shared" si="555"/>
        <v>0.29852969085099801</v>
      </c>
      <c r="G76" s="556">
        <f t="shared" si="556"/>
        <v>1</v>
      </c>
      <c r="H76" s="550">
        <f t="shared" si="557"/>
        <v>3</v>
      </c>
      <c r="I76" s="2617" t="str">
        <f t="shared" si="558"/>
        <v xml:space="preserve">改善 </v>
      </c>
      <c r="J76" s="2621">
        <f>結果表!N74</f>
        <v>98.52984022182163</v>
      </c>
      <c r="L76" s="531" t="s">
        <v>1257</v>
      </c>
      <c r="M76" s="263">
        <f t="shared" si="559"/>
        <v>100.22882500504869</v>
      </c>
      <c r="N76" s="221">
        <f t="shared" si="560"/>
        <v>98.52984022182163</v>
      </c>
    </row>
    <row r="77" spans="1:14">
      <c r="A77" s="2289">
        <v>45323</v>
      </c>
      <c r="B77" s="2622">
        <f>結果表!F75</f>
        <v>100.22589181065487</v>
      </c>
      <c r="C77" s="702">
        <f t="shared" ref="C77" si="561">B77-B76</f>
        <v>-2.9331943938188942E-3</v>
      </c>
      <c r="D77" s="53">
        <f t="shared" ref="D77" si="562">ROUND((B77-B65)/B65*100,2)</f>
        <v>-0.03</v>
      </c>
      <c r="E77" s="360">
        <f t="shared" ref="E77" si="563">AVERAGE(B75:B77)</f>
        <v>100.12891658361899</v>
      </c>
      <c r="F77" s="543">
        <f t="shared" ref="F77" si="564">E77-E76</f>
        <v>0.21569877298446727</v>
      </c>
      <c r="G77" s="362">
        <f t="shared" ref="G77" si="565">IF(F77&lt;0,-1,1)</f>
        <v>1</v>
      </c>
      <c r="H77" s="361">
        <f t="shared" ref="H77" si="566">SUM(G75:G77)</f>
        <v>3</v>
      </c>
      <c r="I77" s="2618" t="str">
        <f t="shared" ref="I77" si="567">IF(H77=-3,"悪化 ",IF(H77=3,"改善 "," ---"))</f>
        <v xml:space="preserve">改善 </v>
      </c>
      <c r="J77" s="2622">
        <f>結果表!N75</f>
        <v>98.459456509763982</v>
      </c>
      <c r="L77" s="528">
        <v>2</v>
      </c>
      <c r="M77" s="263">
        <f t="shared" ref="M77" si="568">B77</f>
        <v>100.22589181065487</v>
      </c>
      <c r="N77" s="221">
        <f t="shared" ref="N77" si="569">J77</f>
        <v>98.459456509763982</v>
      </c>
    </row>
    <row r="78" spans="1:14">
      <c r="A78" s="2289">
        <v>45352</v>
      </c>
      <c r="B78" s="2622">
        <f>結果表!F76</f>
        <v>99.903032763442965</v>
      </c>
      <c r="C78" s="702">
        <f t="shared" ref="C78" si="570">B78-B77</f>
        <v>-0.32285904721190661</v>
      </c>
      <c r="D78" s="53">
        <f t="shared" ref="D78" si="571">ROUND((B78-B66)/B66*100,2)</f>
        <v>-0.21</v>
      </c>
      <c r="E78" s="360">
        <f t="shared" ref="E78" si="572">AVERAGE(B76:B78)</f>
        <v>100.11924985971551</v>
      </c>
      <c r="F78" s="543">
        <f t="shared" ref="F78" si="573">E78-E77</f>
        <v>-9.6667239034786689E-3</v>
      </c>
      <c r="G78" s="362">
        <f t="shared" ref="G78" si="574">IF(F78&lt;0,-1,1)</f>
        <v>-1</v>
      </c>
      <c r="H78" s="361">
        <f t="shared" ref="H78" si="575">SUM(G76:G78)</f>
        <v>1</v>
      </c>
      <c r="I78" s="2618" t="str">
        <f t="shared" ref="I78" si="576">IF(H78=-3,"悪化 ",IF(H78=3,"改善 "," ---"))</f>
        <v xml:space="preserve"> ---</v>
      </c>
      <c r="J78" s="2622">
        <f>結果表!N76</f>
        <v>98.55077485569592</v>
      </c>
      <c r="L78" s="528">
        <v>3</v>
      </c>
      <c r="M78" s="263">
        <f t="shared" ref="M78" si="577">B78</f>
        <v>99.903032763442965</v>
      </c>
      <c r="N78" s="221">
        <f t="shared" ref="N78" si="578">J78</f>
        <v>98.55077485569592</v>
      </c>
    </row>
    <row r="79" spans="1:14">
      <c r="A79" s="2289">
        <v>45383</v>
      </c>
      <c r="B79" s="2622">
        <f>結果表!F77</f>
        <v>99.371936254929864</v>
      </c>
      <c r="C79" s="702">
        <f t="shared" ref="C79" si="579">B79-B78</f>
        <v>-0.53109650851310164</v>
      </c>
      <c r="D79" s="53">
        <f t="shared" ref="D79" si="580">ROUND((B79-B67)/B67*100,2)</f>
        <v>-0.57999999999999996</v>
      </c>
      <c r="E79" s="360">
        <f t="shared" ref="E79" si="581">AVERAGE(B77:B79)</f>
        <v>99.833620276342572</v>
      </c>
      <c r="F79" s="543">
        <f t="shared" ref="F79" si="582">E79-E78</f>
        <v>-0.28562958337293765</v>
      </c>
      <c r="G79" s="362">
        <f t="shared" ref="G79" si="583">IF(F79&lt;0,-1,1)</f>
        <v>-1</v>
      </c>
      <c r="H79" s="361">
        <f t="shared" ref="H79" si="584">SUM(G77:G79)</f>
        <v>-1</v>
      </c>
      <c r="I79" s="2618" t="str">
        <f t="shared" ref="I79" si="585">IF(H79=-3,"悪化 ",IF(H79=3,"改善 "," ---"))</f>
        <v xml:space="preserve"> ---</v>
      </c>
      <c r="J79" s="2622">
        <f>結果表!N77</f>
        <v>98.864966226709171</v>
      </c>
      <c r="L79" s="528">
        <v>4</v>
      </c>
      <c r="M79" s="263">
        <f t="shared" ref="M79" si="586">B79</f>
        <v>99.371936254929864</v>
      </c>
      <c r="N79" s="221">
        <f t="shared" ref="N79" si="587">J79</f>
        <v>98.864966226709171</v>
      </c>
    </row>
    <row r="80" spans="1:14">
      <c r="A80" s="2289">
        <v>45413</v>
      </c>
      <c r="B80" s="2622">
        <f>結果表!F78</f>
        <v>98.831521421771683</v>
      </c>
      <c r="C80" s="702">
        <f t="shared" ref="C80" si="588">B80-B79</f>
        <v>-0.54041483315818084</v>
      </c>
      <c r="D80" s="53">
        <f t="shared" ref="D80" si="589">ROUND((B80-B68)/B68*100,2)</f>
        <v>-0.99</v>
      </c>
      <c r="E80" s="360">
        <f t="shared" ref="E80" si="590">AVERAGE(B78:B80)</f>
        <v>99.368830146714842</v>
      </c>
      <c r="F80" s="543">
        <f t="shared" ref="F80" si="591">E80-E79</f>
        <v>-0.4647901296277297</v>
      </c>
      <c r="G80" s="362">
        <f t="shared" ref="G80" si="592">IF(F80&lt;0,-1,1)</f>
        <v>-1</v>
      </c>
      <c r="H80" s="361">
        <f t="shared" ref="H80" si="593">SUM(G78:G80)</f>
        <v>-3</v>
      </c>
      <c r="I80" s="2618" t="str">
        <f t="shared" ref="I80" si="594">IF(H80=-3,"悪化 ",IF(H80=3,"改善 "," ---"))</f>
        <v xml:space="preserve">悪化 </v>
      </c>
      <c r="J80" s="2622">
        <f>結果表!N78</f>
        <v>99.250436159615347</v>
      </c>
      <c r="L80" s="528">
        <v>5</v>
      </c>
      <c r="M80" s="263">
        <f t="shared" ref="M80" si="595">B80</f>
        <v>98.831521421771683</v>
      </c>
      <c r="N80" s="221">
        <f t="shared" ref="N80" si="596">J80</f>
        <v>99.250436159615347</v>
      </c>
    </row>
    <row r="81" spans="1:14">
      <c r="A81" s="2289">
        <v>45444</v>
      </c>
      <c r="B81" s="2622">
        <f>結果表!F79</f>
        <v>98.458685799698145</v>
      </c>
      <c r="C81" s="702">
        <f t="shared" ref="C81" si="597">B81-B80</f>
        <v>-0.37283562207353782</v>
      </c>
      <c r="D81" s="53">
        <f t="shared" ref="D81" si="598">ROUND((B81-B69)/B69*100,2)</f>
        <v>-1.23</v>
      </c>
      <c r="E81" s="360">
        <f t="shared" ref="E81" si="599">AVERAGE(B79:B81)</f>
        <v>98.887381158799897</v>
      </c>
      <c r="F81" s="543">
        <f t="shared" ref="F81" si="600">E81-E80</f>
        <v>-0.48144898791494484</v>
      </c>
      <c r="G81" s="362">
        <f t="shared" ref="G81" si="601">IF(F81&lt;0,-1,1)</f>
        <v>-1</v>
      </c>
      <c r="H81" s="361">
        <f t="shared" ref="H81" si="602">SUM(G79:G81)</f>
        <v>-3</v>
      </c>
      <c r="I81" s="2618" t="str">
        <f t="shared" ref="I81" si="603">IF(H81=-3,"悪化 ",IF(H81=3,"改善 "," ---"))</f>
        <v xml:space="preserve">悪化 </v>
      </c>
      <c r="J81" s="2622">
        <f>結果表!N79</f>
        <v>99.527177838508891</v>
      </c>
      <c r="L81" s="528">
        <v>6</v>
      </c>
      <c r="M81" s="263">
        <f t="shared" ref="M81" si="604">B81</f>
        <v>98.458685799698145</v>
      </c>
      <c r="N81" s="221">
        <f t="shared" ref="N81" si="605">J81</f>
        <v>99.527177838508891</v>
      </c>
    </row>
    <row r="82" spans="1:14">
      <c r="A82" s="2289">
        <v>45474</v>
      </c>
      <c r="B82" s="2622">
        <f>結果表!F80</f>
        <v>98.216993618785665</v>
      </c>
      <c r="C82" s="702">
        <f t="shared" ref="C82" si="606">B82-B81</f>
        <v>-0.24169218091248013</v>
      </c>
      <c r="D82" s="53">
        <f t="shared" ref="D82" si="607">ROUND((B82-B70)/B70*100,2)</f>
        <v>-1.33</v>
      </c>
      <c r="E82" s="360">
        <f t="shared" ref="E82" si="608">AVERAGE(B80:B82)</f>
        <v>98.502400280085155</v>
      </c>
      <c r="F82" s="543">
        <f t="shared" ref="F82" si="609">E82-E81</f>
        <v>-0.3849808787147424</v>
      </c>
      <c r="G82" s="362">
        <f t="shared" ref="G82" si="610">IF(F82&lt;0,-1,1)</f>
        <v>-1</v>
      </c>
      <c r="H82" s="361">
        <f t="shared" ref="H82" si="611">SUM(G80:G82)</f>
        <v>-3</v>
      </c>
      <c r="I82" s="2618" t="str">
        <f t="shared" ref="I82" si="612">IF(H82=-3,"悪化 ",IF(H82=3,"改善 "," ---"))</f>
        <v xml:space="preserve">悪化 </v>
      </c>
      <c r="J82" s="2622">
        <f>結果表!N80</f>
        <v>99.743392217054321</v>
      </c>
      <c r="L82" s="528">
        <v>7</v>
      </c>
      <c r="M82" s="263">
        <f t="shared" ref="M82" si="613">B82</f>
        <v>98.216993618785665</v>
      </c>
      <c r="N82" s="221">
        <f t="shared" ref="N82" si="614">J82</f>
        <v>99.743392217054321</v>
      </c>
    </row>
    <row r="83" spans="1:14">
      <c r="A83" s="2289">
        <v>45505</v>
      </c>
      <c r="B83" s="2622">
        <f>結果表!F81</f>
        <v>98.066108135983868</v>
      </c>
      <c r="C83" s="702">
        <f t="shared" ref="C83" si="615">B83-B82</f>
        <v>-0.15088548280179737</v>
      </c>
      <c r="D83" s="53">
        <f t="shared" ref="D83" si="616">ROUND((B83-B71)/B71*100,2)</f>
        <v>-1.33</v>
      </c>
      <c r="E83" s="360">
        <f t="shared" ref="E83" si="617">AVERAGE(B81:B83)</f>
        <v>98.247262518155893</v>
      </c>
      <c r="F83" s="543">
        <f t="shared" ref="F83" si="618">E83-E82</f>
        <v>-0.2551377619292623</v>
      </c>
      <c r="G83" s="362">
        <f t="shared" ref="G83" si="619">IF(F83&lt;0,-1,1)</f>
        <v>-1</v>
      </c>
      <c r="H83" s="361">
        <f t="shared" ref="H83" si="620">SUM(G81:G83)</f>
        <v>-3</v>
      </c>
      <c r="I83" s="2618" t="str">
        <f t="shared" ref="I83" si="621">IF(H83=-3,"悪化 ",IF(H83=3,"改善 "," ---"))</f>
        <v xml:space="preserve">悪化 </v>
      </c>
      <c r="J83" s="2622">
        <f>結果表!N81</f>
        <v>99.784390319872287</v>
      </c>
      <c r="L83" s="530">
        <v>8</v>
      </c>
      <c r="M83" s="263">
        <f t="shared" ref="M83" si="622">B83</f>
        <v>98.066108135983868</v>
      </c>
      <c r="N83" s="221">
        <f t="shared" ref="N83" si="623">J83</f>
        <v>99.784390319872287</v>
      </c>
    </row>
    <row r="84" spans="1:14">
      <c r="A84" s="2289">
        <v>45536</v>
      </c>
      <c r="B84" s="2622">
        <f>結果表!F82</f>
        <v>97.900583558853768</v>
      </c>
      <c r="C84" s="702">
        <f t="shared" ref="C84" si="624">B84-B83</f>
        <v>-0.16552457713009971</v>
      </c>
      <c r="D84" s="53">
        <f t="shared" ref="D84" si="625">ROUND((B84-B72)/B72*100,2)</f>
        <v>-1.38</v>
      </c>
      <c r="E84" s="360">
        <f t="shared" ref="E84" si="626">AVERAGE(B82:B84)</f>
        <v>98.061228437874433</v>
      </c>
      <c r="F84" s="543">
        <f t="shared" ref="F84" si="627">E84-E83</f>
        <v>-0.18603408028145907</v>
      </c>
      <c r="G84" s="362">
        <f t="shared" ref="G84" si="628">IF(F84&lt;0,-1,1)</f>
        <v>-1</v>
      </c>
      <c r="H84" s="361">
        <f t="shared" ref="H84" si="629">SUM(G82:G84)</f>
        <v>-3</v>
      </c>
      <c r="I84" s="2618" t="str">
        <f t="shared" ref="I84" si="630">IF(H84=-3,"悪化 ",IF(H84=3,"改善 "," ---"))</f>
        <v xml:space="preserve">悪化 </v>
      </c>
      <c r="J84" s="2622">
        <f>結果表!N82</f>
        <v>99.81015604834208</v>
      </c>
      <c r="L84" s="530">
        <v>9</v>
      </c>
      <c r="M84" s="263">
        <f t="shared" ref="M84" si="631">B84</f>
        <v>97.900583558853768</v>
      </c>
      <c r="N84" s="221">
        <f t="shared" ref="N84" si="632">J84</f>
        <v>99.81015604834208</v>
      </c>
    </row>
    <row r="85" spans="1:14">
      <c r="A85" s="2289">
        <v>45566</v>
      </c>
      <c r="B85" s="2622"/>
      <c r="C85" s="702"/>
      <c r="D85" s="53"/>
      <c r="E85" s="360"/>
      <c r="F85" s="543"/>
      <c r="G85" s="362"/>
      <c r="H85" s="361"/>
      <c r="I85" s="2618"/>
      <c r="J85" s="2622"/>
      <c r="L85" s="530">
        <v>10</v>
      </c>
      <c r="M85" s="263"/>
      <c r="N85" s="221"/>
    </row>
    <row r="86" spans="1:14">
      <c r="A86" s="2289">
        <v>45597</v>
      </c>
      <c r="B86" s="2622"/>
      <c r="C86" s="702"/>
      <c r="D86" s="53"/>
      <c r="E86" s="360"/>
      <c r="F86" s="543"/>
      <c r="G86" s="362"/>
      <c r="H86" s="361"/>
      <c r="I86" s="2618"/>
      <c r="J86" s="2622"/>
      <c r="L86" s="529">
        <v>11</v>
      </c>
      <c r="M86" s="263"/>
      <c r="N86" s="221"/>
    </row>
    <row r="87" spans="1:14">
      <c r="A87" s="2624">
        <v>45627</v>
      </c>
      <c r="B87" s="2623"/>
      <c r="C87" s="934"/>
      <c r="D87" s="551"/>
      <c r="E87" s="545"/>
      <c r="F87" s="552"/>
      <c r="G87" s="546"/>
      <c r="H87" s="553"/>
      <c r="I87" s="2620"/>
      <c r="J87" s="2623"/>
      <c r="L87" s="533">
        <v>12</v>
      </c>
      <c r="M87" s="495"/>
      <c r="N87" s="226"/>
    </row>
    <row r="88" spans="1:14">
      <c r="A88" s="311" t="s">
        <v>513</v>
      </c>
      <c r="B88" s="311"/>
      <c r="C88" s="311"/>
      <c r="D88" s="311"/>
      <c r="E88" s="311"/>
      <c r="F88" s="311"/>
      <c r="G88" s="311"/>
      <c r="H88" s="311"/>
      <c r="I88" s="311"/>
      <c r="J88" s="311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3" sqref="Q3"/>
    </sheetView>
  </sheetViews>
  <sheetFormatPr defaultRowHeight="13"/>
  <cols>
    <col min="2" max="6" width="10.6328125" style="306" customWidth="1"/>
    <col min="7" max="8" width="6.90625" style="306" customWidth="1"/>
    <col min="9" max="10" width="10.6328125" style="306" customWidth="1"/>
  </cols>
  <sheetData>
    <row r="1" spans="1:14">
      <c r="A1" s="304" t="s">
        <v>1447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4">
      <c r="A2" s="2631" t="s">
        <v>472</v>
      </c>
      <c r="B2" s="2629" t="s">
        <v>508</v>
      </c>
      <c r="C2" s="2628"/>
      <c r="D2" s="2628"/>
      <c r="E2" s="2629"/>
      <c r="F2" s="2629"/>
      <c r="G2" s="2629"/>
      <c r="H2" s="2629"/>
      <c r="I2" s="2630"/>
      <c r="J2" s="2631" t="s">
        <v>509</v>
      </c>
    </row>
    <row r="3" spans="1:14" ht="26">
      <c r="A3" s="2637"/>
      <c r="B3" s="2638"/>
      <c r="C3" s="2634" t="s">
        <v>265</v>
      </c>
      <c r="D3" s="2633" t="s">
        <v>267</v>
      </c>
      <c r="E3" s="2635" t="s">
        <v>487</v>
      </c>
      <c r="F3" s="2636" t="s">
        <v>492</v>
      </c>
      <c r="G3" s="2668" t="s">
        <v>65</v>
      </c>
      <c r="H3" s="2774"/>
      <c r="I3" s="2669"/>
      <c r="J3" s="2637"/>
      <c r="L3" s="527" t="s">
        <v>352</v>
      </c>
      <c r="M3" s="527" t="s">
        <v>705</v>
      </c>
      <c r="N3" s="527" t="s">
        <v>706</v>
      </c>
    </row>
    <row r="4" spans="1:14">
      <c r="A4" s="2288">
        <v>43101</v>
      </c>
      <c r="B4" s="2621">
        <f>結果表!G2</f>
        <v>100.58694767271146</v>
      </c>
      <c r="C4" s="739"/>
      <c r="D4" s="548"/>
      <c r="E4" s="555">
        <f>AVERAGE(B4:B4)</f>
        <v>100.58694767271146</v>
      </c>
      <c r="F4" s="549"/>
      <c r="G4" s="556"/>
      <c r="H4" s="550"/>
      <c r="I4" s="2617"/>
      <c r="J4" s="2621">
        <f>結果表!O2</f>
        <v>98.788277367257137</v>
      </c>
      <c r="L4" s="528" t="s">
        <v>713</v>
      </c>
      <c r="M4" s="263">
        <f t="shared" ref="M4:M7" si="0">B4</f>
        <v>100.58694767271146</v>
      </c>
      <c r="N4" s="221">
        <f t="shared" ref="N4:N7" si="1">J4</f>
        <v>98.788277367257137</v>
      </c>
    </row>
    <row r="5" spans="1:14">
      <c r="A5" s="2289">
        <v>43132</v>
      </c>
      <c r="B5" s="2622">
        <f>結果表!G3</f>
        <v>100.52769718537526</v>
      </c>
      <c r="C5" s="702">
        <f t="shared" ref="C5" si="2">B5-B4</f>
        <v>-5.9250487336200308E-2</v>
      </c>
      <c r="D5" s="53"/>
      <c r="E5" s="360">
        <f>AVERAGE(B4:B5)</f>
        <v>100.55732242904335</v>
      </c>
      <c r="F5" s="543">
        <f t="shared" ref="F5" si="3">E5-E4</f>
        <v>-2.962524366810726E-2</v>
      </c>
      <c r="G5" s="362">
        <f t="shared" ref="G5" si="4">IF(F5&lt;0,-1,1)</f>
        <v>-1</v>
      </c>
      <c r="H5" s="361"/>
      <c r="I5" s="2618"/>
      <c r="J5" s="2622">
        <f>結果表!O3</f>
        <v>99.057366982321909</v>
      </c>
      <c r="L5" s="528">
        <v>2</v>
      </c>
      <c r="M5" s="263">
        <f t="shared" si="0"/>
        <v>100.52769718537526</v>
      </c>
      <c r="N5" s="221">
        <f t="shared" si="1"/>
        <v>99.057366982321909</v>
      </c>
    </row>
    <row r="6" spans="1:14">
      <c r="A6" s="2289">
        <v>43160</v>
      </c>
      <c r="B6" s="2622">
        <f>結果表!G4</f>
        <v>100.49591191186326</v>
      </c>
      <c r="C6" s="702">
        <f t="shared" ref="C6" si="5">B6-B5</f>
        <v>-3.178527351199989E-2</v>
      </c>
      <c r="D6" s="53"/>
      <c r="E6" s="360">
        <f t="shared" ref="E6" si="6">AVERAGE(B4:B6)</f>
        <v>100.53685225664999</v>
      </c>
      <c r="F6" s="543">
        <f t="shared" ref="F6" si="7">E6-E5</f>
        <v>-2.0470172393359576E-2</v>
      </c>
      <c r="G6" s="362">
        <f t="shared" ref="G6" si="8">IF(F6&lt;0,-1,1)</f>
        <v>-1</v>
      </c>
      <c r="H6" s="361"/>
      <c r="I6" s="2618"/>
      <c r="J6" s="2622">
        <f>結果表!O4</f>
        <v>99.298208443357922</v>
      </c>
      <c r="L6" s="528">
        <v>3</v>
      </c>
      <c r="M6" s="263">
        <f t="shared" si="0"/>
        <v>100.49591191186326</v>
      </c>
      <c r="N6" s="221">
        <f t="shared" si="1"/>
        <v>99.298208443357922</v>
      </c>
    </row>
    <row r="7" spans="1:14">
      <c r="A7" s="2289">
        <v>43191</v>
      </c>
      <c r="B7" s="2622">
        <f>結果表!G5</f>
        <v>100.43484692652723</v>
      </c>
      <c r="C7" s="702">
        <f t="shared" ref="C7" si="9">B7-B6</f>
        <v>-6.1064985336031441E-2</v>
      </c>
      <c r="D7" s="53"/>
      <c r="E7" s="360">
        <f t="shared" ref="E7" si="10">AVERAGE(B5:B7)</f>
        <v>100.48615200792192</v>
      </c>
      <c r="F7" s="543">
        <f t="shared" ref="F7" si="11">E7-E6</f>
        <v>-5.0700248728077213E-2</v>
      </c>
      <c r="G7" s="362">
        <f t="shared" ref="G7" si="12">IF(F7&lt;0,-1,1)</f>
        <v>-1</v>
      </c>
      <c r="H7" s="361">
        <f t="shared" ref="H7" si="13">SUM(G5:G7)</f>
        <v>-3</v>
      </c>
      <c r="I7" s="2618" t="str">
        <f t="shared" ref="I7" si="14">IF(H7=-3,"悪化 ",IF(H7=3,"改善 "," ---"))</f>
        <v xml:space="preserve">悪化 </v>
      </c>
      <c r="J7" s="2622">
        <f>結果表!O5</f>
        <v>99.45450904225325</v>
      </c>
      <c r="L7" s="528">
        <v>4</v>
      </c>
      <c r="M7" s="263">
        <f t="shared" si="0"/>
        <v>100.43484692652723</v>
      </c>
      <c r="N7" s="221">
        <f t="shared" si="1"/>
        <v>99.45450904225325</v>
      </c>
    </row>
    <row r="8" spans="1:14">
      <c r="A8" s="2289">
        <v>43221</v>
      </c>
      <c r="B8" s="2622">
        <f>結果表!G6</f>
        <v>100.31678754699804</v>
      </c>
      <c r="C8" s="702">
        <f t="shared" ref="C8" si="15">B8-B7</f>
        <v>-0.11805937952918555</v>
      </c>
      <c r="D8" s="53"/>
      <c r="E8" s="360">
        <f t="shared" ref="E8" si="16">AVERAGE(B6:B8)</f>
        <v>100.41584879512952</v>
      </c>
      <c r="F8" s="543">
        <f t="shared" ref="F8" si="17">E8-E7</f>
        <v>-7.0303212792396153E-2</v>
      </c>
      <c r="G8" s="362">
        <f t="shared" ref="G8" si="18">IF(F8&lt;0,-1,1)</f>
        <v>-1</v>
      </c>
      <c r="H8" s="361">
        <f t="shared" ref="H8" si="19">SUM(G6:G8)</f>
        <v>-3</v>
      </c>
      <c r="I8" s="2618" t="str">
        <f t="shared" ref="I8" si="20">IF(H8=-3,"悪化 ",IF(H8=3,"改善 "," ---"))</f>
        <v xml:space="preserve">悪化 </v>
      </c>
      <c r="J8" s="2622">
        <f>結果表!O6</f>
        <v>99.520953759958587</v>
      </c>
      <c r="L8" s="528">
        <v>5</v>
      </c>
      <c r="M8" s="263">
        <f t="shared" ref="M8:M16" si="21">B8</f>
        <v>100.31678754699804</v>
      </c>
      <c r="N8" s="221">
        <f t="shared" ref="N8:N16" si="22">J8</f>
        <v>99.520953759958587</v>
      </c>
    </row>
    <row r="9" spans="1:14">
      <c r="A9" s="2289">
        <v>43252</v>
      </c>
      <c r="B9" s="2622">
        <f>結果表!G7</f>
        <v>100.26130966142131</v>
      </c>
      <c r="C9" s="702">
        <f t="shared" ref="C9" si="23">B9-B8</f>
        <v>-5.5477885576735275E-2</v>
      </c>
      <c r="D9" s="53"/>
      <c r="E9" s="360">
        <f t="shared" ref="E9" si="24">AVERAGE(B7:B9)</f>
        <v>100.33764804498219</v>
      </c>
      <c r="F9" s="543">
        <f t="shared" ref="F9" si="25">E9-E8</f>
        <v>-7.8200750147331632E-2</v>
      </c>
      <c r="G9" s="362">
        <f t="shared" ref="G9" si="26">IF(F9&lt;0,-1,1)</f>
        <v>-1</v>
      </c>
      <c r="H9" s="361">
        <f t="shared" ref="H9" si="27">SUM(G7:G9)</f>
        <v>-3</v>
      </c>
      <c r="I9" s="2618" t="str">
        <f t="shared" ref="I9" si="28">IF(H9=-3,"悪化 ",IF(H9=3,"改善 "," ---"))</f>
        <v xml:space="preserve">悪化 </v>
      </c>
      <c r="J9" s="2622">
        <f>結果表!O7</f>
        <v>99.534815565865202</v>
      </c>
      <c r="L9" s="528">
        <v>6</v>
      </c>
      <c r="M9" s="263">
        <f t="shared" si="21"/>
        <v>100.26130966142131</v>
      </c>
      <c r="N9" s="221">
        <f t="shared" si="22"/>
        <v>99.534815565865202</v>
      </c>
    </row>
    <row r="10" spans="1:14">
      <c r="A10" s="2289">
        <v>43282</v>
      </c>
      <c r="B10" s="2622">
        <f>結果表!G8</f>
        <v>100.26497587443825</v>
      </c>
      <c r="C10" s="702">
        <f t="shared" ref="C10" si="29">B10-B9</f>
        <v>3.6662130169418106E-3</v>
      </c>
      <c r="D10" s="53"/>
      <c r="E10" s="360">
        <f t="shared" ref="E10" si="30">AVERAGE(B8:B10)</f>
        <v>100.28102436095253</v>
      </c>
      <c r="F10" s="543">
        <f t="shared" ref="F10" si="31">E10-E9</f>
        <v>-5.6623684029659671E-2</v>
      </c>
      <c r="G10" s="362">
        <f t="shared" ref="G10" si="32">IF(F10&lt;0,-1,1)</f>
        <v>-1</v>
      </c>
      <c r="H10" s="361">
        <f t="shared" ref="H10" si="33">SUM(G8:G10)</f>
        <v>-3</v>
      </c>
      <c r="I10" s="2618" t="str">
        <f t="shared" ref="I10" si="34">IF(H10=-3,"悪化 ",IF(H10=3,"改善 "," ---"))</f>
        <v xml:space="preserve">悪化 </v>
      </c>
      <c r="J10" s="2622">
        <f>結果表!O8</f>
        <v>99.597391120924541</v>
      </c>
      <c r="L10" s="528">
        <v>7</v>
      </c>
      <c r="M10" s="263">
        <f t="shared" si="21"/>
        <v>100.26497587443825</v>
      </c>
      <c r="N10" s="221">
        <f t="shared" si="22"/>
        <v>99.597391120924541</v>
      </c>
    </row>
    <row r="11" spans="1:14">
      <c r="A11" s="2289">
        <v>43313</v>
      </c>
      <c r="B11" s="2622">
        <f>結果表!G9</f>
        <v>100.28820004467308</v>
      </c>
      <c r="C11" s="702">
        <f t="shared" ref="C11" si="35">B11-B10</f>
        <v>2.3224170234826147E-2</v>
      </c>
      <c r="D11" s="53"/>
      <c r="E11" s="360">
        <f t="shared" ref="E11" si="36">AVERAGE(B9:B11)</f>
        <v>100.27149519351087</v>
      </c>
      <c r="F11" s="543">
        <f t="shared" ref="F11" si="37">E11-E10</f>
        <v>-9.5291674416557726E-3</v>
      </c>
      <c r="G11" s="362">
        <f t="shared" ref="G11" si="38">IF(F11&lt;0,-1,1)</f>
        <v>-1</v>
      </c>
      <c r="H11" s="361">
        <f t="shared" ref="H11" si="39">SUM(G9:G11)</f>
        <v>-3</v>
      </c>
      <c r="I11" s="2618" t="str">
        <f t="shared" ref="I11" si="40">IF(H11=-3,"悪化 ",IF(H11=3,"改善 "," ---"))</f>
        <v xml:space="preserve">悪化 </v>
      </c>
      <c r="J11" s="2622">
        <f>結果表!O9</f>
        <v>99.789040030880486</v>
      </c>
      <c r="L11" s="530">
        <v>8</v>
      </c>
      <c r="M11" s="263">
        <f t="shared" si="21"/>
        <v>100.28820004467308</v>
      </c>
      <c r="N11" s="221">
        <f t="shared" si="22"/>
        <v>99.789040030880486</v>
      </c>
    </row>
    <row r="12" spans="1:14">
      <c r="A12" s="2289">
        <v>43344</v>
      </c>
      <c r="B12" s="2622">
        <f>結果表!G10</f>
        <v>100.34223949394058</v>
      </c>
      <c r="C12" s="702">
        <f t="shared" ref="C12" si="41">B12-B11</f>
        <v>5.4039449267506257E-2</v>
      </c>
      <c r="D12" s="53"/>
      <c r="E12" s="360">
        <f t="shared" ref="E12" si="42">AVERAGE(B10:B12)</f>
        <v>100.29847180435063</v>
      </c>
      <c r="F12" s="543">
        <f t="shared" ref="F12" si="43">E12-E11</f>
        <v>2.6976610839753334E-2</v>
      </c>
      <c r="G12" s="362">
        <f t="shared" ref="G12" si="44">IF(F12&lt;0,-1,1)</f>
        <v>1</v>
      </c>
      <c r="H12" s="361">
        <f t="shared" ref="H12" si="45">SUM(G10:G12)</f>
        <v>-1</v>
      </c>
      <c r="I12" s="2618" t="str">
        <f t="shared" ref="I12" si="46">IF(H12=-3,"悪化 ",IF(H12=3,"改善 "," ---"))</f>
        <v xml:space="preserve"> ---</v>
      </c>
      <c r="J12" s="2622">
        <f>結果表!O10</f>
        <v>100.13081435602702</v>
      </c>
      <c r="L12" s="530">
        <v>9</v>
      </c>
      <c r="M12" s="263">
        <f t="shared" si="21"/>
        <v>100.34223949394058</v>
      </c>
      <c r="N12" s="221">
        <f t="shared" si="22"/>
        <v>100.13081435602702</v>
      </c>
    </row>
    <row r="13" spans="1:14">
      <c r="A13" s="2289">
        <v>43374</v>
      </c>
      <c r="B13" s="2622">
        <f>結果表!G11</f>
        <v>100.44789879726092</v>
      </c>
      <c r="C13" s="702">
        <f t="shared" ref="C13" si="47">B13-B12</f>
        <v>0.10565930332033702</v>
      </c>
      <c r="D13" s="53"/>
      <c r="E13" s="360">
        <f t="shared" ref="E13" si="48">AVERAGE(B11:B13)</f>
        <v>100.35944611195818</v>
      </c>
      <c r="F13" s="543">
        <f t="shared" ref="F13" si="49">E13-E12</f>
        <v>6.0974307607551737E-2</v>
      </c>
      <c r="G13" s="362">
        <f t="shared" ref="G13" si="50">IF(F13&lt;0,-1,1)</f>
        <v>1</v>
      </c>
      <c r="H13" s="361">
        <f t="shared" ref="H13" si="51">SUM(G11:G13)</f>
        <v>1</v>
      </c>
      <c r="I13" s="2618" t="str">
        <f t="shared" ref="I13" si="52">IF(H13=-3,"悪化 ",IF(H13=3,"改善 "," ---"))</f>
        <v xml:space="preserve"> ---</v>
      </c>
      <c r="J13" s="2622">
        <f>結果表!O11</f>
        <v>100.60694345284304</v>
      </c>
      <c r="L13" s="530">
        <v>10</v>
      </c>
      <c r="M13" s="263">
        <f t="shared" si="21"/>
        <v>100.44789879726092</v>
      </c>
      <c r="N13" s="221">
        <f t="shared" si="22"/>
        <v>100.60694345284304</v>
      </c>
    </row>
    <row r="14" spans="1:14">
      <c r="A14" s="2289">
        <v>43405</v>
      </c>
      <c r="B14" s="2622">
        <f>結果表!G12</f>
        <v>100.57870810258483</v>
      </c>
      <c r="C14" s="702">
        <f t="shared" ref="C14" si="53">B14-B13</f>
        <v>0.13080930532390767</v>
      </c>
      <c r="D14" s="53"/>
      <c r="E14" s="360">
        <f t="shared" ref="E14" si="54">AVERAGE(B12:B14)</f>
        <v>100.45628213126211</v>
      </c>
      <c r="F14" s="543">
        <f t="shared" ref="F14" si="55">E14-E13</f>
        <v>9.6836019303935927E-2</v>
      </c>
      <c r="G14" s="362">
        <f t="shared" ref="G14" si="56">IF(F14&lt;0,-1,1)</f>
        <v>1</v>
      </c>
      <c r="H14" s="361">
        <f t="shared" ref="H14" si="57">SUM(G12:G14)</f>
        <v>3</v>
      </c>
      <c r="I14" s="2618" t="str">
        <f t="shared" ref="I14" si="58">IF(H14=-3,"悪化 ",IF(H14=3,"改善 "," ---"))</f>
        <v xml:space="preserve">改善 </v>
      </c>
      <c r="J14" s="2622">
        <f>結果表!O12</f>
        <v>101.04300507163198</v>
      </c>
      <c r="L14" s="529">
        <v>11</v>
      </c>
      <c r="M14" s="263">
        <f t="shared" si="21"/>
        <v>100.57870810258483</v>
      </c>
      <c r="N14" s="221">
        <f t="shared" si="22"/>
        <v>101.04300507163198</v>
      </c>
    </row>
    <row r="15" spans="1:14">
      <c r="A15" s="2624">
        <v>43435</v>
      </c>
      <c r="B15" s="2623">
        <f>結果表!G13</f>
        <v>100.73602140348078</v>
      </c>
      <c r="C15" s="934">
        <f t="shared" ref="C15:C16" si="59">B15-B14</f>
        <v>0.15731330089595019</v>
      </c>
      <c r="D15" s="551"/>
      <c r="E15" s="545">
        <f t="shared" ref="E15:E16" si="60">AVERAGE(B13:B15)</f>
        <v>100.58754276777552</v>
      </c>
      <c r="F15" s="552">
        <f t="shared" ref="F15:F16" si="61">E15-E14</f>
        <v>0.13126063651340303</v>
      </c>
      <c r="G15" s="546">
        <f t="shared" ref="G15:G16" si="62">IF(F15&lt;0,-1,1)</f>
        <v>1</v>
      </c>
      <c r="H15" s="553">
        <f t="shared" ref="H15:H16" si="63">SUM(G13:G15)</f>
        <v>3</v>
      </c>
      <c r="I15" s="2620" t="str">
        <f t="shared" ref="I15:I16" si="64">IF(H15=-3,"悪化 ",IF(H15=3,"改善 "," ---"))</f>
        <v xml:space="preserve">改善 </v>
      </c>
      <c r="J15" s="2623">
        <f>結果表!O13</f>
        <v>101.30499580763052</v>
      </c>
      <c r="L15" s="533">
        <v>12</v>
      </c>
      <c r="M15" s="263">
        <f t="shared" si="21"/>
        <v>100.73602140348078</v>
      </c>
      <c r="N15" s="221">
        <f t="shared" si="22"/>
        <v>101.30499580763052</v>
      </c>
    </row>
    <row r="16" spans="1:14">
      <c r="A16" s="2252">
        <v>43466</v>
      </c>
      <c r="B16" s="2622">
        <f>結果表!G14</f>
        <v>100.95688464988426</v>
      </c>
      <c r="C16" s="53">
        <f t="shared" si="59"/>
        <v>0.22086324640348209</v>
      </c>
      <c r="D16" s="244">
        <f t="shared" ref="D16" si="65">ROUND((B16-B4)/B4*100,2)</f>
        <v>0.37</v>
      </c>
      <c r="E16" s="543">
        <f t="shared" si="60"/>
        <v>100.75720471864996</v>
      </c>
      <c r="F16" s="360">
        <f t="shared" si="61"/>
        <v>0.16966195087444191</v>
      </c>
      <c r="G16" s="361">
        <f t="shared" si="62"/>
        <v>1</v>
      </c>
      <c r="H16" s="362">
        <f t="shared" si="63"/>
        <v>3</v>
      </c>
      <c r="I16" s="363" t="str">
        <f t="shared" si="64"/>
        <v xml:space="preserve">改善 </v>
      </c>
      <c r="J16" s="2622">
        <f>結果表!O14</f>
        <v>101.43786051902831</v>
      </c>
      <c r="L16" s="531" t="s">
        <v>758</v>
      </c>
      <c r="M16" s="532">
        <f t="shared" si="21"/>
        <v>100.95688464988426</v>
      </c>
      <c r="N16" s="370">
        <f t="shared" si="22"/>
        <v>101.43786051902831</v>
      </c>
    </row>
    <row r="17" spans="1:14">
      <c r="A17" s="2252">
        <v>43497</v>
      </c>
      <c r="B17" s="2622">
        <f>結果表!G15</f>
        <v>101.18890304317081</v>
      </c>
      <c r="C17" s="53">
        <f t="shared" ref="C17" si="66">B17-B16</f>
        <v>0.23201839328655183</v>
      </c>
      <c r="D17" s="244">
        <f t="shared" ref="D17" si="67">ROUND((B17-B5)/B5*100,2)</f>
        <v>0.66</v>
      </c>
      <c r="E17" s="543">
        <f t="shared" ref="E17" si="68">AVERAGE(B15:B17)</f>
        <v>100.96060303217861</v>
      </c>
      <c r="F17" s="360">
        <f t="shared" ref="F17" si="69">E17-E16</f>
        <v>0.2033983135286519</v>
      </c>
      <c r="G17" s="361">
        <f t="shared" ref="G17" si="70">IF(F17&lt;0,-1,1)</f>
        <v>1</v>
      </c>
      <c r="H17" s="362">
        <f t="shared" ref="H17" si="71">SUM(G15:G17)</f>
        <v>3</v>
      </c>
      <c r="I17" s="363" t="str">
        <f t="shared" ref="I17" si="72">IF(H17=-3,"悪化 ",IF(H17=3,"改善 "," ---"))</f>
        <v xml:space="preserve">改善 </v>
      </c>
      <c r="J17" s="2622">
        <f>結果表!O15</f>
        <v>101.50270187629722</v>
      </c>
      <c r="L17" s="528">
        <v>2</v>
      </c>
      <c r="M17" s="263">
        <f t="shared" ref="M17" si="73">B17</f>
        <v>101.18890304317081</v>
      </c>
      <c r="N17" s="221">
        <f t="shared" ref="N17" si="74">J17</f>
        <v>101.50270187629722</v>
      </c>
    </row>
    <row r="18" spans="1:14">
      <c r="A18" s="2252">
        <v>43525</v>
      </c>
      <c r="B18" s="2622">
        <f>結果表!G16</f>
        <v>101.41291425988381</v>
      </c>
      <c r="C18" s="53">
        <f t="shared" ref="C18" si="75">B18-B17</f>
        <v>0.22401121671299506</v>
      </c>
      <c r="D18" s="244">
        <f t="shared" ref="D18" si="76">ROUND((B18-B6)/B6*100,2)</f>
        <v>0.91</v>
      </c>
      <c r="E18" s="543">
        <f t="shared" ref="E18" si="77">AVERAGE(B16:B18)</f>
        <v>101.18623398431295</v>
      </c>
      <c r="F18" s="360">
        <f t="shared" ref="F18" si="78">E18-E17</f>
        <v>0.22563095213433826</v>
      </c>
      <c r="G18" s="361">
        <f t="shared" ref="G18" si="79">IF(F18&lt;0,-1,1)</f>
        <v>1</v>
      </c>
      <c r="H18" s="362">
        <f t="shared" ref="H18" si="80">SUM(G16:G18)</f>
        <v>3</v>
      </c>
      <c r="I18" s="363" t="str">
        <f t="shared" ref="I18" si="81">IF(H18=-3,"悪化 ",IF(H18=3,"改善 "," ---"))</f>
        <v xml:space="preserve">改善 </v>
      </c>
      <c r="J18" s="2622">
        <f>結果表!O16</f>
        <v>101.55349095795323</v>
      </c>
      <c r="L18" s="528">
        <v>3</v>
      </c>
      <c r="M18" s="263">
        <f t="shared" ref="M18" si="82">B18</f>
        <v>101.41291425988381</v>
      </c>
      <c r="N18" s="221">
        <f t="shared" ref="N18" si="83">J18</f>
        <v>101.55349095795323</v>
      </c>
    </row>
    <row r="19" spans="1:14">
      <c r="A19" s="2252">
        <v>43556</v>
      </c>
      <c r="B19" s="2622">
        <f>結果表!G17</f>
        <v>101.6188205282338</v>
      </c>
      <c r="C19" s="53">
        <f t="shared" ref="C19" si="84">B19-B18</f>
        <v>0.20590626834999171</v>
      </c>
      <c r="D19" s="244">
        <f t="shared" ref="D19" si="85">ROUND((B19-B7)/B7*100,2)</f>
        <v>1.18</v>
      </c>
      <c r="E19" s="543">
        <f t="shared" ref="E19" si="86">AVERAGE(B17:B19)</f>
        <v>101.40687927709614</v>
      </c>
      <c r="F19" s="360">
        <f t="shared" ref="F19" si="87">E19-E18</f>
        <v>0.22064529278318901</v>
      </c>
      <c r="G19" s="361">
        <f t="shared" ref="G19" si="88">IF(F19&lt;0,-1,1)</f>
        <v>1</v>
      </c>
      <c r="H19" s="362">
        <f t="shared" ref="H19" si="89">SUM(G17:G19)</f>
        <v>3</v>
      </c>
      <c r="I19" s="363" t="str">
        <f t="shared" ref="I19" si="90">IF(H19=-3,"悪化 ",IF(H19=3,"改善 "," ---"))</f>
        <v xml:space="preserve">改善 </v>
      </c>
      <c r="J19" s="2622">
        <f>結果表!O17</f>
        <v>101.62870012861516</v>
      </c>
      <c r="L19" s="528">
        <v>4</v>
      </c>
      <c r="M19" s="263">
        <f t="shared" ref="M19" si="91">B19</f>
        <v>101.6188205282338</v>
      </c>
      <c r="N19" s="221">
        <f t="shared" ref="N19" si="92">J19</f>
        <v>101.62870012861516</v>
      </c>
    </row>
    <row r="20" spans="1:14">
      <c r="A20" s="2252">
        <v>43586</v>
      </c>
      <c r="B20" s="2622">
        <f>結果表!G18</f>
        <v>101.76008359427848</v>
      </c>
      <c r="C20" s="53">
        <f t="shared" ref="C20" si="93">B20-B19</f>
        <v>0.14126306604468652</v>
      </c>
      <c r="D20" s="244">
        <f t="shared" ref="D20" si="94">ROUND((B20-B8)/B8*100,2)</f>
        <v>1.44</v>
      </c>
      <c r="E20" s="543">
        <f t="shared" ref="E20" si="95">AVERAGE(B18:B20)</f>
        <v>101.59727279413202</v>
      </c>
      <c r="F20" s="360">
        <f t="shared" ref="F20" si="96">E20-E19</f>
        <v>0.19039351703588636</v>
      </c>
      <c r="G20" s="361">
        <f t="shared" ref="G20" si="97">IF(F20&lt;0,-1,1)</f>
        <v>1</v>
      </c>
      <c r="H20" s="362">
        <f t="shared" ref="H20" si="98">SUM(G18:G20)</f>
        <v>3</v>
      </c>
      <c r="I20" s="363" t="str">
        <f t="shared" ref="I20" si="99">IF(H20=-3,"悪化 ",IF(H20=3,"改善 "," ---"))</f>
        <v xml:space="preserve">改善 </v>
      </c>
      <c r="J20" s="2622">
        <f>結果表!O18</f>
        <v>101.75398357965342</v>
      </c>
      <c r="L20" s="528">
        <v>5</v>
      </c>
      <c r="M20" s="263">
        <f t="shared" ref="M20" si="100">B20</f>
        <v>101.76008359427848</v>
      </c>
      <c r="N20" s="221">
        <f t="shared" ref="N20" si="101">J20</f>
        <v>101.75398357965342</v>
      </c>
    </row>
    <row r="21" spans="1:14">
      <c r="A21" s="2252">
        <v>43617</v>
      </c>
      <c r="B21" s="2622">
        <f>結果表!G19</f>
        <v>101.86083843361185</v>
      </c>
      <c r="C21" s="53">
        <f t="shared" ref="C21" si="102">B21-B20</f>
        <v>0.10075483933336216</v>
      </c>
      <c r="D21" s="244">
        <f t="shared" ref="D21" si="103">ROUND((B21-B9)/B9*100,2)</f>
        <v>1.6</v>
      </c>
      <c r="E21" s="543">
        <f t="shared" ref="E21" si="104">AVERAGE(B19:B21)</f>
        <v>101.74658085204136</v>
      </c>
      <c r="F21" s="360">
        <f t="shared" ref="F21" si="105">E21-E20</f>
        <v>0.14930805790933732</v>
      </c>
      <c r="G21" s="361">
        <f t="shared" ref="G21" si="106">IF(F21&lt;0,-1,1)</f>
        <v>1</v>
      </c>
      <c r="H21" s="362">
        <f t="shared" ref="H21" si="107">SUM(G19:G21)</f>
        <v>3</v>
      </c>
      <c r="I21" s="363" t="str">
        <f t="shared" ref="I21" si="108">IF(H21=-3,"悪化 ",IF(H21=3,"改善 "," ---"))</f>
        <v xml:space="preserve">改善 </v>
      </c>
      <c r="J21" s="2622">
        <f>結果表!O19</f>
        <v>101.85298207687578</v>
      </c>
      <c r="L21" s="528">
        <v>6</v>
      </c>
      <c r="M21" s="263">
        <f t="shared" ref="M21" si="109">B21</f>
        <v>101.86083843361185</v>
      </c>
      <c r="N21" s="221">
        <f t="shared" ref="N21" si="110">J21</f>
        <v>101.85298207687578</v>
      </c>
    </row>
    <row r="22" spans="1:14">
      <c r="A22" s="2252">
        <v>43647</v>
      </c>
      <c r="B22" s="2622">
        <f>結果表!G20</f>
        <v>101.90150238417847</v>
      </c>
      <c r="C22" s="53">
        <f t="shared" ref="C22" si="111">B22-B21</f>
        <v>4.0663950566624862E-2</v>
      </c>
      <c r="D22" s="244">
        <f t="shared" ref="D22" si="112">ROUND((B22-B10)/B10*100,2)</f>
        <v>1.63</v>
      </c>
      <c r="E22" s="543">
        <f t="shared" ref="E22" si="113">AVERAGE(B20:B22)</f>
        <v>101.84080813735626</v>
      </c>
      <c r="F22" s="360">
        <f t="shared" ref="F22" si="114">E22-E21</f>
        <v>9.4227285314900655E-2</v>
      </c>
      <c r="G22" s="361">
        <f t="shared" ref="G22" si="115">IF(F22&lt;0,-1,1)</f>
        <v>1</v>
      </c>
      <c r="H22" s="362">
        <f t="shared" ref="H22" si="116">SUM(G20:G22)</f>
        <v>3</v>
      </c>
      <c r="I22" s="363" t="str">
        <f t="shared" ref="I22" si="117">IF(H22=-3,"悪化 ",IF(H22=3,"改善 "," ---"))</f>
        <v xml:space="preserve">改善 </v>
      </c>
      <c r="J22" s="2622">
        <f>結果表!O20</f>
        <v>101.89160046145443</v>
      </c>
      <c r="L22" s="528">
        <v>7</v>
      </c>
      <c r="M22" s="263">
        <f t="shared" ref="M22" si="118">B22</f>
        <v>101.90150238417847</v>
      </c>
      <c r="N22" s="221">
        <f t="shared" ref="N22" si="119">J22</f>
        <v>101.89160046145443</v>
      </c>
    </row>
    <row r="23" spans="1:14">
      <c r="A23" s="2252">
        <v>43678</v>
      </c>
      <c r="B23" s="2622">
        <f>結果表!G21</f>
        <v>101.84838552374983</v>
      </c>
      <c r="C23" s="53">
        <f t="shared" ref="C23" si="120">B23-B22</f>
        <v>-5.3116860428644941E-2</v>
      </c>
      <c r="D23" s="244">
        <f t="shared" ref="D23" si="121">ROUND((B23-B11)/B11*100,2)</f>
        <v>1.56</v>
      </c>
      <c r="E23" s="543">
        <f t="shared" ref="E23" si="122">AVERAGE(B21:B23)</f>
        <v>101.87024211384671</v>
      </c>
      <c r="F23" s="360">
        <f t="shared" ref="F23" si="123">E23-E22</f>
        <v>2.9433976490452096E-2</v>
      </c>
      <c r="G23" s="361">
        <f t="shared" ref="G23" si="124">IF(F23&lt;0,-1,1)</f>
        <v>1</v>
      </c>
      <c r="H23" s="362">
        <f t="shared" ref="H23" si="125">SUM(G21:G23)</f>
        <v>3</v>
      </c>
      <c r="I23" s="363" t="str">
        <f t="shared" ref="I23" si="126">IF(H23=-3,"悪化 ",IF(H23=3,"改善 "," ---"))</f>
        <v xml:space="preserve">改善 </v>
      </c>
      <c r="J23" s="2622">
        <f>結果表!O21</f>
        <v>101.85391741799188</v>
      </c>
      <c r="L23" s="530">
        <v>8</v>
      </c>
      <c r="M23" s="263">
        <f t="shared" ref="M23" si="127">B23</f>
        <v>101.84838552374983</v>
      </c>
      <c r="N23" s="221">
        <f t="shared" ref="N23" si="128">J23</f>
        <v>101.85391741799188</v>
      </c>
    </row>
    <row r="24" spans="1:14">
      <c r="A24" s="2252">
        <v>43709</v>
      </c>
      <c r="B24" s="2622">
        <f>結果表!G22</f>
        <v>101.72697550156535</v>
      </c>
      <c r="C24" s="53">
        <f t="shared" ref="C24" si="129">B24-B23</f>
        <v>-0.12141002218447738</v>
      </c>
      <c r="D24" s="244">
        <f t="shared" ref="D24" si="130">ROUND((B24-B12)/B12*100,2)</f>
        <v>1.38</v>
      </c>
      <c r="E24" s="543">
        <f t="shared" ref="E24" si="131">AVERAGE(B22:B24)</f>
        <v>101.82562113649789</v>
      </c>
      <c r="F24" s="360">
        <f t="shared" ref="F24" si="132">E24-E23</f>
        <v>-4.4620977348827751E-2</v>
      </c>
      <c r="G24" s="361">
        <f t="shared" ref="G24" si="133">IF(F24&lt;0,-1,1)</f>
        <v>-1</v>
      </c>
      <c r="H24" s="362">
        <f t="shared" ref="H24" si="134">SUM(G22:G24)</f>
        <v>1</v>
      </c>
      <c r="I24" s="363" t="str">
        <f t="shared" ref="I24" si="135">IF(H24=-3,"悪化 ",IF(H24=3,"改善 "," ---"))</f>
        <v xml:space="preserve"> ---</v>
      </c>
      <c r="J24" s="2622">
        <f>結果表!O22</f>
        <v>101.73246149547613</v>
      </c>
      <c r="L24" s="530">
        <v>9</v>
      </c>
      <c r="M24" s="263">
        <f t="shared" ref="M24" si="136">B24</f>
        <v>101.72697550156535</v>
      </c>
      <c r="N24" s="221">
        <f t="shared" ref="N24" si="137">J24</f>
        <v>101.73246149547613</v>
      </c>
    </row>
    <row r="25" spans="1:14">
      <c r="A25" s="2252">
        <v>43739</v>
      </c>
      <c r="B25" s="2622">
        <f>結果表!G23</f>
        <v>101.54644020720308</v>
      </c>
      <c r="C25" s="53">
        <f t="shared" ref="C25" si="138">B25-B24</f>
        <v>-0.18053529436227223</v>
      </c>
      <c r="D25" s="244">
        <f t="shared" ref="D25" si="139">ROUND((B25-B13)/B13*100,2)</f>
        <v>1.0900000000000001</v>
      </c>
      <c r="E25" s="543">
        <f t="shared" ref="E25" si="140">AVERAGE(B23:B25)</f>
        <v>101.70726707750607</v>
      </c>
      <c r="F25" s="360">
        <f t="shared" ref="F25" si="141">E25-E24</f>
        <v>-0.11835405899181239</v>
      </c>
      <c r="G25" s="361">
        <f t="shared" ref="G25" si="142">IF(F25&lt;0,-1,1)</f>
        <v>-1</v>
      </c>
      <c r="H25" s="362">
        <f t="shared" ref="H25" si="143">SUM(G23:G25)</f>
        <v>-1</v>
      </c>
      <c r="I25" s="363" t="str">
        <f t="shared" ref="I25" si="144">IF(H25=-3,"悪化 ",IF(H25=3,"改善 "," ---"))</f>
        <v xml:space="preserve"> ---</v>
      </c>
      <c r="J25" s="2622">
        <f>結果表!O23</f>
        <v>101.55736305845136</v>
      </c>
      <c r="L25" s="530">
        <v>10</v>
      </c>
      <c r="M25" s="263">
        <f t="shared" ref="M25" si="145">B25</f>
        <v>101.54644020720308</v>
      </c>
      <c r="N25" s="221">
        <f t="shared" ref="N25" si="146">J25</f>
        <v>101.55736305845136</v>
      </c>
    </row>
    <row r="26" spans="1:14">
      <c r="A26" s="2252">
        <v>43770</v>
      </c>
      <c r="B26" s="2622">
        <f>結果表!G24</f>
        <v>101.27764880625378</v>
      </c>
      <c r="C26" s="53">
        <f t="shared" ref="C26" si="147">B26-B25</f>
        <v>-0.2687914009492971</v>
      </c>
      <c r="D26" s="244">
        <f t="shared" ref="D26" si="148">ROUND((B26-B14)/B14*100,2)</f>
        <v>0.69</v>
      </c>
      <c r="E26" s="543">
        <f t="shared" ref="E26" si="149">AVERAGE(B24:B26)</f>
        <v>101.51702150500739</v>
      </c>
      <c r="F26" s="360">
        <f t="shared" ref="F26" si="150">E26-E25</f>
        <v>-0.19024557249868224</v>
      </c>
      <c r="G26" s="361">
        <f t="shared" ref="G26" si="151">IF(F26&lt;0,-1,1)</f>
        <v>-1</v>
      </c>
      <c r="H26" s="362">
        <f t="shared" ref="H26" si="152">SUM(G24:G26)</f>
        <v>-3</v>
      </c>
      <c r="I26" s="363" t="str">
        <f t="shared" ref="I26" si="153">IF(H26=-3,"悪化 ",IF(H26=3,"改善 "," ---"))</f>
        <v xml:space="preserve">悪化 </v>
      </c>
      <c r="J26" s="2622">
        <f>結果表!O24</f>
        <v>101.33470434162835</v>
      </c>
      <c r="L26" s="529">
        <v>11</v>
      </c>
      <c r="M26" s="263">
        <f t="shared" ref="M26" si="154">B26</f>
        <v>101.27764880625378</v>
      </c>
      <c r="N26" s="221">
        <f t="shared" ref="N26" si="155">J26</f>
        <v>101.33470434162835</v>
      </c>
    </row>
    <row r="27" spans="1:14">
      <c r="A27" s="2252">
        <v>43800</v>
      </c>
      <c r="B27" s="2622">
        <f>結果表!G25</f>
        <v>100.90833740836707</v>
      </c>
      <c r="C27" s="53">
        <f t="shared" ref="C27:C28" si="156">B27-B26</f>
        <v>-0.36931139788670464</v>
      </c>
      <c r="D27" s="244">
        <f t="shared" ref="D27:D28" si="157">ROUND((B27-B15)/B15*100,2)</f>
        <v>0.17</v>
      </c>
      <c r="E27" s="543">
        <f t="shared" ref="E27:E28" si="158">AVERAGE(B25:B27)</f>
        <v>101.24414214060796</v>
      </c>
      <c r="F27" s="360">
        <f t="shared" ref="F27:F28" si="159">E27-E26</f>
        <v>-0.27287936439942939</v>
      </c>
      <c r="G27" s="361">
        <f t="shared" ref="G27:G28" si="160">IF(F27&lt;0,-1,1)</f>
        <v>-1</v>
      </c>
      <c r="H27" s="362">
        <f t="shared" ref="H27:H28" si="161">SUM(G25:G27)</f>
        <v>-3</v>
      </c>
      <c r="I27" s="363" t="str">
        <f t="shared" ref="I27:I28" si="162">IF(H27=-3,"悪化 ",IF(H27=3,"改善 "," ---"))</f>
        <v xml:space="preserve">悪化 </v>
      </c>
      <c r="J27" s="2622">
        <f>結果表!O25</f>
        <v>101.02210712351497</v>
      </c>
      <c r="L27" s="528">
        <v>12</v>
      </c>
      <c r="M27" s="263">
        <f t="shared" ref="M27:M28" si="163">B27</f>
        <v>100.90833740836707</v>
      </c>
      <c r="N27" s="221">
        <f t="shared" ref="N27:N28" si="164">J27</f>
        <v>101.02210712351497</v>
      </c>
    </row>
    <row r="28" spans="1:14">
      <c r="A28" s="2288">
        <v>43831</v>
      </c>
      <c r="B28" s="2621">
        <f>結果表!G26</f>
        <v>100.40641149847377</v>
      </c>
      <c r="C28" s="548">
        <f t="shared" si="156"/>
        <v>-0.50192590989330199</v>
      </c>
      <c r="D28" s="246">
        <f t="shared" si="157"/>
        <v>-0.55000000000000004</v>
      </c>
      <c r="E28" s="549">
        <f t="shared" si="158"/>
        <v>100.86413257103156</v>
      </c>
      <c r="F28" s="555">
        <f t="shared" si="159"/>
        <v>-0.38000956957640142</v>
      </c>
      <c r="G28" s="550">
        <f t="shared" si="160"/>
        <v>-1</v>
      </c>
      <c r="H28" s="556">
        <f t="shared" si="161"/>
        <v>-3</v>
      </c>
      <c r="I28" s="2619" t="str">
        <f t="shared" si="162"/>
        <v xml:space="preserve">悪化 </v>
      </c>
      <c r="J28" s="2621">
        <f>結果表!O26</f>
        <v>100.46432424075145</v>
      </c>
      <c r="L28" s="531" t="s">
        <v>802</v>
      </c>
      <c r="M28" s="532">
        <f t="shared" si="163"/>
        <v>100.40641149847377</v>
      </c>
      <c r="N28" s="370">
        <f t="shared" si="164"/>
        <v>100.46432424075145</v>
      </c>
    </row>
    <row r="29" spans="1:14">
      <c r="A29" s="2289">
        <v>43862</v>
      </c>
      <c r="B29" s="2622">
        <f>結果表!G27</f>
        <v>99.746174038331333</v>
      </c>
      <c r="C29" s="53">
        <f t="shared" ref="C29" si="165">B29-B28</f>
        <v>-0.66023746014244011</v>
      </c>
      <c r="D29" s="244">
        <f t="shared" ref="D29" si="166">ROUND((B29-B17)/B17*100,2)</f>
        <v>-1.43</v>
      </c>
      <c r="E29" s="543">
        <f t="shared" ref="E29" si="167">AVERAGE(B27:B29)</f>
        <v>100.35364098172407</v>
      </c>
      <c r="F29" s="360">
        <f t="shared" ref="F29" si="168">E29-E28</f>
        <v>-0.51049158930749172</v>
      </c>
      <c r="G29" s="361">
        <f t="shared" ref="G29" si="169">IF(F29&lt;0,-1,1)</f>
        <v>-1</v>
      </c>
      <c r="H29" s="362">
        <f t="shared" ref="H29" si="170">SUM(G27:G29)</f>
        <v>-3</v>
      </c>
      <c r="I29" s="363" t="str">
        <f t="shared" ref="I29" si="171">IF(H29=-3,"悪化 ",IF(H29=3,"改善 "," ---"))</f>
        <v xml:space="preserve">悪化 </v>
      </c>
      <c r="J29" s="2622">
        <f>結果表!O27</f>
        <v>99.675819021618139</v>
      </c>
      <c r="L29" s="528">
        <v>2</v>
      </c>
      <c r="M29" s="263">
        <f t="shared" ref="M29" si="172">B29</f>
        <v>99.746174038331333</v>
      </c>
      <c r="N29" s="221">
        <f t="shared" ref="N29" si="173">J29</f>
        <v>99.675819021618139</v>
      </c>
    </row>
    <row r="30" spans="1:14">
      <c r="A30" s="2289">
        <v>43891</v>
      </c>
      <c r="B30" s="2622">
        <f>結果表!G28</f>
        <v>98.925944829967193</v>
      </c>
      <c r="C30" s="53">
        <f t="shared" ref="C30" si="174">B30-B29</f>
        <v>-0.82022920836413959</v>
      </c>
      <c r="D30" s="244">
        <f t="shared" ref="D30" si="175">ROUND((B30-B18)/B18*100,2)</f>
        <v>-2.4500000000000002</v>
      </c>
      <c r="E30" s="543">
        <f t="shared" ref="E30" si="176">AVERAGE(B28:B30)</f>
        <v>99.692843455590761</v>
      </c>
      <c r="F30" s="360">
        <f t="shared" ref="F30" si="177">E30-E29</f>
        <v>-0.66079752613330811</v>
      </c>
      <c r="G30" s="361">
        <f t="shared" ref="G30" si="178">IF(F30&lt;0,-1,1)</f>
        <v>-1</v>
      </c>
      <c r="H30" s="362">
        <f t="shared" ref="H30" si="179">SUM(G28:G30)</f>
        <v>-3</v>
      </c>
      <c r="I30" s="363" t="str">
        <f t="shared" ref="I30" si="180">IF(H30=-3,"悪化 ",IF(H30=3,"改善 "," ---"))</f>
        <v xml:space="preserve">悪化 </v>
      </c>
      <c r="J30" s="2622">
        <f>結果表!O28</f>
        <v>98.650135587086453</v>
      </c>
      <c r="L30" s="528">
        <v>3</v>
      </c>
      <c r="M30" s="263">
        <f t="shared" ref="M30:M32" si="181">B30</f>
        <v>98.925944829967193</v>
      </c>
      <c r="N30" s="221">
        <f t="shared" ref="N30:N32" si="182">J30</f>
        <v>98.650135587086453</v>
      </c>
    </row>
    <row r="31" spans="1:14">
      <c r="A31" s="2289">
        <v>43922</v>
      </c>
      <c r="B31" s="2622">
        <f>結果表!G29</f>
        <v>98.139004131015483</v>
      </c>
      <c r="C31" s="53">
        <f t="shared" ref="C31:C32" si="183">B31-B30</f>
        <v>-0.78694069895171026</v>
      </c>
      <c r="D31" s="244">
        <f t="shared" ref="D31:D32" si="184">ROUND((B31-B19)/B19*100,2)</f>
        <v>-3.42</v>
      </c>
      <c r="E31" s="543">
        <f t="shared" ref="E31:E32" si="185">AVERAGE(B29:B31)</f>
        <v>98.937040999771341</v>
      </c>
      <c r="F31" s="360">
        <f t="shared" ref="F31:F32" si="186">E31-E30</f>
        <v>-0.75580245581942052</v>
      </c>
      <c r="G31" s="361">
        <f t="shared" ref="G31:G32" si="187">IF(F31&lt;0,-1,1)</f>
        <v>-1</v>
      </c>
      <c r="H31" s="362">
        <f t="shared" ref="H31:H32" si="188">SUM(G29:G31)</f>
        <v>-3</v>
      </c>
      <c r="I31" s="363" t="str">
        <f t="shared" ref="I31:I32" si="189">IF(H31=-3,"悪化 ",IF(H31=3,"改善 "," ---"))</f>
        <v xml:space="preserve">悪化 </v>
      </c>
      <c r="J31" s="2622">
        <f>結果表!O29</f>
        <v>97.533023979978012</v>
      </c>
      <c r="L31" s="528">
        <v>4</v>
      </c>
      <c r="M31" s="263">
        <f t="shared" si="181"/>
        <v>98.139004131015483</v>
      </c>
      <c r="N31" s="221">
        <f t="shared" si="182"/>
        <v>97.533023979978012</v>
      </c>
    </row>
    <row r="32" spans="1:14">
      <c r="A32" s="2289">
        <v>43952</v>
      </c>
      <c r="B32" s="2622">
        <f>結果表!G30</f>
        <v>97.504608822248031</v>
      </c>
      <c r="C32" s="53">
        <f t="shared" si="183"/>
        <v>-0.63439530876745209</v>
      </c>
      <c r="D32" s="244">
        <f t="shared" si="184"/>
        <v>-4.18</v>
      </c>
      <c r="E32" s="543">
        <f t="shared" si="185"/>
        <v>98.18985259441024</v>
      </c>
      <c r="F32" s="360">
        <f t="shared" si="186"/>
        <v>-0.74718840536110065</v>
      </c>
      <c r="G32" s="361">
        <f t="shared" si="187"/>
        <v>-1</v>
      </c>
      <c r="H32" s="362">
        <f t="shared" si="188"/>
        <v>-3</v>
      </c>
      <c r="I32" s="363" t="str">
        <f t="shared" si="189"/>
        <v xml:space="preserve">悪化 </v>
      </c>
      <c r="J32" s="2622">
        <f>結果表!O30</f>
        <v>96.598873836421589</v>
      </c>
      <c r="L32" s="528">
        <v>5</v>
      </c>
      <c r="M32" s="263">
        <f t="shared" si="181"/>
        <v>97.504608822248031</v>
      </c>
      <c r="N32" s="221">
        <f t="shared" si="182"/>
        <v>96.598873836421589</v>
      </c>
    </row>
    <row r="33" spans="1:16">
      <c r="A33" s="2289">
        <v>43983</v>
      </c>
      <c r="B33" s="2622">
        <f>結果表!G31</f>
        <v>97.047746113846799</v>
      </c>
      <c r="C33" s="53">
        <f t="shared" ref="C33" si="190">B33-B32</f>
        <v>-0.456862708401232</v>
      </c>
      <c r="D33" s="244">
        <f t="shared" ref="D33" si="191">ROUND((B33-B21)/B21*100,2)</f>
        <v>-4.7300000000000004</v>
      </c>
      <c r="E33" s="543">
        <f t="shared" ref="E33" si="192">AVERAGE(B31:B33)</f>
        <v>97.563786355703442</v>
      </c>
      <c r="F33" s="360">
        <f t="shared" ref="F33" si="193">E33-E32</f>
        <v>-0.62606623870679812</v>
      </c>
      <c r="G33" s="361">
        <f t="shared" ref="G33" si="194">IF(F33&lt;0,-1,1)</f>
        <v>-1</v>
      </c>
      <c r="H33" s="362">
        <f t="shared" ref="H33" si="195">SUM(G31:G33)</f>
        <v>-3</v>
      </c>
      <c r="I33" s="363" t="str">
        <f t="shared" ref="I33" si="196">IF(H33=-3,"悪化 ",IF(H33=3,"改善 "," ---"))</f>
        <v xml:space="preserve">悪化 </v>
      </c>
      <c r="J33" s="2622">
        <f>結果表!O31</f>
        <v>96.053370012918393</v>
      </c>
      <c r="L33" s="528">
        <v>6</v>
      </c>
      <c r="M33" s="263">
        <f t="shared" ref="M33" si="197">B33</f>
        <v>97.047746113846799</v>
      </c>
      <c r="N33" s="221">
        <f t="shared" ref="N33" si="198">J33</f>
        <v>96.053370012918393</v>
      </c>
    </row>
    <row r="34" spans="1:16">
      <c r="A34" s="2289">
        <v>44013</v>
      </c>
      <c r="B34" s="2622">
        <f>結果表!G32</f>
        <v>96.778093445645368</v>
      </c>
      <c r="C34" s="53">
        <f t="shared" ref="C34" si="199">B34-B33</f>
        <v>-0.26965266820143086</v>
      </c>
      <c r="D34" s="244">
        <f t="shared" ref="D34" si="200">ROUND((B34-B22)/B22*100,2)</f>
        <v>-5.03</v>
      </c>
      <c r="E34" s="543">
        <f t="shared" ref="E34" si="201">AVERAGE(B32:B34)</f>
        <v>97.110149460580075</v>
      </c>
      <c r="F34" s="360">
        <f t="shared" ref="F34" si="202">E34-E33</f>
        <v>-0.45363689512336691</v>
      </c>
      <c r="G34" s="361">
        <f t="shared" ref="G34" si="203">IF(F34&lt;0,-1,1)</f>
        <v>-1</v>
      </c>
      <c r="H34" s="362">
        <f t="shared" ref="H34" si="204">SUM(G32:G34)</f>
        <v>-3</v>
      </c>
      <c r="I34" s="363" t="str">
        <f t="shared" ref="I34" si="205">IF(H34=-3,"悪化 ",IF(H34=3,"改善 "," ---"))</f>
        <v xml:space="preserve">悪化 </v>
      </c>
      <c r="J34" s="2622">
        <f>結果表!O32</f>
        <v>95.966514820086502</v>
      </c>
      <c r="L34" s="528">
        <v>7</v>
      </c>
      <c r="M34" s="263">
        <f t="shared" ref="M34" si="206">B34</f>
        <v>96.778093445645368</v>
      </c>
      <c r="N34" s="221">
        <f t="shared" ref="N34" si="207">J34</f>
        <v>95.966514820086502</v>
      </c>
    </row>
    <row r="35" spans="1:16">
      <c r="A35" s="2289">
        <v>44044</v>
      </c>
      <c r="B35" s="2622">
        <f>結果表!G33</f>
        <v>96.676576618004773</v>
      </c>
      <c r="C35" s="53">
        <f t="shared" ref="C35" si="208">B35-B34</f>
        <v>-0.10151682764059444</v>
      </c>
      <c r="D35" s="244">
        <f t="shared" ref="D35" si="209">ROUND((B35-B23)/B23*100,2)</f>
        <v>-5.08</v>
      </c>
      <c r="E35" s="543">
        <f t="shared" ref="E35" si="210">AVERAGE(B33:B35)</f>
        <v>96.834138725832318</v>
      </c>
      <c r="F35" s="360">
        <f t="shared" ref="F35" si="211">E35-E34</f>
        <v>-0.27601073474775717</v>
      </c>
      <c r="G35" s="361">
        <f t="shared" ref="G35" si="212">IF(F35&lt;0,-1,1)</f>
        <v>-1</v>
      </c>
      <c r="H35" s="362">
        <f t="shared" ref="H35" si="213">SUM(G33:G35)</f>
        <v>-3</v>
      </c>
      <c r="I35" s="363" t="str">
        <f t="shared" ref="I35" si="214">IF(H35=-3,"悪化 ",IF(H35=3,"改善 "," ---"))</f>
        <v xml:space="preserve">悪化 </v>
      </c>
      <c r="J35" s="2622">
        <f>結果表!O33</f>
        <v>96.254468557727066</v>
      </c>
      <c r="L35" s="530">
        <v>8</v>
      </c>
      <c r="M35" s="263">
        <f t="shared" ref="M35" si="215">B35</f>
        <v>96.676576618004773</v>
      </c>
      <c r="N35" s="221">
        <f t="shared" ref="N35" si="216">J35</f>
        <v>96.254468557727066</v>
      </c>
    </row>
    <row r="36" spans="1:16">
      <c r="A36" s="2289">
        <v>44075</v>
      </c>
      <c r="B36" s="2622">
        <f>結果表!G34</f>
        <v>96.670803471841609</v>
      </c>
      <c r="C36" s="53">
        <f t="shared" ref="C36" si="217">B36-B35</f>
        <v>-5.7731461631647107E-3</v>
      </c>
      <c r="D36" s="244">
        <f t="shared" ref="D36" si="218">ROUND((B36-B24)/B24*100,2)</f>
        <v>-4.97</v>
      </c>
      <c r="E36" s="543">
        <f t="shared" ref="E36" si="219">AVERAGE(B34:B36)</f>
        <v>96.708491178497255</v>
      </c>
      <c r="F36" s="360">
        <f t="shared" ref="F36" si="220">E36-E35</f>
        <v>-0.12564754733506334</v>
      </c>
      <c r="G36" s="361">
        <f t="shared" ref="G36" si="221">IF(F36&lt;0,-1,1)</f>
        <v>-1</v>
      </c>
      <c r="H36" s="362">
        <f t="shared" ref="H36" si="222">SUM(G34:G36)</f>
        <v>-3</v>
      </c>
      <c r="I36" s="363" t="str">
        <f t="shared" ref="I36" si="223">IF(H36=-3,"悪化 ",IF(H36=3,"改善 "," ---"))</f>
        <v xml:space="preserve">悪化 </v>
      </c>
      <c r="J36" s="2622">
        <f>結果表!O34</f>
        <v>96.801999112787911</v>
      </c>
      <c r="L36" s="530">
        <v>9</v>
      </c>
      <c r="M36" s="263">
        <f t="shared" ref="M36" si="224">B36</f>
        <v>96.670803471841609</v>
      </c>
      <c r="N36" s="221">
        <f t="shared" ref="N36" si="225">J36</f>
        <v>96.801999112787911</v>
      </c>
    </row>
    <row r="37" spans="1:16">
      <c r="A37" s="2289">
        <v>44105</v>
      </c>
      <c r="B37" s="2622">
        <f>結果表!G35</f>
        <v>96.725466984578105</v>
      </c>
      <c r="C37" s="53">
        <f t="shared" ref="C37" si="226">B37-B36</f>
        <v>5.46635127364965E-2</v>
      </c>
      <c r="D37" s="244">
        <f t="shared" ref="D37" si="227">ROUND((B37-B25)/B25*100,2)</f>
        <v>-4.75</v>
      </c>
      <c r="E37" s="360">
        <f t="shared" ref="E37" si="228">AVERAGE(B35:B37)</f>
        <v>96.690949024808162</v>
      </c>
      <c r="F37" s="360">
        <f t="shared" ref="F37" si="229">E37-E36</f>
        <v>-1.7542153689092288E-2</v>
      </c>
      <c r="G37" s="361">
        <f t="shared" ref="G37" si="230">IF(F37&lt;0,-1,1)</f>
        <v>-1</v>
      </c>
      <c r="H37" s="362">
        <f t="shared" ref="H37" si="231">SUM(G35:G37)</f>
        <v>-3</v>
      </c>
      <c r="I37" s="2618" t="str">
        <f t="shared" ref="I37" si="232">IF(H37=-3,"悪化 ",IF(H37=3,"改善 "," ---"))</f>
        <v xml:space="preserve">悪化 </v>
      </c>
      <c r="J37" s="2622">
        <f>結果表!O35</f>
        <v>97.444429036462353</v>
      </c>
      <c r="L37" s="530">
        <v>10</v>
      </c>
      <c r="M37" s="263">
        <f t="shared" ref="M37" si="233">B37</f>
        <v>96.725466984578105</v>
      </c>
      <c r="N37" s="221">
        <f t="shared" ref="N37" si="234">J37</f>
        <v>97.444429036462353</v>
      </c>
    </row>
    <row r="38" spans="1:16">
      <c r="A38" s="2289">
        <v>44136</v>
      </c>
      <c r="B38" s="2622">
        <f>結果表!G36</f>
        <v>96.867483935210103</v>
      </c>
      <c r="C38" s="53">
        <f t="shared" ref="C38" si="235">B38-B37</f>
        <v>0.14201695063199793</v>
      </c>
      <c r="D38" s="244">
        <f t="shared" ref="D38" si="236">ROUND((B38-B26)/B26*100,2)</f>
        <v>-4.3499999999999996</v>
      </c>
      <c r="E38" s="360">
        <f t="shared" ref="E38" si="237">AVERAGE(B36:B38)</f>
        <v>96.75458479720993</v>
      </c>
      <c r="F38" s="360">
        <f t="shared" ref="F38" si="238">E38-E37</f>
        <v>6.3635772401767099E-2</v>
      </c>
      <c r="G38" s="362">
        <f t="shared" ref="G38" si="239">IF(F38&lt;0,-1,1)</f>
        <v>1</v>
      </c>
      <c r="H38" s="362">
        <f t="shared" ref="H38" si="240">SUM(G36:G38)</f>
        <v>-1</v>
      </c>
      <c r="I38" s="2618" t="str">
        <f t="shared" ref="I38" si="241">IF(H38=-3,"悪化 ",IF(H38=3,"改善 "," ---"))</f>
        <v xml:space="preserve"> ---</v>
      </c>
      <c r="J38" s="2622">
        <f>結果表!O36</f>
        <v>98.047721749829321</v>
      </c>
      <c r="L38" s="529">
        <v>11</v>
      </c>
      <c r="M38" s="263">
        <f t="shared" ref="M38" si="242">B38</f>
        <v>96.867483935210103</v>
      </c>
      <c r="N38" s="221">
        <f t="shared" ref="N38" si="243">J38</f>
        <v>98.047721749829321</v>
      </c>
    </row>
    <row r="39" spans="1:16">
      <c r="A39" s="2624">
        <v>44166</v>
      </c>
      <c r="B39" s="2623">
        <f>結果表!G37</f>
        <v>97.087878801449946</v>
      </c>
      <c r="C39" s="551">
        <f t="shared" ref="C39" si="244">B39-B38</f>
        <v>0.22039486623984317</v>
      </c>
      <c r="D39" s="247">
        <f t="shared" ref="D39" si="245">ROUND((B39-B27)/B27*100,2)</f>
        <v>-3.79</v>
      </c>
      <c r="E39" s="545">
        <f t="shared" ref="E39" si="246">AVERAGE(B37:B39)</f>
        <v>96.893609907079394</v>
      </c>
      <c r="F39" s="545">
        <f t="shared" ref="F39" si="247">E39-E38</f>
        <v>0.13902510986946481</v>
      </c>
      <c r="G39" s="546">
        <f t="shared" ref="G39" si="248">IF(F39&lt;0,-1,1)</f>
        <v>1</v>
      </c>
      <c r="H39" s="546">
        <f t="shared" ref="H39" si="249">SUM(G37:G39)</f>
        <v>1</v>
      </c>
      <c r="I39" s="2620" t="str">
        <f t="shared" ref="I39" si="250">IF(H39=-3,"悪化 ",IF(H39=3,"改善 "," ---"))</f>
        <v xml:space="preserve"> ---</v>
      </c>
      <c r="J39" s="2623">
        <f>結果表!O37</f>
        <v>98.651789051737566</v>
      </c>
      <c r="L39" s="533">
        <v>12</v>
      </c>
      <c r="M39" s="495">
        <f t="shared" ref="M39" si="251">B39</f>
        <v>97.087878801449946</v>
      </c>
      <c r="N39" s="226">
        <f t="shared" ref="N39" si="252">J39</f>
        <v>98.651789051737566</v>
      </c>
    </row>
    <row r="40" spans="1:16">
      <c r="A40" s="2252">
        <v>44197</v>
      </c>
      <c r="B40" s="2622">
        <f>結果表!G38</f>
        <v>97.353091556071277</v>
      </c>
      <c r="C40" s="702">
        <f t="shared" ref="C40" si="253">B40-B39</f>
        <v>0.26521275462133076</v>
      </c>
      <c r="D40" s="702">
        <f t="shared" ref="D40" si="254">ROUND((B40-B28)/B28*100,2)</f>
        <v>-3.04</v>
      </c>
      <c r="E40" s="360">
        <f t="shared" ref="E40" si="255">AVERAGE(B38:B40)</f>
        <v>97.102818097577099</v>
      </c>
      <c r="F40" s="360">
        <f t="shared" ref="F40" si="256">E40-E39</f>
        <v>0.209208190497705</v>
      </c>
      <c r="G40" s="362">
        <f t="shared" ref="G40" si="257">IF(F40&lt;0,-1,1)</f>
        <v>1</v>
      </c>
      <c r="H40" s="362">
        <f t="shared" ref="H40" si="258">SUM(G38:G40)</f>
        <v>3</v>
      </c>
      <c r="I40" s="2618" t="str">
        <f t="shared" ref="I40" si="259">IF(H40=-3,"悪化 ",IF(H40=3,"改善 "," ---"))</f>
        <v xml:space="preserve">改善 </v>
      </c>
      <c r="J40" s="2622">
        <f>結果表!O38</f>
        <v>99.232583558084201</v>
      </c>
      <c r="L40" s="531" t="s">
        <v>816</v>
      </c>
      <c r="M40" s="263">
        <f t="shared" ref="M40" si="260">B40</f>
        <v>97.353091556071277</v>
      </c>
      <c r="N40" s="221">
        <f t="shared" ref="N40" si="261">J40</f>
        <v>99.232583558084201</v>
      </c>
    </row>
    <row r="41" spans="1:16">
      <c r="A41" s="2252">
        <v>44228</v>
      </c>
      <c r="B41" s="2622">
        <f>結果表!G39</f>
        <v>97.683516153805144</v>
      </c>
      <c r="C41" s="702">
        <f t="shared" ref="C41" si="262">B41-B40</f>
        <v>0.33042459773386668</v>
      </c>
      <c r="D41" s="702">
        <f t="shared" ref="D41" si="263">ROUND((B41-B29)/B29*100,2)</f>
        <v>-2.0699999999999998</v>
      </c>
      <c r="E41" s="360">
        <f t="shared" ref="E41" si="264">AVERAGE(B39:B41)</f>
        <v>97.374828837108794</v>
      </c>
      <c r="F41" s="360">
        <f t="shared" ref="F41" si="265">E41-E40</f>
        <v>0.27201073953169441</v>
      </c>
      <c r="G41" s="362">
        <f t="shared" ref="G41" si="266">IF(F41&lt;0,-1,1)</f>
        <v>1</v>
      </c>
      <c r="H41" s="362">
        <f t="shared" ref="H41" si="267">SUM(G39:G41)</f>
        <v>3</v>
      </c>
      <c r="I41" s="2618" t="str">
        <f t="shared" ref="I41" si="268">IF(H41=-3,"悪化 ",IF(H41=3,"改善 "," ---"))</f>
        <v xml:space="preserve">改善 </v>
      </c>
      <c r="J41" s="2622">
        <f>結果表!O39</f>
        <v>99.697772540605698</v>
      </c>
      <c r="L41" s="528">
        <v>2</v>
      </c>
      <c r="M41" s="263">
        <f t="shared" ref="M41" si="269">B41</f>
        <v>97.683516153805144</v>
      </c>
      <c r="N41" s="221">
        <f t="shared" ref="N41" si="270">J41</f>
        <v>99.697772540605698</v>
      </c>
    </row>
    <row r="42" spans="1:16">
      <c r="A42" s="2252">
        <v>44256</v>
      </c>
      <c r="B42" s="2622">
        <f>結果表!G40</f>
        <v>98.038050300205867</v>
      </c>
      <c r="C42" s="702">
        <f t="shared" ref="C42" si="271">B42-B41</f>
        <v>0.35453414640072367</v>
      </c>
      <c r="D42" s="702">
        <f t="shared" ref="D42" si="272">ROUND((B42-B30)/B30*100,2)</f>
        <v>-0.9</v>
      </c>
      <c r="E42" s="360">
        <f t="shared" ref="E42" si="273">AVERAGE(B40:B42)</f>
        <v>97.691552670027434</v>
      </c>
      <c r="F42" s="360">
        <f t="shared" ref="F42" si="274">E42-E41</f>
        <v>0.31672383291864037</v>
      </c>
      <c r="G42" s="362">
        <f t="shared" ref="G42" si="275">IF(F42&lt;0,-1,1)</f>
        <v>1</v>
      </c>
      <c r="H42" s="362">
        <f t="shared" ref="H42" si="276">SUM(G40:G42)</f>
        <v>3</v>
      </c>
      <c r="I42" s="2618" t="str">
        <f t="shared" ref="I42" si="277">IF(H42=-3,"悪化 ",IF(H42=3,"改善 "," ---"))</f>
        <v xml:space="preserve">改善 </v>
      </c>
      <c r="J42" s="2622">
        <f>結果表!O40</f>
        <v>100.08099903183526</v>
      </c>
      <c r="L42" s="528">
        <v>3</v>
      </c>
      <c r="M42" s="263">
        <f t="shared" ref="M42" si="278">B42</f>
        <v>98.038050300205867</v>
      </c>
      <c r="N42" s="221">
        <f t="shared" ref="N42" si="279">J42</f>
        <v>100.08099903183526</v>
      </c>
    </row>
    <row r="43" spans="1:16">
      <c r="A43" s="2252">
        <v>44287</v>
      </c>
      <c r="B43" s="2622">
        <f>結果表!G41</f>
        <v>98.370352938444071</v>
      </c>
      <c r="C43" s="702">
        <f t="shared" ref="C43" si="280">B43-B42</f>
        <v>0.33230263823820394</v>
      </c>
      <c r="D43" s="702">
        <f t="shared" ref="D43" si="281">ROUND((B43-B31)/B31*100,2)</f>
        <v>0.24</v>
      </c>
      <c r="E43" s="360">
        <f t="shared" ref="E43" si="282">AVERAGE(B41:B43)</f>
        <v>98.030639797485023</v>
      </c>
      <c r="F43" s="360">
        <f t="shared" ref="F43" si="283">E43-E42</f>
        <v>0.33908712745758862</v>
      </c>
      <c r="G43" s="362">
        <f t="shared" ref="G43" si="284">IF(F43&lt;0,-1,1)</f>
        <v>1</v>
      </c>
      <c r="H43" s="362">
        <f t="shared" ref="H43" si="285">SUM(G41:G43)</f>
        <v>3</v>
      </c>
      <c r="I43" s="2618" t="str">
        <f t="shared" ref="I43" si="286">IF(H43=-3,"悪化 ",IF(H43=3,"改善 "," ---"))</f>
        <v xml:space="preserve">改善 </v>
      </c>
      <c r="J43" s="2622">
        <f>結果表!O41</f>
        <v>100.40383555820102</v>
      </c>
      <c r="L43" s="528">
        <v>4</v>
      </c>
      <c r="M43" s="263">
        <f t="shared" ref="M43" si="287">B43</f>
        <v>98.370352938444071</v>
      </c>
      <c r="N43" s="221">
        <f t="shared" ref="N43" si="288">J43</f>
        <v>100.40383555820102</v>
      </c>
    </row>
    <row r="44" spans="1:16">
      <c r="A44" s="2252">
        <v>44317</v>
      </c>
      <c r="B44" s="2622">
        <f>結果表!G42</f>
        <v>98.690048798254438</v>
      </c>
      <c r="C44" s="702">
        <f t="shared" ref="C44" si="289">B44-B43</f>
        <v>0.3196958598103663</v>
      </c>
      <c r="D44" s="702">
        <f t="shared" ref="D44" si="290">ROUND((B44-B32)/B32*100,2)</f>
        <v>1.22</v>
      </c>
      <c r="E44" s="360">
        <f t="shared" ref="E44" si="291">AVERAGE(B42:B44)</f>
        <v>98.36615067896814</v>
      </c>
      <c r="F44" s="360">
        <f t="shared" ref="F44" si="292">E44-E43</f>
        <v>0.33551088148311692</v>
      </c>
      <c r="G44" s="362">
        <f t="shared" ref="G44" si="293">IF(F44&lt;0,-1,1)</f>
        <v>1</v>
      </c>
      <c r="H44" s="362">
        <f t="shared" ref="H44" si="294">SUM(G42:G44)</f>
        <v>3</v>
      </c>
      <c r="I44" s="2618" t="str">
        <f t="shared" ref="I44" si="295">IF(H44=-3,"悪化 ",IF(H44=3,"改善 "," ---"))</f>
        <v xml:space="preserve">改善 </v>
      </c>
      <c r="J44" s="2622">
        <f>結果表!O42</f>
        <v>100.65708332816909</v>
      </c>
      <c r="L44" s="528">
        <v>5</v>
      </c>
      <c r="M44" s="263">
        <f t="shared" ref="M44" si="296">B44</f>
        <v>98.690048798254438</v>
      </c>
      <c r="N44" s="221">
        <f t="shared" ref="N44" si="297">J44</f>
        <v>100.65708332816909</v>
      </c>
    </row>
    <row r="45" spans="1:16">
      <c r="A45" s="2252">
        <v>44348</v>
      </c>
      <c r="B45" s="2622">
        <f>結果表!G43</f>
        <v>98.970995357034525</v>
      </c>
      <c r="C45" s="702">
        <f t="shared" ref="C45" si="298">B45-B44</f>
        <v>0.28094655878008723</v>
      </c>
      <c r="D45" s="702">
        <f t="shared" ref="D45" si="299">ROUND((B45-B33)/B33*100,2)</f>
        <v>1.98</v>
      </c>
      <c r="E45" s="360">
        <f t="shared" ref="E45" si="300">AVERAGE(B43:B45)</f>
        <v>98.677132364577687</v>
      </c>
      <c r="F45" s="360">
        <f t="shared" ref="F45" si="301">E45-E44</f>
        <v>0.31098168560954775</v>
      </c>
      <c r="G45" s="362">
        <f t="shared" ref="G45" si="302">IF(F45&lt;0,-1,1)</f>
        <v>1</v>
      </c>
      <c r="H45" s="362">
        <f t="shared" ref="H45" si="303">SUM(G43:G45)</f>
        <v>3</v>
      </c>
      <c r="I45" s="2618" t="str">
        <f t="shared" ref="I45" si="304">IF(H45=-3,"悪化 ",IF(H45=3,"改善 "," ---"))</f>
        <v xml:space="preserve">改善 </v>
      </c>
      <c r="J45" s="2622">
        <f>結果表!O43</f>
        <v>100.83643922870283</v>
      </c>
      <c r="L45" s="528">
        <v>6</v>
      </c>
      <c r="M45" s="263">
        <f t="shared" ref="M45" si="305">B45</f>
        <v>98.970995357034525</v>
      </c>
      <c r="N45" s="221">
        <f t="shared" ref="N45" si="306">J45</f>
        <v>100.83643922870283</v>
      </c>
    </row>
    <row r="46" spans="1:16">
      <c r="A46" s="2252">
        <v>44378</v>
      </c>
      <c r="B46" s="2622">
        <f>結果表!G44</f>
        <v>99.212994171139854</v>
      </c>
      <c r="C46" s="702">
        <f t="shared" ref="C46" si="307">B46-B45</f>
        <v>0.24199881410532953</v>
      </c>
      <c r="D46" s="702">
        <f t="shared" ref="D46" si="308">ROUND((B46-B34)/B34*100,2)</f>
        <v>2.52</v>
      </c>
      <c r="E46" s="360">
        <f t="shared" ref="E46" si="309">AVERAGE(B44:B46)</f>
        <v>98.958012775476277</v>
      </c>
      <c r="F46" s="360">
        <f t="shared" ref="F46" si="310">E46-E45</f>
        <v>0.28088041089858962</v>
      </c>
      <c r="G46" s="362">
        <f t="shared" ref="G46" si="311">IF(F46&lt;0,-1,1)</f>
        <v>1</v>
      </c>
      <c r="H46" s="362">
        <f t="shared" ref="H46" si="312">SUM(G44:G46)</f>
        <v>3</v>
      </c>
      <c r="I46" s="2618" t="str">
        <f t="shared" ref="I46" si="313">IF(H46=-3,"悪化 ",IF(H46=3,"改善 "," ---"))</f>
        <v xml:space="preserve">改善 </v>
      </c>
      <c r="J46" s="2622">
        <f>結果表!O44</f>
        <v>100.94639132401983</v>
      </c>
      <c r="L46" s="528">
        <v>7</v>
      </c>
      <c r="M46" s="263">
        <f t="shared" ref="M46" si="314">B46</f>
        <v>99.212994171139854</v>
      </c>
      <c r="N46" s="221">
        <f t="shared" ref="N46" si="315">J46</f>
        <v>100.94639132401983</v>
      </c>
    </row>
    <row r="47" spans="1:16">
      <c r="A47" s="2252">
        <v>44409</v>
      </c>
      <c r="B47" s="2622">
        <f>結果表!G45</f>
        <v>99.437093096353948</v>
      </c>
      <c r="C47" s="702">
        <f t="shared" ref="C47" si="316">B47-B46</f>
        <v>0.22409892521409347</v>
      </c>
      <c r="D47" s="702">
        <f t="shared" ref="D47" si="317">ROUND((B47-B35)/B35*100,2)</f>
        <v>2.86</v>
      </c>
      <c r="E47" s="360">
        <f t="shared" ref="E47" si="318">AVERAGE(B45:B47)</f>
        <v>99.207027541509433</v>
      </c>
      <c r="F47" s="360">
        <f t="shared" ref="F47" si="319">E47-E46</f>
        <v>0.24901476603315587</v>
      </c>
      <c r="G47" s="362">
        <f t="shared" ref="G47" si="320">IF(F47&lt;0,-1,1)</f>
        <v>1</v>
      </c>
      <c r="H47" s="362">
        <f t="shared" ref="H47" si="321">SUM(G45:G47)</f>
        <v>3</v>
      </c>
      <c r="I47" s="2618" t="str">
        <f t="shared" ref="I47" si="322">IF(H47=-3,"悪化 ",IF(H47=3,"改善 "," ---"))</f>
        <v xml:space="preserve">改善 </v>
      </c>
      <c r="J47" s="2622">
        <f>結果表!O45</f>
        <v>101.03275428949188</v>
      </c>
      <c r="L47" s="530">
        <v>8</v>
      </c>
      <c r="M47" s="263">
        <f t="shared" ref="M47" si="323">B47</f>
        <v>99.437093096353948</v>
      </c>
      <c r="N47" s="221">
        <f t="shared" ref="N47" si="324">J47</f>
        <v>101.03275428949188</v>
      </c>
      <c r="P47" t="s">
        <v>832</v>
      </c>
    </row>
    <row r="48" spans="1:16">
      <c r="A48" s="2252">
        <v>44440</v>
      </c>
      <c r="B48" s="2622">
        <f>結果表!G46</f>
        <v>99.670300342465708</v>
      </c>
      <c r="C48" s="702">
        <f t="shared" ref="C48" si="325">B48-B47</f>
        <v>0.23320724611176047</v>
      </c>
      <c r="D48" s="702">
        <f t="shared" ref="D48" si="326">ROUND((B48-B36)/B36*100,2)</f>
        <v>3.1</v>
      </c>
      <c r="E48" s="360">
        <f t="shared" ref="E48" si="327">AVERAGE(B46:B48)</f>
        <v>99.440129203319842</v>
      </c>
      <c r="F48" s="360">
        <f t="shared" ref="F48" si="328">E48-E47</f>
        <v>0.2331016618104087</v>
      </c>
      <c r="G48" s="362">
        <f t="shared" ref="G48" si="329">IF(F48&lt;0,-1,1)</f>
        <v>1</v>
      </c>
      <c r="H48" s="362">
        <f t="shared" ref="H48" si="330">SUM(G46:G48)</f>
        <v>3</v>
      </c>
      <c r="I48" s="2618" t="str">
        <f t="shared" ref="I48" si="331">IF(H48=-3,"悪化 ",IF(H48=3,"改善 "," ---"))</f>
        <v xml:space="preserve">改善 </v>
      </c>
      <c r="J48" s="2622">
        <f>結果表!O46</f>
        <v>101.15004487066366</v>
      </c>
      <c r="L48" s="530">
        <v>9</v>
      </c>
      <c r="M48" s="263">
        <f t="shared" ref="M48" si="332">B48</f>
        <v>99.670300342465708</v>
      </c>
      <c r="N48" s="221">
        <f t="shared" ref="N48" si="333">J48</f>
        <v>101.15004487066366</v>
      </c>
    </row>
    <row r="49" spans="1:14">
      <c r="A49" s="2252">
        <v>44470</v>
      </c>
      <c r="B49" s="2622">
        <f>結果表!G47</f>
        <v>99.892539727967417</v>
      </c>
      <c r="C49" s="702">
        <f t="shared" ref="C49" si="334">B49-B48</f>
        <v>0.22223938550170885</v>
      </c>
      <c r="D49" s="702">
        <f t="shared" ref="D49" si="335">ROUND((B49-B37)/B37*100,2)</f>
        <v>3.27</v>
      </c>
      <c r="E49" s="360">
        <f t="shared" ref="E49" si="336">AVERAGE(B47:B49)</f>
        <v>99.666644388929015</v>
      </c>
      <c r="F49" s="360">
        <f t="shared" ref="F49" si="337">E49-E48</f>
        <v>0.22651518560917339</v>
      </c>
      <c r="G49" s="362">
        <f t="shared" ref="G49" si="338">IF(F49&lt;0,-1,1)</f>
        <v>1</v>
      </c>
      <c r="H49" s="362">
        <f t="shared" ref="H49" si="339">SUM(G47:G49)</f>
        <v>3</v>
      </c>
      <c r="I49" s="2618" t="str">
        <f t="shared" ref="I49" si="340">IF(H49=-3,"悪化 ",IF(H49=3,"改善 "," ---"))</f>
        <v xml:space="preserve">改善 </v>
      </c>
      <c r="J49" s="2622">
        <f>結果表!O47</f>
        <v>101.2403811823179</v>
      </c>
      <c r="L49" s="530">
        <v>10</v>
      </c>
      <c r="M49" s="263">
        <f t="shared" ref="M49" si="341">B49</f>
        <v>99.892539727967417</v>
      </c>
      <c r="N49" s="221">
        <f t="shared" ref="N49" si="342">J49</f>
        <v>101.2403811823179</v>
      </c>
    </row>
    <row r="50" spans="1:14">
      <c r="A50" s="2252">
        <v>44501</v>
      </c>
      <c r="B50" s="2622">
        <f>結果表!G48</f>
        <v>100.09895239464849</v>
      </c>
      <c r="C50" s="702">
        <f t="shared" ref="C50" si="343">B50-B49</f>
        <v>0.20641266668107505</v>
      </c>
      <c r="D50" s="702">
        <f t="shared" ref="D50" si="344">ROUND((B50-B38)/B38*100,2)</f>
        <v>3.34</v>
      </c>
      <c r="E50" s="360">
        <f t="shared" ref="E50" si="345">AVERAGE(B48:B50)</f>
        <v>99.887264155027211</v>
      </c>
      <c r="F50" s="360">
        <f t="shared" ref="F50" si="346">E50-E49</f>
        <v>0.22061976609819567</v>
      </c>
      <c r="G50" s="362">
        <f t="shared" ref="G50" si="347">IF(F50&lt;0,-1,1)</f>
        <v>1</v>
      </c>
      <c r="H50" s="362">
        <f t="shared" ref="H50" si="348">SUM(G48:G50)</f>
        <v>3</v>
      </c>
      <c r="I50" s="2618" t="str">
        <f t="shared" ref="I50" si="349">IF(H50=-3,"悪化 ",IF(H50=3,"改善 "," ---"))</f>
        <v xml:space="preserve">改善 </v>
      </c>
      <c r="J50" s="2622">
        <f>結果表!O48</f>
        <v>101.26054310807331</v>
      </c>
      <c r="L50" s="529">
        <v>11</v>
      </c>
      <c r="M50" s="263">
        <f t="shared" ref="M50" si="350">B50</f>
        <v>100.09895239464849</v>
      </c>
      <c r="N50" s="221">
        <f t="shared" ref="N50" si="351">J50</f>
        <v>101.26054310807331</v>
      </c>
    </row>
    <row r="51" spans="1:14">
      <c r="A51" s="2252">
        <v>44531</v>
      </c>
      <c r="B51" s="2622">
        <f>結果表!G49</f>
        <v>100.23991729930049</v>
      </c>
      <c r="C51" s="702">
        <f t="shared" ref="C51:C52" si="352">B51-B50</f>
        <v>0.14096490465199452</v>
      </c>
      <c r="D51" s="702">
        <f t="shared" ref="D51:D52" si="353">ROUND((B51-B39)/B39*100,2)</f>
        <v>3.25</v>
      </c>
      <c r="E51" s="360">
        <f t="shared" ref="E51:E52" si="354">AVERAGE(B49:B51)</f>
        <v>100.07713647397213</v>
      </c>
      <c r="F51" s="360">
        <f t="shared" ref="F51:F52" si="355">E51-E50</f>
        <v>0.1898723189449214</v>
      </c>
      <c r="G51" s="362">
        <f t="shared" ref="G51:G52" si="356">IF(F51&lt;0,-1,1)</f>
        <v>1</v>
      </c>
      <c r="H51" s="362">
        <f t="shared" ref="H51:H52" si="357">SUM(G49:G51)</f>
        <v>3</v>
      </c>
      <c r="I51" s="2618" t="str">
        <f t="shared" ref="I51:I52" si="358">IF(H51=-3,"悪化 ",IF(H51=3,"改善 "," ---"))</f>
        <v xml:space="preserve">改善 </v>
      </c>
      <c r="J51" s="2622">
        <f>結果表!O49</f>
        <v>101.15737188054119</v>
      </c>
      <c r="L51" s="533">
        <v>12</v>
      </c>
      <c r="M51" s="495">
        <f t="shared" ref="M51:M52" si="359">B51</f>
        <v>100.23991729930049</v>
      </c>
      <c r="N51" s="226">
        <f t="shared" ref="N51:N52" si="360">J51</f>
        <v>101.15737188054119</v>
      </c>
    </row>
    <row r="52" spans="1:14">
      <c r="A52" s="2288">
        <v>44562</v>
      </c>
      <c r="B52" s="2621">
        <f>結果表!G50</f>
        <v>100.32449659116885</v>
      </c>
      <c r="C52" s="548">
        <f t="shared" si="352"/>
        <v>8.4579291868365658E-2</v>
      </c>
      <c r="D52" s="246">
        <f t="shared" si="353"/>
        <v>3.05</v>
      </c>
      <c r="E52" s="549">
        <f t="shared" si="354"/>
        <v>100.22112209503928</v>
      </c>
      <c r="F52" s="555">
        <f t="shared" si="355"/>
        <v>0.14398562106714508</v>
      </c>
      <c r="G52" s="550">
        <f t="shared" si="356"/>
        <v>1</v>
      </c>
      <c r="H52" s="556">
        <f t="shared" si="357"/>
        <v>3</v>
      </c>
      <c r="I52" s="2619" t="str">
        <f t="shared" si="358"/>
        <v xml:space="preserve">改善 </v>
      </c>
      <c r="J52" s="2621">
        <f>結果表!O50</f>
        <v>100.96838810815048</v>
      </c>
      <c r="L52" s="531" t="s">
        <v>858</v>
      </c>
      <c r="M52" s="263">
        <f t="shared" si="359"/>
        <v>100.32449659116885</v>
      </c>
      <c r="N52" s="221">
        <f t="shared" si="360"/>
        <v>100.96838810815048</v>
      </c>
    </row>
    <row r="53" spans="1:14">
      <c r="A53" s="2289">
        <v>44593</v>
      </c>
      <c r="B53" s="2622">
        <f>結果表!G51</f>
        <v>100.40484247337893</v>
      </c>
      <c r="C53" s="53">
        <f t="shared" ref="C53" si="361">B53-B52</f>
        <v>8.0345882210082209E-2</v>
      </c>
      <c r="D53" s="244">
        <f t="shared" ref="D53" si="362">ROUND((B53-B41)/B41*100,2)</f>
        <v>2.79</v>
      </c>
      <c r="E53" s="543">
        <f t="shared" ref="E53" si="363">AVERAGE(B51:B53)</f>
        <v>100.32308545461609</v>
      </c>
      <c r="F53" s="360">
        <f t="shared" ref="F53" si="364">E53-E52</f>
        <v>0.10196335957681413</v>
      </c>
      <c r="G53" s="361">
        <f t="shared" ref="G53" si="365">IF(F53&lt;0,-1,1)</f>
        <v>1</v>
      </c>
      <c r="H53" s="362">
        <f t="shared" ref="H53" si="366">SUM(G51:G53)</f>
        <v>3</v>
      </c>
      <c r="I53" s="363" t="str">
        <f t="shared" ref="I53" si="367">IF(H53=-3,"悪化 ",IF(H53=3,"改善 "," ---"))</f>
        <v xml:space="preserve">改善 </v>
      </c>
      <c r="J53" s="2622">
        <f>結果表!O51</f>
        <v>100.73761062344049</v>
      </c>
      <c r="L53" s="528">
        <v>2</v>
      </c>
      <c r="M53" s="263">
        <f t="shared" ref="M53" si="368">B53</f>
        <v>100.40484247337893</v>
      </c>
      <c r="N53" s="221">
        <f t="shared" ref="N53" si="369">J53</f>
        <v>100.73761062344049</v>
      </c>
    </row>
    <row r="54" spans="1:14">
      <c r="A54" s="2289">
        <v>44621</v>
      </c>
      <c r="B54" s="2622">
        <f>結果表!G52</f>
        <v>100.50230300894505</v>
      </c>
      <c r="C54" s="53">
        <f t="shared" ref="C54" si="370">B54-B53</f>
        <v>9.7460535566114004E-2</v>
      </c>
      <c r="D54" s="244">
        <f t="shared" ref="D54" si="371">ROUND((B54-B42)/B42*100,2)</f>
        <v>2.5099999999999998</v>
      </c>
      <c r="E54" s="543">
        <f t="shared" ref="E54" si="372">AVERAGE(B52:B54)</f>
        <v>100.41054735783094</v>
      </c>
      <c r="F54" s="360">
        <f t="shared" ref="F54" si="373">E54-E53</f>
        <v>8.7461903214844483E-2</v>
      </c>
      <c r="G54" s="361">
        <f t="shared" ref="G54" si="374">IF(F54&lt;0,-1,1)</f>
        <v>1</v>
      </c>
      <c r="H54" s="362">
        <f t="shared" ref="H54" si="375">SUM(G52:G54)</f>
        <v>3</v>
      </c>
      <c r="I54" s="363" t="str">
        <f t="shared" ref="I54" si="376">IF(H54=-3,"悪化 ",IF(H54=3,"改善 "," ---"))</f>
        <v xml:space="preserve">改善 </v>
      </c>
      <c r="J54" s="2622">
        <f>結果表!O52</f>
        <v>100.49762513686761</v>
      </c>
      <c r="L54" s="528">
        <v>3</v>
      </c>
      <c r="M54" s="263">
        <f t="shared" ref="M54" si="377">B54</f>
        <v>100.50230300894505</v>
      </c>
      <c r="N54" s="221">
        <f t="shared" ref="N54" si="378">J54</f>
        <v>100.49762513686761</v>
      </c>
    </row>
    <row r="55" spans="1:14">
      <c r="A55" s="2289">
        <v>44652</v>
      </c>
      <c r="B55" s="2622">
        <f>結果表!G53</f>
        <v>100.58077197323598</v>
      </c>
      <c r="C55" s="53">
        <f t="shared" ref="C55" si="379">B55-B54</f>
        <v>7.8468964290934196E-2</v>
      </c>
      <c r="D55" s="244">
        <f t="shared" ref="D55" si="380">ROUND((B55-B43)/B43*100,2)</f>
        <v>2.25</v>
      </c>
      <c r="E55" s="543">
        <f t="shared" ref="E55" si="381">AVERAGE(B53:B55)</f>
        <v>100.49597248518666</v>
      </c>
      <c r="F55" s="360">
        <f t="shared" ref="F55" si="382">E55-E54</f>
        <v>8.542512735571961E-2</v>
      </c>
      <c r="G55" s="361">
        <f t="shared" ref="G55" si="383">IF(F55&lt;0,-1,1)</f>
        <v>1</v>
      </c>
      <c r="H55" s="362">
        <f t="shared" ref="H55" si="384">SUM(G53:G55)</f>
        <v>3</v>
      </c>
      <c r="I55" s="363" t="str">
        <f t="shared" ref="I55" si="385">IF(H55=-3,"悪化 ",IF(H55=3,"改善 "," ---"))</f>
        <v xml:space="preserve">改善 </v>
      </c>
      <c r="J55" s="2622">
        <f>結果表!O53</f>
        <v>100.2646635562412</v>
      </c>
      <c r="L55" s="528">
        <v>4</v>
      </c>
      <c r="M55" s="263">
        <f t="shared" ref="M55" si="386">B55</f>
        <v>100.58077197323598</v>
      </c>
      <c r="N55" s="221">
        <f t="shared" ref="N55" si="387">J55</f>
        <v>100.2646635562412</v>
      </c>
    </row>
    <row r="56" spans="1:14">
      <c r="A56" s="2289">
        <v>44682</v>
      </c>
      <c r="B56" s="2622">
        <f>結果表!G54</f>
        <v>100.63615155010436</v>
      </c>
      <c r="C56" s="53">
        <f t="shared" ref="C56" si="388">B56-B55</f>
        <v>5.537957686837558E-2</v>
      </c>
      <c r="D56" s="244">
        <f t="shared" ref="D56" si="389">ROUND((B56-B44)/B44*100,2)</f>
        <v>1.97</v>
      </c>
      <c r="E56" s="543">
        <f t="shared" ref="E56" si="390">AVERAGE(B54:B56)</f>
        <v>100.57307551076178</v>
      </c>
      <c r="F56" s="360">
        <f t="shared" ref="F56" si="391">E56-E55</f>
        <v>7.7103025575127049E-2</v>
      </c>
      <c r="G56" s="361">
        <f t="shared" ref="G56" si="392">IF(F56&lt;0,-1,1)</f>
        <v>1</v>
      </c>
      <c r="H56" s="362">
        <f t="shared" ref="H56" si="393">SUM(G54:G56)</f>
        <v>3</v>
      </c>
      <c r="I56" s="363" t="str">
        <f t="shared" ref="I56" si="394">IF(H56=-3,"悪化 ",IF(H56=3,"改善 "," ---"))</f>
        <v xml:space="preserve">改善 </v>
      </c>
      <c r="J56" s="2622">
        <f>結果表!O54</f>
        <v>100.10445198238529</v>
      </c>
      <c r="L56" s="528">
        <v>5</v>
      </c>
      <c r="M56" s="263">
        <f t="shared" ref="M56" si="395">B56</f>
        <v>100.63615155010436</v>
      </c>
      <c r="N56" s="221">
        <f t="shared" ref="N56" si="396">J56</f>
        <v>100.10445198238529</v>
      </c>
    </row>
    <row r="57" spans="1:14">
      <c r="A57" s="2289">
        <v>44713</v>
      </c>
      <c r="B57" s="2622">
        <f>結果表!G55</f>
        <v>100.66124432858</v>
      </c>
      <c r="C57" s="53">
        <f t="shared" ref="C57:C58" si="397">B57-B56</f>
        <v>2.5092778475638511E-2</v>
      </c>
      <c r="D57" s="244">
        <f t="shared" ref="D57:D58" si="398">ROUND((B57-B45)/B45*100,2)</f>
        <v>1.71</v>
      </c>
      <c r="E57" s="543">
        <f t="shared" ref="E57:E58" si="399">AVERAGE(B55:B57)</f>
        <v>100.62605595064012</v>
      </c>
      <c r="F57" s="360">
        <f t="shared" ref="F57:F58" si="400">E57-E56</f>
        <v>5.298043987833978E-2</v>
      </c>
      <c r="G57" s="361">
        <f t="shared" ref="G57:G58" si="401">IF(F57&lt;0,-1,1)</f>
        <v>1</v>
      </c>
      <c r="H57" s="362">
        <f t="shared" ref="H57:H58" si="402">SUM(G55:G57)</f>
        <v>3</v>
      </c>
      <c r="I57" s="363" t="str">
        <f t="shared" ref="I57:I58" si="403">IF(H57=-3,"悪化 ",IF(H57=3,"改善 "," ---"))</f>
        <v xml:space="preserve">改善 </v>
      </c>
      <c r="J57" s="2622">
        <f>結果表!O55</f>
        <v>100.09738937683491</v>
      </c>
      <c r="L57" s="528">
        <v>6</v>
      </c>
      <c r="M57" s="263">
        <f t="shared" ref="M57:M58" si="404">B57</f>
        <v>100.66124432858</v>
      </c>
      <c r="N57" s="221">
        <f t="shared" ref="N57:N58" si="405">J57</f>
        <v>100.09738937683491</v>
      </c>
    </row>
    <row r="58" spans="1:14">
      <c r="A58" s="2289">
        <v>44743</v>
      </c>
      <c r="B58" s="2622">
        <f>結果表!G56</f>
        <v>100.65205757050333</v>
      </c>
      <c r="C58" s="53">
        <f t="shared" si="397"/>
        <v>-9.186758076666024E-3</v>
      </c>
      <c r="D58" s="244">
        <f t="shared" si="398"/>
        <v>1.45</v>
      </c>
      <c r="E58" s="543">
        <f t="shared" si="399"/>
        <v>100.6498178163959</v>
      </c>
      <c r="F58" s="360">
        <f t="shared" si="400"/>
        <v>2.3761865755773215E-2</v>
      </c>
      <c r="G58" s="361">
        <f t="shared" si="401"/>
        <v>1</v>
      </c>
      <c r="H58" s="362">
        <f t="shared" si="402"/>
        <v>3</v>
      </c>
      <c r="I58" s="363" t="str">
        <f t="shared" si="403"/>
        <v xml:space="preserve">改善 </v>
      </c>
      <c r="J58" s="2622">
        <f>結果表!O56</f>
        <v>100.12488725638525</v>
      </c>
      <c r="L58" s="528">
        <v>7</v>
      </c>
      <c r="M58" s="263">
        <f t="shared" si="404"/>
        <v>100.65205757050333</v>
      </c>
      <c r="N58" s="221">
        <f t="shared" si="405"/>
        <v>100.12488725638525</v>
      </c>
    </row>
    <row r="59" spans="1:14">
      <c r="A59" s="2289">
        <v>44774</v>
      </c>
      <c r="B59" s="2622">
        <f>結果表!G57</f>
        <v>100.69544717869553</v>
      </c>
      <c r="C59" s="53">
        <f t="shared" ref="C59" si="406">B59-B58</f>
        <v>4.3389608192200058E-2</v>
      </c>
      <c r="D59" s="244">
        <f t="shared" ref="D59" si="407">ROUND((B59-B47)/B47*100,2)</f>
        <v>1.27</v>
      </c>
      <c r="E59" s="543">
        <f t="shared" ref="E59" si="408">AVERAGE(B57:B59)</f>
        <v>100.66958302592629</v>
      </c>
      <c r="F59" s="360">
        <f t="shared" ref="F59" si="409">E59-E58</f>
        <v>1.9765209530390848E-2</v>
      </c>
      <c r="G59" s="361">
        <f t="shared" ref="G59" si="410">IF(F59&lt;0,-1,1)</f>
        <v>1</v>
      </c>
      <c r="H59" s="362">
        <f t="shared" ref="H59" si="411">SUM(G57:G59)</f>
        <v>3</v>
      </c>
      <c r="I59" s="363" t="str">
        <f t="shared" ref="I59" si="412">IF(H59=-3,"悪化 ",IF(H59=3,"改善 "," ---"))</f>
        <v xml:space="preserve">改善 </v>
      </c>
      <c r="J59" s="2622">
        <f>結果表!O57</f>
        <v>100.11212724705724</v>
      </c>
      <c r="L59" s="530">
        <v>8</v>
      </c>
      <c r="M59" s="263">
        <f t="shared" ref="M59" si="413">B59</f>
        <v>100.69544717869553</v>
      </c>
      <c r="N59" s="221">
        <f t="shared" ref="N59" si="414">J59</f>
        <v>100.11212724705724</v>
      </c>
    </row>
    <row r="60" spans="1:14">
      <c r="A60" s="2289">
        <v>44805</v>
      </c>
      <c r="B60" s="2622">
        <f>結果表!G58</f>
        <v>100.80205549783618</v>
      </c>
      <c r="C60" s="53">
        <f t="shared" ref="C60" si="415">B60-B59</f>
        <v>0.10660831914064772</v>
      </c>
      <c r="D60" s="244">
        <f t="shared" ref="D60" si="416">ROUND((B60-B48)/B48*100,2)</f>
        <v>1.1399999999999999</v>
      </c>
      <c r="E60" s="543">
        <f t="shared" ref="E60" si="417">AVERAGE(B58:B60)</f>
        <v>100.71652008234501</v>
      </c>
      <c r="F60" s="360">
        <f t="shared" ref="F60" si="418">E60-E59</f>
        <v>4.6937056418727252E-2</v>
      </c>
      <c r="G60" s="361">
        <f t="shared" ref="G60" si="419">IF(F60&lt;0,-1,1)</f>
        <v>1</v>
      </c>
      <c r="H60" s="362">
        <f t="shared" ref="H60" si="420">SUM(G58:G60)</f>
        <v>3</v>
      </c>
      <c r="I60" s="363" t="str">
        <f t="shared" ref="I60" si="421">IF(H60=-3,"悪化 ",IF(H60=3,"改善 "," ---"))</f>
        <v xml:space="preserve">改善 </v>
      </c>
      <c r="J60" s="2622">
        <f>結果表!O58</f>
        <v>100.04130283613057</v>
      </c>
      <c r="L60" s="530">
        <v>9</v>
      </c>
      <c r="M60" s="263">
        <f t="shared" ref="M60" si="422">B60</f>
        <v>100.80205549783618</v>
      </c>
      <c r="N60" s="221">
        <f t="shared" ref="N60" si="423">J60</f>
        <v>100.04130283613057</v>
      </c>
    </row>
    <row r="61" spans="1:14">
      <c r="A61" s="2289">
        <v>44835</v>
      </c>
      <c r="B61" s="2622">
        <f>結果表!G59</f>
        <v>100.94925914051905</v>
      </c>
      <c r="C61" s="53">
        <f t="shared" ref="C61" si="424">B61-B60</f>
        <v>0.14720364268286801</v>
      </c>
      <c r="D61" s="244">
        <f t="shared" ref="D61" si="425">ROUND((B61-B49)/B49*100,2)</f>
        <v>1.06</v>
      </c>
      <c r="E61" s="543">
        <f t="shared" ref="E61" si="426">AVERAGE(B59:B61)</f>
        <v>100.81558727235024</v>
      </c>
      <c r="F61" s="360">
        <f t="shared" ref="F61" si="427">E61-E60</f>
        <v>9.9067190005229122E-2</v>
      </c>
      <c r="G61" s="361">
        <f t="shared" ref="G61" si="428">IF(F61&lt;0,-1,1)</f>
        <v>1</v>
      </c>
      <c r="H61" s="362">
        <f t="shared" ref="H61" si="429">SUM(G59:G61)</f>
        <v>3</v>
      </c>
      <c r="I61" s="363" t="str">
        <f t="shared" ref="I61" si="430">IF(H61=-3,"悪化 ",IF(H61=3,"改善 "," ---"))</f>
        <v xml:space="preserve">改善 </v>
      </c>
      <c r="J61" s="2622">
        <f>結果表!O59</f>
        <v>99.951054627498252</v>
      </c>
      <c r="L61" s="530">
        <v>10</v>
      </c>
      <c r="M61" s="263">
        <f t="shared" ref="M61" si="431">B61</f>
        <v>100.94925914051905</v>
      </c>
      <c r="N61" s="221">
        <f t="shared" ref="N61" si="432">J61</f>
        <v>99.951054627498252</v>
      </c>
    </row>
    <row r="62" spans="1:14">
      <c r="A62" s="2289">
        <v>44866</v>
      </c>
      <c r="B62" s="2622">
        <f>結果表!G60</f>
        <v>101.03480126689537</v>
      </c>
      <c r="C62" s="53">
        <f t="shared" ref="C62" si="433">B62-B61</f>
        <v>8.5542126376324745E-2</v>
      </c>
      <c r="D62" s="244">
        <f t="shared" ref="D62" si="434">ROUND((B62-B50)/B50*100,2)</f>
        <v>0.93</v>
      </c>
      <c r="E62" s="543">
        <f t="shared" ref="E62" si="435">AVERAGE(B60:B62)</f>
        <v>100.9287053017502</v>
      </c>
      <c r="F62" s="360">
        <f t="shared" ref="F62" si="436">E62-E61</f>
        <v>0.1131180293999563</v>
      </c>
      <c r="G62" s="361">
        <f t="shared" ref="G62" si="437">IF(F62&lt;0,-1,1)</f>
        <v>1</v>
      </c>
      <c r="H62" s="362">
        <f t="shared" ref="H62" si="438">SUM(G60:G62)</f>
        <v>3</v>
      </c>
      <c r="I62" s="363" t="str">
        <f t="shared" ref="I62" si="439">IF(H62=-3,"悪化 ",IF(H62=3,"改善 "," ---"))</f>
        <v xml:space="preserve">改善 </v>
      </c>
      <c r="J62" s="2622">
        <f>結果表!O60</f>
        <v>99.823216827103025</v>
      </c>
      <c r="L62" s="529">
        <v>11</v>
      </c>
      <c r="M62" s="263">
        <f t="shared" ref="M62" si="440">B62</f>
        <v>101.03480126689537</v>
      </c>
      <c r="N62" s="221">
        <f t="shared" ref="N62" si="441">J62</f>
        <v>99.823216827103025</v>
      </c>
    </row>
    <row r="63" spans="1:14">
      <c r="A63" s="2624">
        <v>44896</v>
      </c>
      <c r="B63" s="2623">
        <f>結果表!G61</f>
        <v>101.09401614147835</v>
      </c>
      <c r="C63" s="551">
        <f t="shared" ref="C63:C64" si="442">B63-B62</f>
        <v>5.9214874582977473E-2</v>
      </c>
      <c r="D63" s="247">
        <f t="shared" ref="D63:D64" si="443">ROUND((B63-B51)/B51*100,2)</f>
        <v>0.85</v>
      </c>
      <c r="E63" s="552">
        <f t="shared" ref="E63:E64" si="444">AVERAGE(B61:B63)</f>
        <v>101.02602551629758</v>
      </c>
      <c r="F63" s="545">
        <f t="shared" ref="F63:F64" si="445">E63-E62</f>
        <v>9.7320214547380601E-2</v>
      </c>
      <c r="G63" s="553">
        <f t="shared" ref="G63:G64" si="446">IF(F63&lt;0,-1,1)</f>
        <v>1</v>
      </c>
      <c r="H63" s="546">
        <f t="shared" ref="H63:H64" si="447">SUM(G61:G63)</f>
        <v>3</v>
      </c>
      <c r="I63" s="440" t="str">
        <f t="shared" ref="I63:I64" si="448">IF(H63=-3,"悪化 ",IF(H63=3,"改善 "," ---"))</f>
        <v xml:space="preserve">改善 </v>
      </c>
      <c r="J63" s="2623">
        <f>結果表!O61</f>
        <v>99.647905642701147</v>
      </c>
      <c r="L63" s="533">
        <v>12</v>
      </c>
      <c r="M63" s="495">
        <f t="shared" ref="M63:M64" si="449">B63</f>
        <v>101.09401614147835</v>
      </c>
      <c r="N63" s="226">
        <f t="shared" ref="N63:N64" si="450">J63</f>
        <v>99.647905642701147</v>
      </c>
    </row>
    <row r="64" spans="1:14">
      <c r="A64" s="2252">
        <v>44927</v>
      </c>
      <c r="B64" s="2622">
        <f>結果表!G62</f>
        <v>101.12673072853472</v>
      </c>
      <c r="C64" s="702">
        <f t="shared" si="442"/>
        <v>3.2714587056375422E-2</v>
      </c>
      <c r="D64" s="53">
        <f t="shared" si="443"/>
        <v>0.8</v>
      </c>
      <c r="E64" s="360">
        <f t="shared" si="444"/>
        <v>101.08518271230281</v>
      </c>
      <c r="F64" s="543">
        <f t="shared" si="445"/>
        <v>5.9157196005230617E-2</v>
      </c>
      <c r="G64" s="362">
        <f t="shared" si="446"/>
        <v>1</v>
      </c>
      <c r="H64" s="361">
        <f t="shared" si="447"/>
        <v>3</v>
      </c>
      <c r="I64" s="2618" t="str">
        <f t="shared" si="448"/>
        <v xml:space="preserve">改善 </v>
      </c>
      <c r="J64" s="2622">
        <f>結果表!O62</f>
        <v>99.464593588802117</v>
      </c>
      <c r="L64" s="531" t="s">
        <v>1213</v>
      </c>
      <c r="M64" s="532">
        <f t="shared" si="449"/>
        <v>101.12673072853472</v>
      </c>
      <c r="N64" s="370">
        <f t="shared" si="450"/>
        <v>99.464593588802117</v>
      </c>
    </row>
    <row r="65" spans="1:14">
      <c r="A65" s="2252">
        <v>44958</v>
      </c>
      <c r="B65" s="2622">
        <f>結果表!G63</f>
        <v>101.06569618288992</v>
      </c>
      <c r="C65" s="702">
        <f t="shared" ref="C65" si="451">B65-B64</f>
        <v>-6.1034545644801597E-2</v>
      </c>
      <c r="D65" s="53">
        <f t="shared" ref="D65" si="452">ROUND((B65-B53)/B53*100,2)</f>
        <v>0.66</v>
      </c>
      <c r="E65" s="360">
        <f t="shared" ref="E65" si="453">AVERAGE(B63:B65)</f>
        <v>101.09548101763433</v>
      </c>
      <c r="F65" s="543">
        <f t="shared" ref="F65" si="454">E65-E64</f>
        <v>1.0298305331517099E-2</v>
      </c>
      <c r="G65" s="362">
        <f t="shared" ref="G65" si="455">IF(F65&lt;0,-1,1)</f>
        <v>1</v>
      </c>
      <c r="H65" s="361">
        <f t="shared" ref="H65" si="456">SUM(G63:G65)</f>
        <v>3</v>
      </c>
      <c r="I65" s="2618" t="str">
        <f t="shared" ref="I65" si="457">IF(H65=-3,"悪化 ",IF(H65=3,"改善 "," ---"))</f>
        <v xml:space="preserve">改善 </v>
      </c>
      <c r="J65" s="2622">
        <f>結果表!O63</f>
        <v>99.353169776307197</v>
      </c>
      <c r="L65" s="528">
        <v>2</v>
      </c>
      <c r="M65" s="263">
        <f t="shared" ref="M65" si="458">B65</f>
        <v>101.06569618288992</v>
      </c>
      <c r="N65" s="221">
        <f t="shared" ref="N65" si="459">J65</f>
        <v>99.353169776307197</v>
      </c>
    </row>
    <row r="66" spans="1:14">
      <c r="A66" s="2252">
        <v>44986</v>
      </c>
      <c r="B66" s="2622">
        <f>結果表!G64</f>
        <v>100.97807724080765</v>
      </c>
      <c r="C66" s="702">
        <f t="shared" ref="C66" si="460">B66-B65</f>
        <v>-8.7618942082272611E-2</v>
      </c>
      <c r="D66" s="53">
        <f t="shared" ref="D66" si="461">ROUND((B66-B54)/B54*100,2)</f>
        <v>0.47</v>
      </c>
      <c r="E66" s="360">
        <f t="shared" ref="E66" si="462">AVERAGE(B64:B66)</f>
        <v>101.05683471741077</v>
      </c>
      <c r="F66" s="543">
        <f t="shared" ref="F66" si="463">E66-E65</f>
        <v>-3.8646300223561525E-2</v>
      </c>
      <c r="G66" s="362">
        <f t="shared" ref="G66" si="464">IF(F66&lt;0,-1,1)</f>
        <v>-1</v>
      </c>
      <c r="H66" s="361">
        <f t="shared" ref="H66" si="465">SUM(G64:G66)</f>
        <v>1</v>
      </c>
      <c r="I66" s="2618" t="str">
        <f t="shared" ref="I66" si="466">IF(H66=-3,"悪化 ",IF(H66=3,"改善 "," ---"))</f>
        <v xml:space="preserve"> ---</v>
      </c>
      <c r="J66" s="2622">
        <f>結果表!O64</f>
        <v>99.358797592053733</v>
      </c>
      <c r="L66" s="528">
        <v>3</v>
      </c>
      <c r="M66" s="263">
        <f t="shared" ref="M66" si="467">B66</f>
        <v>100.97807724080765</v>
      </c>
      <c r="N66" s="221">
        <f t="shared" ref="N66" si="468">J66</f>
        <v>99.358797592053733</v>
      </c>
    </row>
    <row r="67" spans="1:14">
      <c r="A67" s="2252">
        <v>45017</v>
      </c>
      <c r="B67" s="2622">
        <f>結果表!G65</f>
        <v>100.91533550074094</v>
      </c>
      <c r="C67" s="702">
        <f t="shared" ref="C67" si="469">B67-B66</f>
        <v>-6.2741740066712737E-2</v>
      </c>
      <c r="D67" s="53">
        <f t="shared" ref="D67" si="470">ROUND((B67-B55)/B55*100,2)</f>
        <v>0.33</v>
      </c>
      <c r="E67" s="360">
        <f t="shared" ref="E67" si="471">AVERAGE(B65:B67)</f>
        <v>100.9863696414795</v>
      </c>
      <c r="F67" s="543">
        <f t="shared" ref="F67" si="472">E67-E66</f>
        <v>-7.0465075931267052E-2</v>
      </c>
      <c r="G67" s="362">
        <f t="shared" ref="G67" si="473">IF(F67&lt;0,-1,1)</f>
        <v>-1</v>
      </c>
      <c r="H67" s="361">
        <f t="shared" ref="H67" si="474">SUM(G65:G67)</f>
        <v>-1</v>
      </c>
      <c r="I67" s="2618" t="str">
        <f t="shared" ref="I67" si="475">IF(H67=-3,"悪化 ",IF(H67=3,"改善 "," ---"))</f>
        <v xml:space="preserve"> ---</v>
      </c>
      <c r="J67" s="2622">
        <f>結果表!O65</f>
        <v>99.448333868179475</v>
      </c>
      <c r="L67" s="528">
        <v>4</v>
      </c>
      <c r="M67" s="263">
        <f t="shared" ref="M67" si="476">B67</f>
        <v>100.91533550074094</v>
      </c>
      <c r="N67" s="221">
        <f t="shared" ref="N67" si="477">J67</f>
        <v>99.448333868179475</v>
      </c>
    </row>
    <row r="68" spans="1:14">
      <c r="A68" s="2252">
        <v>45047</v>
      </c>
      <c r="B68" s="2622">
        <f>結果表!G66</f>
        <v>100.78200193279898</v>
      </c>
      <c r="C68" s="702">
        <f t="shared" ref="C68" si="478">B68-B67</f>
        <v>-0.1333335679419605</v>
      </c>
      <c r="D68" s="53">
        <f t="shared" ref="D68" si="479">ROUND((B68-B56)/B56*100,2)</f>
        <v>0.14000000000000001</v>
      </c>
      <c r="E68" s="360">
        <f t="shared" ref="E68" si="480">AVERAGE(B66:B68)</f>
        <v>100.89180489144918</v>
      </c>
      <c r="F68" s="543">
        <f t="shared" ref="F68" si="481">E68-E67</f>
        <v>-9.4564750030315281E-2</v>
      </c>
      <c r="G68" s="362">
        <f t="shared" ref="G68" si="482">IF(F68&lt;0,-1,1)</f>
        <v>-1</v>
      </c>
      <c r="H68" s="361">
        <f t="shared" ref="H68" si="483">SUM(G66:G68)</f>
        <v>-3</v>
      </c>
      <c r="I68" s="2618" t="str">
        <f t="shared" ref="I68" si="484">IF(H68=-3,"悪化 ",IF(H68=3,"改善 "," ---"))</f>
        <v xml:space="preserve">悪化 </v>
      </c>
      <c r="J68" s="2622">
        <f>結果表!O66</f>
        <v>99.601905755950995</v>
      </c>
      <c r="L68" s="528">
        <v>5</v>
      </c>
      <c r="M68" s="263">
        <f t="shared" ref="M68" si="485">B68</f>
        <v>100.78200193279898</v>
      </c>
      <c r="N68" s="221">
        <f t="shared" ref="N68" si="486">J68</f>
        <v>99.601905755950995</v>
      </c>
    </row>
    <row r="69" spans="1:14">
      <c r="A69" s="2252">
        <v>45078</v>
      </c>
      <c r="B69" s="2622">
        <f>結果表!G67</f>
        <v>100.67041840453282</v>
      </c>
      <c r="C69" s="702">
        <f t="shared" ref="C69" si="487">B69-B68</f>
        <v>-0.11158352826615214</v>
      </c>
      <c r="D69" s="53">
        <f t="shared" ref="D69" si="488">ROUND((B69-B57)/B57*100,2)</f>
        <v>0.01</v>
      </c>
      <c r="E69" s="360">
        <f t="shared" ref="E69" si="489">AVERAGE(B67:B69)</f>
        <v>100.78925194602425</v>
      </c>
      <c r="F69" s="543">
        <f t="shared" ref="F69" si="490">E69-E68</f>
        <v>-0.10255294542493232</v>
      </c>
      <c r="G69" s="362">
        <f t="shared" ref="G69" si="491">IF(F69&lt;0,-1,1)</f>
        <v>-1</v>
      </c>
      <c r="H69" s="361">
        <f t="shared" ref="H69" si="492">SUM(G67:G69)</f>
        <v>-3</v>
      </c>
      <c r="I69" s="2618" t="str">
        <f t="shared" ref="I69" si="493">IF(H69=-3,"悪化 ",IF(H69=3,"改善 "," ---"))</f>
        <v xml:space="preserve">悪化 </v>
      </c>
      <c r="J69" s="2622">
        <f>結果表!O67</f>
        <v>99.821672085694487</v>
      </c>
      <c r="L69" s="528">
        <v>6</v>
      </c>
      <c r="M69" s="263">
        <f t="shared" ref="M69" si="494">B69</f>
        <v>100.67041840453282</v>
      </c>
      <c r="N69" s="221">
        <f t="shared" ref="N69" si="495">J69</f>
        <v>99.821672085694487</v>
      </c>
    </row>
    <row r="70" spans="1:14">
      <c r="A70" s="2252">
        <v>45108</v>
      </c>
      <c r="B70" s="2622">
        <f>結果表!G68</f>
        <v>100.63696516833882</v>
      </c>
      <c r="C70" s="702">
        <f t="shared" ref="C70" si="496">B70-B69</f>
        <v>-3.3453236194006308E-2</v>
      </c>
      <c r="D70" s="53">
        <f t="shared" ref="D70" si="497">ROUND((B70-B58)/B58*100,2)</f>
        <v>-0.01</v>
      </c>
      <c r="E70" s="360">
        <f t="shared" ref="E70" si="498">AVERAGE(B68:B70)</f>
        <v>100.69646183522354</v>
      </c>
      <c r="F70" s="543">
        <f t="shared" ref="F70" si="499">E70-E69</f>
        <v>-9.2790110800706316E-2</v>
      </c>
      <c r="G70" s="362">
        <f t="shared" ref="G70" si="500">IF(F70&lt;0,-1,1)</f>
        <v>-1</v>
      </c>
      <c r="H70" s="361">
        <f t="shared" ref="H70" si="501">SUM(G68:G70)</f>
        <v>-3</v>
      </c>
      <c r="I70" s="2618" t="str">
        <f t="shared" ref="I70" si="502">IF(H70=-3,"悪化 ",IF(H70=3,"改善 "," ---"))</f>
        <v xml:space="preserve">悪化 </v>
      </c>
      <c r="J70" s="2622">
        <f>結果表!O68</f>
        <v>100.10927763839145</v>
      </c>
      <c r="L70" s="528">
        <v>7</v>
      </c>
      <c r="M70" s="263">
        <f t="shared" ref="M70" si="503">B70</f>
        <v>100.63696516833882</v>
      </c>
      <c r="N70" s="221">
        <f t="shared" ref="N70" si="504">J70</f>
        <v>100.10927763839145</v>
      </c>
    </row>
    <row r="71" spans="1:14">
      <c r="A71" s="2252">
        <v>45139</v>
      </c>
      <c r="B71" s="2622">
        <f>結果表!G69</f>
        <v>100.53303241647366</v>
      </c>
      <c r="C71" s="702">
        <f t="shared" ref="C71" si="505">B71-B70</f>
        <v>-0.10393275186515893</v>
      </c>
      <c r="D71" s="53">
        <f t="shared" ref="D71" si="506">ROUND((B71-B59)/B59*100,2)</f>
        <v>-0.16</v>
      </c>
      <c r="E71" s="360">
        <f t="shared" ref="E71" si="507">AVERAGE(B69:B71)</f>
        <v>100.61347199644842</v>
      </c>
      <c r="F71" s="543">
        <f t="shared" ref="F71" si="508">E71-E70</f>
        <v>-8.2989838775120006E-2</v>
      </c>
      <c r="G71" s="362">
        <f t="shared" ref="G71" si="509">IF(F71&lt;0,-1,1)</f>
        <v>-1</v>
      </c>
      <c r="H71" s="361">
        <f t="shared" ref="H71" si="510">SUM(G69:G71)</f>
        <v>-3</v>
      </c>
      <c r="I71" s="2618" t="str">
        <f t="shared" ref="I71" si="511">IF(H71=-3,"悪化 ",IF(H71=3,"改善 "," ---"))</f>
        <v xml:space="preserve">悪化 </v>
      </c>
      <c r="J71" s="2622">
        <f>結果表!O69</f>
        <v>100.39849214173869</v>
      </c>
      <c r="L71" s="530">
        <v>8</v>
      </c>
      <c r="M71" s="263">
        <f t="shared" ref="M71" si="512">B71</f>
        <v>100.53303241647366</v>
      </c>
      <c r="N71" s="221">
        <f t="shared" ref="N71" si="513">J71</f>
        <v>100.39849214173869</v>
      </c>
    </row>
    <row r="72" spans="1:14">
      <c r="A72" s="2252">
        <v>45170</v>
      </c>
      <c r="B72" s="2622">
        <f>結果表!G70</f>
        <v>100.39746665829192</v>
      </c>
      <c r="C72" s="702">
        <f t="shared" ref="C72" si="514">B72-B71</f>
        <v>-0.1355657581817411</v>
      </c>
      <c r="D72" s="53">
        <f t="shared" ref="D72" si="515">ROUND((B72-B60)/B60*100,2)</f>
        <v>-0.4</v>
      </c>
      <c r="E72" s="360">
        <f t="shared" ref="E72" si="516">AVERAGE(B70:B72)</f>
        <v>100.52248808103479</v>
      </c>
      <c r="F72" s="543">
        <f t="shared" ref="F72" si="517">E72-E71</f>
        <v>-9.0983915413630712E-2</v>
      </c>
      <c r="G72" s="362">
        <f t="shared" ref="G72" si="518">IF(F72&lt;0,-1,1)</f>
        <v>-1</v>
      </c>
      <c r="H72" s="361">
        <f t="shared" ref="H72" si="519">SUM(G70:G72)</f>
        <v>-3</v>
      </c>
      <c r="I72" s="2618" t="str">
        <f t="shared" ref="I72" si="520">IF(H72=-3,"悪化 ",IF(H72=3,"改善 "," ---"))</f>
        <v xml:space="preserve">悪化 </v>
      </c>
      <c r="J72" s="2622">
        <f>結果表!O70</f>
        <v>100.65325527922467</v>
      </c>
      <c r="L72" s="530">
        <v>9</v>
      </c>
      <c r="M72" s="263">
        <f t="shared" ref="M72" si="521">B72</f>
        <v>100.39746665829192</v>
      </c>
      <c r="N72" s="221">
        <f t="shared" ref="N72" si="522">J72</f>
        <v>100.65325527922467</v>
      </c>
    </row>
    <row r="73" spans="1:14">
      <c r="A73" s="2252">
        <v>45200</v>
      </c>
      <c r="B73" s="2622">
        <f>結果表!G71</f>
        <v>100.29256062499412</v>
      </c>
      <c r="C73" s="702">
        <f t="shared" ref="C73" si="523">B73-B72</f>
        <v>-0.10490603329779447</v>
      </c>
      <c r="D73" s="53">
        <f t="shared" ref="D73" si="524">ROUND((B73-B61)/B61*100,2)</f>
        <v>-0.65</v>
      </c>
      <c r="E73" s="360">
        <f t="shared" ref="E73" si="525">AVERAGE(B71:B73)</f>
        <v>100.40768656658656</v>
      </c>
      <c r="F73" s="543">
        <f t="shared" ref="F73" si="526">E73-E72</f>
        <v>-0.1148015144482315</v>
      </c>
      <c r="G73" s="362">
        <f t="shared" ref="G73" si="527">IF(F73&lt;0,-1,1)</f>
        <v>-1</v>
      </c>
      <c r="H73" s="361">
        <f t="shared" ref="H73" si="528">SUM(G71:G73)</f>
        <v>-3</v>
      </c>
      <c r="I73" s="2618" t="str">
        <f t="shared" ref="I73" si="529">IF(H73=-3,"悪化 ",IF(H73=3,"改善 "," ---"))</f>
        <v xml:space="preserve">悪化 </v>
      </c>
      <c r="J73" s="2622">
        <f>結果表!O71</f>
        <v>100.78866064663005</v>
      </c>
      <c r="L73" s="530">
        <v>10</v>
      </c>
      <c r="M73" s="263">
        <f t="shared" ref="M73" si="530">B73</f>
        <v>100.29256062499412</v>
      </c>
      <c r="N73" s="221">
        <f t="shared" ref="N73" si="531">J73</f>
        <v>100.78866064663005</v>
      </c>
    </row>
    <row r="74" spans="1:14">
      <c r="A74" s="2252">
        <v>45231</v>
      </c>
      <c r="B74" s="2622">
        <f>結果表!G72</f>
        <v>100.19244327657483</v>
      </c>
      <c r="C74" s="702">
        <f t="shared" ref="C74" si="532">B74-B73</f>
        <v>-0.10011734841928899</v>
      </c>
      <c r="D74" s="53">
        <f t="shared" ref="D74" si="533">ROUND((B74-B62)/B62*100,2)</f>
        <v>-0.83</v>
      </c>
      <c r="E74" s="360">
        <f t="shared" ref="E74" si="534">AVERAGE(B72:B74)</f>
        <v>100.29415685328695</v>
      </c>
      <c r="F74" s="543">
        <f t="shared" ref="F74" si="535">E74-E73</f>
        <v>-0.11352971329961292</v>
      </c>
      <c r="G74" s="362">
        <f t="shared" ref="G74" si="536">IF(F74&lt;0,-1,1)</f>
        <v>-1</v>
      </c>
      <c r="H74" s="361">
        <f t="shared" ref="H74" si="537">SUM(G72:G74)</f>
        <v>-3</v>
      </c>
      <c r="I74" s="2618" t="str">
        <f t="shared" ref="I74" si="538">IF(H74=-3,"悪化 ",IF(H74=3,"改善 "," ---"))</f>
        <v xml:space="preserve">悪化 </v>
      </c>
      <c r="J74" s="2622">
        <f>結果表!O72</f>
        <v>100.84482199117804</v>
      </c>
      <c r="L74" s="529">
        <v>11</v>
      </c>
      <c r="M74" s="263">
        <f t="shared" ref="M74" si="539">B74</f>
        <v>100.19244327657483</v>
      </c>
      <c r="N74" s="221">
        <f t="shared" ref="N74" si="540">J74</f>
        <v>100.84482199117804</v>
      </c>
    </row>
    <row r="75" spans="1:14">
      <c r="A75" s="2252">
        <v>45261</v>
      </c>
      <c r="B75" s="2622">
        <f>結果表!G73</f>
        <v>100.14534199968941</v>
      </c>
      <c r="C75" s="702">
        <f t="shared" ref="C75:C76" si="541">B75-B74</f>
        <v>-4.7101276885427978E-2</v>
      </c>
      <c r="D75" s="53">
        <f t="shared" ref="D75:D76" si="542">ROUND((B75-B63)/B63*100,2)</f>
        <v>-0.94</v>
      </c>
      <c r="E75" s="360">
        <f t="shared" ref="E75:E76" si="543">AVERAGE(B73:B75)</f>
        <v>100.21011530041945</v>
      </c>
      <c r="F75" s="543">
        <f t="shared" ref="F75:F76" si="544">E75-E74</f>
        <v>-8.404155286750381E-2</v>
      </c>
      <c r="G75" s="362">
        <f t="shared" ref="G75:G76" si="545">IF(F75&lt;0,-1,1)</f>
        <v>-1</v>
      </c>
      <c r="H75" s="361">
        <f t="shared" ref="H75:H76" si="546">SUM(G73:G75)</f>
        <v>-3</v>
      </c>
      <c r="I75" s="2618" t="str">
        <f t="shared" ref="I75:I76" si="547">IF(H75=-3,"悪化 ",IF(H75=3,"改善 "," ---"))</f>
        <v xml:space="preserve">悪化 </v>
      </c>
      <c r="J75" s="2622">
        <f>結果表!O73</f>
        <v>100.85548027604688</v>
      </c>
      <c r="L75" s="533">
        <v>12</v>
      </c>
      <c r="M75" s="495">
        <f t="shared" ref="M75:M76" si="548">B75</f>
        <v>100.14534199968941</v>
      </c>
      <c r="N75" s="226">
        <f t="shared" ref="N75:N76" si="549">J75</f>
        <v>100.85548027604688</v>
      </c>
    </row>
    <row r="76" spans="1:14">
      <c r="A76" s="2288">
        <v>45292</v>
      </c>
      <c r="B76" s="2621">
        <f>結果表!G74</f>
        <v>100.13907571234972</v>
      </c>
      <c r="C76" s="739">
        <f t="shared" si="541"/>
        <v>-6.2662873396845953E-3</v>
      </c>
      <c r="D76" s="548">
        <f t="shared" si="542"/>
        <v>-0.98</v>
      </c>
      <c r="E76" s="555">
        <f t="shared" si="543"/>
        <v>100.15895366287133</v>
      </c>
      <c r="F76" s="549">
        <f t="shared" si="544"/>
        <v>-5.1161637548119643E-2</v>
      </c>
      <c r="G76" s="556">
        <f t="shared" si="545"/>
        <v>-1</v>
      </c>
      <c r="H76" s="550">
        <f t="shared" si="546"/>
        <v>-3</v>
      </c>
      <c r="I76" s="2617" t="str">
        <f t="shared" si="547"/>
        <v xml:space="preserve">悪化 </v>
      </c>
      <c r="J76" s="2621">
        <f>結果表!O74</f>
        <v>100.7990998091862</v>
      </c>
      <c r="L76" s="531" t="s">
        <v>1257</v>
      </c>
      <c r="M76" s="263">
        <f t="shared" si="548"/>
        <v>100.13907571234972</v>
      </c>
      <c r="N76" s="221">
        <f t="shared" si="549"/>
        <v>100.7990998091862</v>
      </c>
    </row>
    <row r="77" spans="1:14">
      <c r="A77" s="2289">
        <v>45323</v>
      </c>
      <c r="B77" s="2622">
        <f>結果表!G75</f>
        <v>100.05665328676019</v>
      </c>
      <c r="C77" s="702">
        <f t="shared" ref="C77" si="550">B77-B76</f>
        <v>-8.2422425589527393E-2</v>
      </c>
      <c r="D77" s="53">
        <f t="shared" ref="D77" si="551">ROUND((B77-B65)/B65*100,2)</f>
        <v>-1</v>
      </c>
      <c r="E77" s="360">
        <f t="shared" ref="E77" si="552">AVERAGE(B75:B77)</f>
        <v>100.1136903329331</v>
      </c>
      <c r="F77" s="543">
        <f t="shared" ref="F77" si="553">E77-E76</f>
        <v>-4.5263329938222796E-2</v>
      </c>
      <c r="G77" s="362">
        <f t="shared" ref="G77" si="554">IF(F77&lt;0,-1,1)</f>
        <v>-1</v>
      </c>
      <c r="H77" s="361">
        <f t="shared" ref="H77" si="555">SUM(G75:G77)</f>
        <v>-3</v>
      </c>
      <c r="I77" s="2618" t="str">
        <f t="shared" ref="I77" si="556">IF(H77=-3,"悪化 ",IF(H77=3,"改善 "," ---"))</f>
        <v xml:space="preserve">悪化 </v>
      </c>
      <c r="J77" s="2622">
        <f>結果表!O75</f>
        <v>100.70348305715484</v>
      </c>
      <c r="L77" s="528">
        <v>2</v>
      </c>
      <c r="M77" s="263">
        <f t="shared" ref="M77" si="557">B77</f>
        <v>100.05665328676019</v>
      </c>
      <c r="N77" s="221">
        <f t="shared" ref="N77" si="558">J77</f>
        <v>100.70348305715484</v>
      </c>
    </row>
    <row r="78" spans="1:14">
      <c r="A78" s="2289">
        <v>45352</v>
      </c>
      <c r="B78" s="2622">
        <f>結果表!G76</f>
        <v>99.953002149385426</v>
      </c>
      <c r="C78" s="702">
        <f t="shared" ref="C78" si="559">B78-B77</f>
        <v>-0.10365113737476861</v>
      </c>
      <c r="D78" s="53">
        <f t="shared" ref="D78" si="560">ROUND((B78-B66)/B66*100,2)</f>
        <v>-1.02</v>
      </c>
      <c r="E78" s="360">
        <f t="shared" ref="E78" si="561">AVERAGE(B76:B78)</f>
        <v>100.04957704949845</v>
      </c>
      <c r="F78" s="543">
        <f t="shared" ref="F78" si="562">E78-E77</f>
        <v>-6.4113283434650725E-2</v>
      </c>
      <c r="G78" s="362">
        <f t="shared" ref="G78" si="563">IF(F78&lt;0,-1,1)</f>
        <v>-1</v>
      </c>
      <c r="H78" s="361">
        <f t="shared" ref="H78" si="564">SUM(G76:G78)</f>
        <v>-3</v>
      </c>
      <c r="I78" s="2618" t="str">
        <f t="shared" ref="I78" si="565">IF(H78=-3,"悪化 ",IF(H78=3,"改善 "," ---"))</f>
        <v xml:space="preserve">悪化 </v>
      </c>
      <c r="J78" s="2622">
        <f>結果表!O76</f>
        <v>100.59829102526655</v>
      </c>
      <c r="L78" s="528">
        <v>3</v>
      </c>
      <c r="M78" s="263">
        <f t="shared" ref="M78" si="566">B78</f>
        <v>99.953002149385426</v>
      </c>
      <c r="N78" s="221">
        <f t="shared" ref="N78" si="567">J78</f>
        <v>100.59829102526655</v>
      </c>
    </row>
    <row r="79" spans="1:14">
      <c r="A79" s="2289">
        <v>45383</v>
      </c>
      <c r="B79" s="2622">
        <f>結果表!G77</f>
        <v>99.893344541786362</v>
      </c>
      <c r="C79" s="702">
        <f t="shared" ref="C79" si="568">B79-B78</f>
        <v>-5.9657607599064022E-2</v>
      </c>
      <c r="D79" s="53">
        <f t="shared" ref="D79" si="569">ROUND((B79-B67)/B67*100,2)</f>
        <v>-1.01</v>
      </c>
      <c r="E79" s="360">
        <f t="shared" ref="E79" si="570">AVERAGE(B77:B79)</f>
        <v>99.967666659310666</v>
      </c>
      <c r="F79" s="543">
        <f t="shared" ref="F79" si="571">E79-E78</f>
        <v>-8.1910390187786675E-2</v>
      </c>
      <c r="G79" s="362">
        <f t="shared" ref="G79" si="572">IF(F79&lt;0,-1,1)</f>
        <v>-1</v>
      </c>
      <c r="H79" s="361">
        <f t="shared" ref="H79" si="573">SUM(G77:G79)</f>
        <v>-3</v>
      </c>
      <c r="I79" s="2618" t="str">
        <f t="shared" ref="I79" si="574">IF(H79=-3,"悪化 ",IF(H79=3,"改善 "," ---"))</f>
        <v xml:space="preserve">悪化 </v>
      </c>
      <c r="J79" s="2622">
        <f>結果表!O77</f>
        <v>100.463714175117</v>
      </c>
      <c r="L79" s="528">
        <v>4</v>
      </c>
      <c r="M79" s="263">
        <f t="shared" ref="M79" si="575">B79</f>
        <v>99.893344541786362</v>
      </c>
      <c r="N79" s="221">
        <f t="shared" ref="N79" si="576">J79</f>
        <v>100.463714175117</v>
      </c>
    </row>
    <row r="80" spans="1:14">
      <c r="A80" s="2289">
        <v>45413</v>
      </c>
      <c r="B80" s="2622">
        <f>結果表!G78</f>
        <v>99.836533393820005</v>
      </c>
      <c r="C80" s="702">
        <f t="shared" ref="C80" si="577">B80-B79</f>
        <v>-5.6811147966357112E-2</v>
      </c>
      <c r="D80" s="53">
        <f t="shared" ref="D80" si="578">ROUND((B80-B68)/B68*100,2)</f>
        <v>-0.94</v>
      </c>
      <c r="E80" s="360">
        <f t="shared" ref="E80" si="579">AVERAGE(B78:B80)</f>
        <v>99.894293361663927</v>
      </c>
      <c r="F80" s="543">
        <f t="shared" ref="F80" si="580">E80-E79</f>
        <v>-7.3373297646739388E-2</v>
      </c>
      <c r="G80" s="362">
        <f t="shared" ref="G80" si="581">IF(F80&lt;0,-1,1)</f>
        <v>-1</v>
      </c>
      <c r="H80" s="361">
        <f t="shared" ref="H80" si="582">SUM(G78:G80)</f>
        <v>-3</v>
      </c>
      <c r="I80" s="2618" t="str">
        <f t="shared" ref="I80" si="583">IF(H80=-3,"悪化 ",IF(H80=3,"改善 "," ---"))</f>
        <v xml:space="preserve">悪化 </v>
      </c>
      <c r="J80" s="2622">
        <f>結果表!O78</f>
        <v>100.30671152644754</v>
      </c>
      <c r="L80" s="528">
        <v>5</v>
      </c>
      <c r="M80" s="263">
        <f t="shared" ref="M80" si="584">B80</f>
        <v>99.836533393820005</v>
      </c>
      <c r="N80" s="221">
        <f t="shared" ref="N80" si="585">J80</f>
        <v>100.30671152644754</v>
      </c>
    </row>
    <row r="81" spans="1:14">
      <c r="A81" s="2289">
        <v>45444</v>
      </c>
      <c r="B81" s="2622">
        <f>結果表!G79</f>
        <v>99.848477476460189</v>
      </c>
      <c r="C81" s="702">
        <f t="shared" ref="C81" si="586">B81-B80</f>
        <v>1.1944082640184206E-2</v>
      </c>
      <c r="D81" s="53">
        <f t="shared" ref="D81" si="587">ROUND((B81-B69)/B69*100,2)</f>
        <v>-0.82</v>
      </c>
      <c r="E81" s="360">
        <f t="shared" ref="E81" si="588">AVERAGE(B79:B81)</f>
        <v>99.859451804022186</v>
      </c>
      <c r="F81" s="543">
        <f t="shared" ref="F81" si="589">E81-E80</f>
        <v>-3.4841557641740906E-2</v>
      </c>
      <c r="G81" s="362">
        <f t="shared" ref="G81" si="590">IF(F81&lt;0,-1,1)</f>
        <v>-1</v>
      </c>
      <c r="H81" s="361">
        <f t="shared" ref="H81" si="591">SUM(G79:G81)</f>
        <v>-3</v>
      </c>
      <c r="I81" s="2618" t="str">
        <f t="shared" ref="I81" si="592">IF(H81=-3,"悪化 ",IF(H81=3,"改善 "," ---"))</f>
        <v xml:space="preserve">悪化 </v>
      </c>
      <c r="J81" s="2622">
        <f>結果表!O79</f>
        <v>100.0924665422848</v>
      </c>
      <c r="L81" s="528">
        <v>6</v>
      </c>
      <c r="M81" s="263">
        <f t="shared" ref="M81" si="593">B81</f>
        <v>99.848477476460189</v>
      </c>
      <c r="N81" s="221">
        <f t="shared" ref="N81" si="594">J81</f>
        <v>100.0924665422848</v>
      </c>
    </row>
    <row r="82" spans="1:14">
      <c r="A82" s="2289">
        <v>45474</v>
      </c>
      <c r="B82" s="2622">
        <f>結果表!G80</f>
        <v>99.97987880466701</v>
      </c>
      <c r="C82" s="702">
        <f t="shared" ref="C82" si="595">B82-B81</f>
        <v>0.13140132820682027</v>
      </c>
      <c r="D82" s="53">
        <f t="shared" ref="D82" si="596">ROUND((B82-B70)/B70*100,2)</f>
        <v>-0.65</v>
      </c>
      <c r="E82" s="360">
        <f t="shared" ref="E82" si="597">AVERAGE(B80:B82)</f>
        <v>99.88829655831573</v>
      </c>
      <c r="F82" s="543">
        <f t="shared" ref="F82" si="598">E82-E81</f>
        <v>2.8844754293544383E-2</v>
      </c>
      <c r="G82" s="362">
        <f t="shared" ref="G82" si="599">IF(F82&lt;0,-1,1)</f>
        <v>1</v>
      </c>
      <c r="H82" s="361">
        <f t="shared" ref="H82" si="600">SUM(G80:G82)</f>
        <v>-1</v>
      </c>
      <c r="I82" s="2618" t="str">
        <f t="shared" ref="I82" si="601">IF(H82=-3,"悪化 ",IF(H82=3,"改善 "," ---"))</f>
        <v xml:space="preserve"> ---</v>
      </c>
      <c r="J82" s="2622">
        <f>結果表!O80</f>
        <v>99.797654306336739</v>
      </c>
      <c r="L82" s="528">
        <v>7</v>
      </c>
      <c r="M82" s="263">
        <f t="shared" ref="M82" si="602">B82</f>
        <v>99.97987880466701</v>
      </c>
      <c r="N82" s="221">
        <f t="shared" ref="N82" si="603">J82</f>
        <v>99.797654306336739</v>
      </c>
    </row>
    <row r="83" spans="1:14">
      <c r="A83" s="2289">
        <v>45505</v>
      </c>
      <c r="B83" s="2622">
        <f>結果表!G81</f>
        <v>100.09988695905211</v>
      </c>
      <c r="C83" s="702">
        <f t="shared" ref="C83" si="604">B83-B82</f>
        <v>0.12000815438510415</v>
      </c>
      <c r="D83" s="53">
        <f t="shared" ref="D83" si="605">ROUND((B83-B71)/B71*100,2)</f>
        <v>-0.43</v>
      </c>
      <c r="E83" s="360">
        <f t="shared" ref="E83" si="606">AVERAGE(B81:B83)</f>
        <v>99.976081080059771</v>
      </c>
      <c r="F83" s="543">
        <f t="shared" ref="F83" si="607">E83-E82</f>
        <v>8.7784521744040944E-2</v>
      </c>
      <c r="G83" s="362">
        <f t="shared" ref="G83" si="608">IF(F83&lt;0,-1,1)</f>
        <v>1</v>
      </c>
      <c r="H83" s="361">
        <f t="shared" ref="H83" si="609">SUM(G81:G83)</f>
        <v>1</v>
      </c>
      <c r="I83" s="2618" t="str">
        <f t="shared" ref="I83" si="610">IF(H83=-3,"悪化 ",IF(H83=3,"改善 "," ---"))</f>
        <v xml:space="preserve"> ---</v>
      </c>
      <c r="J83" s="2622">
        <f>結果表!O81</f>
        <v>99.397712743206057</v>
      </c>
      <c r="L83" s="530">
        <v>8</v>
      </c>
      <c r="M83" s="263">
        <f t="shared" ref="M83" si="611">B83</f>
        <v>100.09988695905211</v>
      </c>
      <c r="N83" s="221">
        <f t="shared" ref="N83" si="612">J83</f>
        <v>99.397712743206057</v>
      </c>
    </row>
    <row r="84" spans="1:14">
      <c r="A84" s="2289">
        <v>45536</v>
      </c>
      <c r="B84" s="2622">
        <f>結果表!G82</f>
        <v>100.21572784160811</v>
      </c>
      <c r="C84" s="702">
        <f t="shared" ref="C84" si="613">B84-B83</f>
        <v>0.11584088255600022</v>
      </c>
      <c r="D84" s="53">
        <f t="shared" ref="D84" si="614">ROUND((B84-B72)/B72*100,2)</f>
        <v>-0.18</v>
      </c>
      <c r="E84" s="360">
        <f t="shared" ref="E84" si="615">AVERAGE(B82:B84)</f>
        <v>100.09849786844241</v>
      </c>
      <c r="F84" s="543">
        <f t="shared" ref="F84" si="616">E84-E83</f>
        <v>0.12241678838263681</v>
      </c>
      <c r="G84" s="362">
        <f t="shared" ref="G84" si="617">IF(F84&lt;0,-1,1)</f>
        <v>1</v>
      </c>
      <c r="H84" s="361">
        <f t="shared" ref="H84" si="618">SUM(G82:G84)</f>
        <v>3</v>
      </c>
      <c r="I84" s="2618" t="str">
        <f t="shared" ref="I84" si="619">IF(H84=-3,"悪化 ",IF(H84=3,"改善 "," ---"))</f>
        <v xml:space="preserve">改善 </v>
      </c>
      <c r="J84" s="2622">
        <f>結果表!O82</f>
        <v>99.020160600239919</v>
      </c>
      <c r="L84" s="530">
        <v>9</v>
      </c>
      <c r="M84" s="263">
        <f t="shared" ref="M84" si="620">B84</f>
        <v>100.21572784160811</v>
      </c>
      <c r="N84" s="221">
        <f t="shared" ref="N84" si="621">J84</f>
        <v>99.020160600239919</v>
      </c>
    </row>
    <row r="85" spans="1:14">
      <c r="A85" s="2289">
        <v>45566</v>
      </c>
      <c r="B85" s="2622"/>
      <c r="C85" s="702"/>
      <c r="D85" s="53"/>
      <c r="E85" s="360"/>
      <c r="F85" s="543"/>
      <c r="G85" s="362"/>
      <c r="H85" s="361"/>
      <c r="I85" s="2618"/>
      <c r="J85" s="2622"/>
      <c r="L85" s="530">
        <v>10</v>
      </c>
      <c r="M85" s="263"/>
      <c r="N85" s="221"/>
    </row>
    <row r="86" spans="1:14">
      <c r="A86" s="2289">
        <v>45597</v>
      </c>
      <c r="B86" s="2622"/>
      <c r="C86" s="702"/>
      <c r="D86" s="53"/>
      <c r="E86" s="360"/>
      <c r="F86" s="543"/>
      <c r="G86" s="362"/>
      <c r="H86" s="361"/>
      <c r="I86" s="2618"/>
      <c r="J86" s="2622"/>
      <c r="L86" s="529">
        <v>11</v>
      </c>
      <c r="M86" s="263"/>
      <c r="N86" s="221"/>
    </row>
    <row r="87" spans="1:14">
      <c r="A87" s="2624">
        <v>45627</v>
      </c>
      <c r="B87" s="2623"/>
      <c r="C87" s="934"/>
      <c r="D87" s="551"/>
      <c r="E87" s="545"/>
      <c r="F87" s="552"/>
      <c r="G87" s="546"/>
      <c r="H87" s="553"/>
      <c r="I87" s="2620"/>
      <c r="J87" s="2623"/>
      <c r="L87" s="533">
        <v>12</v>
      </c>
      <c r="M87" s="495"/>
      <c r="N87" s="226"/>
    </row>
    <row r="88" spans="1:14">
      <c r="A88" s="311" t="s">
        <v>513</v>
      </c>
      <c r="B88" s="311"/>
      <c r="C88" s="311"/>
      <c r="D88" s="311"/>
      <c r="E88" s="311"/>
      <c r="F88" s="311"/>
      <c r="G88" s="311"/>
      <c r="H88" s="311"/>
      <c r="I88" s="311"/>
      <c r="J88" s="311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89"/>
  <sheetViews>
    <sheetView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AA8" sqref="AA8"/>
    </sheetView>
  </sheetViews>
  <sheetFormatPr defaultRowHeight="13"/>
  <cols>
    <col min="2" max="6" width="10.6328125" style="306" customWidth="1"/>
    <col min="7" max="8" width="7.90625" style="306" customWidth="1"/>
    <col min="9" max="10" width="10.6328125" style="306" customWidth="1"/>
  </cols>
  <sheetData>
    <row r="1" spans="1:14">
      <c r="A1" s="304" t="s">
        <v>1446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4">
      <c r="A2" s="2625" t="s">
        <v>472</v>
      </c>
      <c r="B2" s="2626" t="s">
        <v>510</v>
      </c>
      <c r="C2" s="2628"/>
      <c r="D2" s="2647"/>
      <c r="E2" s="2629"/>
      <c r="F2" s="2629"/>
      <c r="G2" s="2629"/>
      <c r="H2" s="2629"/>
      <c r="I2" s="2630"/>
      <c r="J2" s="2630" t="s">
        <v>511</v>
      </c>
    </row>
    <row r="3" spans="1:14" ht="26">
      <c r="A3" s="266"/>
      <c r="B3" s="2632"/>
      <c r="C3" s="2634" t="s">
        <v>265</v>
      </c>
      <c r="D3" s="2634" t="s">
        <v>267</v>
      </c>
      <c r="E3" s="2635" t="s">
        <v>487</v>
      </c>
      <c r="F3" s="2636" t="s">
        <v>492</v>
      </c>
      <c r="G3" s="2668" t="s">
        <v>65</v>
      </c>
      <c r="H3" s="2774"/>
      <c r="I3" s="2669"/>
      <c r="J3" s="2646"/>
      <c r="L3" s="527" t="s">
        <v>352</v>
      </c>
      <c r="M3" s="527" t="s">
        <v>707</v>
      </c>
      <c r="N3" s="527" t="s">
        <v>708</v>
      </c>
    </row>
    <row r="4" spans="1:14">
      <c r="A4" s="2252">
        <v>43101</v>
      </c>
      <c r="B4" s="2622">
        <f>結果表!H2</f>
        <v>100.38026785240034</v>
      </c>
      <c r="C4" s="244"/>
      <c r="D4" s="53"/>
      <c r="E4" s="360">
        <f>AVERAGE(B4:B4)</f>
        <v>100.38026785240034</v>
      </c>
      <c r="F4" s="543"/>
      <c r="G4" s="362"/>
      <c r="H4" s="361"/>
      <c r="I4" s="515"/>
      <c r="J4" s="2622">
        <f>結果表!P2</f>
        <v>99.199698879571429</v>
      </c>
      <c r="L4" s="528" t="s">
        <v>713</v>
      </c>
      <c r="M4" s="263">
        <f t="shared" ref="M4:M7" si="0">B4</f>
        <v>100.38026785240034</v>
      </c>
      <c r="N4" s="221">
        <f t="shared" ref="N4:N7" si="1">J4</f>
        <v>99.199698879571429</v>
      </c>
    </row>
    <row r="5" spans="1:14">
      <c r="A5" s="2252">
        <v>43132</v>
      </c>
      <c r="B5" s="2622">
        <f>結果表!H3</f>
        <v>100.19921137684013</v>
      </c>
      <c r="C5" s="244">
        <f t="shared" ref="C5" si="2">B5-B4</f>
        <v>-0.18105647556021154</v>
      </c>
      <c r="D5" s="53"/>
      <c r="E5" s="360">
        <f>AVERAGE(B4:B5)</f>
        <v>100.28973961462023</v>
      </c>
      <c r="F5" s="543">
        <f t="shared" ref="F5" si="3">E5-E4</f>
        <v>-9.0528237780105769E-2</v>
      </c>
      <c r="G5" s="362">
        <f t="shared" ref="G5" si="4">IF(F5&lt;0,-1,1)</f>
        <v>-1</v>
      </c>
      <c r="H5" s="361"/>
      <c r="I5" s="515"/>
      <c r="J5" s="2622">
        <f>結果表!P3</f>
        <v>99.353684343541175</v>
      </c>
      <c r="L5" s="528">
        <v>2</v>
      </c>
      <c r="M5" s="263">
        <f t="shared" si="0"/>
        <v>100.19921137684013</v>
      </c>
      <c r="N5" s="221">
        <f t="shared" si="1"/>
        <v>99.353684343541175</v>
      </c>
    </row>
    <row r="6" spans="1:14">
      <c r="A6" s="2252">
        <v>43160</v>
      </c>
      <c r="B6" s="2622">
        <f>結果表!H4</f>
        <v>100.00580793447244</v>
      </c>
      <c r="C6" s="244">
        <f t="shared" ref="C6" si="5">B6-B5</f>
        <v>-0.19340344236768203</v>
      </c>
      <c r="D6" s="53"/>
      <c r="E6" s="360">
        <f t="shared" ref="E6" si="6">AVERAGE(B4:B6)</f>
        <v>100.19509572123764</v>
      </c>
      <c r="F6" s="543">
        <f t="shared" ref="F6" si="7">E6-E5</f>
        <v>-9.4643893382595934E-2</v>
      </c>
      <c r="G6" s="362">
        <f t="shared" ref="G6" si="8">IF(F6&lt;0,-1,1)</f>
        <v>-1</v>
      </c>
      <c r="H6" s="361"/>
      <c r="I6" s="515"/>
      <c r="J6" s="2622">
        <f>結果表!P4</f>
        <v>99.515655098976382</v>
      </c>
      <c r="L6" s="528">
        <v>3</v>
      </c>
      <c r="M6" s="263">
        <f t="shared" si="0"/>
        <v>100.00580793447244</v>
      </c>
      <c r="N6" s="221">
        <f t="shared" si="1"/>
        <v>99.515655098976382</v>
      </c>
    </row>
    <row r="7" spans="1:14">
      <c r="A7" s="2252">
        <v>43191</v>
      </c>
      <c r="B7" s="2622">
        <f>結果表!H5</f>
        <v>99.817206192463416</v>
      </c>
      <c r="C7" s="244">
        <f t="shared" ref="C7" si="9">B7-B6</f>
        <v>-0.18860174200902691</v>
      </c>
      <c r="D7" s="53"/>
      <c r="E7" s="360">
        <f t="shared" ref="E7" si="10">AVERAGE(B5:B7)</f>
        <v>100.00740850125867</v>
      </c>
      <c r="F7" s="543">
        <f t="shared" ref="F7" si="11">E7-E6</f>
        <v>-0.18768721997896876</v>
      </c>
      <c r="G7" s="362">
        <f t="shared" ref="G7" si="12">IF(F7&lt;0,-1,1)</f>
        <v>-1</v>
      </c>
      <c r="H7" s="361">
        <f t="shared" ref="H7" si="13">SUM(G5:G7)</f>
        <v>-3</v>
      </c>
      <c r="I7" s="515" t="str">
        <f t="shared" ref="I7" si="14">IF(H7=-3,"悪化 ",IF(H7=3,"改善 "," ---"))</f>
        <v xml:space="preserve">悪化 </v>
      </c>
      <c r="J7" s="2622">
        <f>結果表!P5</f>
        <v>99.689843368601487</v>
      </c>
      <c r="L7" s="528">
        <v>4</v>
      </c>
      <c r="M7" s="263">
        <f t="shared" si="0"/>
        <v>99.817206192463416</v>
      </c>
      <c r="N7" s="221">
        <f t="shared" si="1"/>
        <v>99.689843368601487</v>
      </c>
    </row>
    <row r="8" spans="1:14">
      <c r="A8" s="2252">
        <v>43221</v>
      </c>
      <c r="B8" s="2622">
        <f>結果表!H6</f>
        <v>99.576094127050027</v>
      </c>
      <c r="C8" s="244">
        <f t="shared" ref="C8" si="15">B8-B7</f>
        <v>-0.24111206541338959</v>
      </c>
      <c r="D8" s="53"/>
      <c r="E8" s="360">
        <f t="shared" ref="E8" si="16">AVERAGE(B6:B8)</f>
        <v>99.799702751328638</v>
      </c>
      <c r="F8" s="543">
        <f t="shared" ref="F8" si="17">E8-E7</f>
        <v>-0.20770574993002811</v>
      </c>
      <c r="G8" s="362">
        <f t="shared" ref="G8" si="18">IF(F8&lt;0,-1,1)</f>
        <v>-1</v>
      </c>
      <c r="H8" s="361">
        <f t="shared" ref="H8" si="19">SUM(G6:G8)</f>
        <v>-3</v>
      </c>
      <c r="I8" s="515" t="str">
        <f t="shared" ref="I8" si="20">IF(H8=-3,"悪化 ",IF(H8=3,"改善 "," ---"))</f>
        <v xml:space="preserve">悪化 </v>
      </c>
      <c r="J8" s="2622">
        <f>結果表!P6</f>
        <v>99.878726359657875</v>
      </c>
      <c r="L8" s="528">
        <v>5</v>
      </c>
      <c r="M8" s="263">
        <f t="shared" ref="M8:M16" si="21">B8</f>
        <v>99.576094127050027</v>
      </c>
      <c r="N8" s="221">
        <f t="shared" ref="N8:N16" si="22">J8</f>
        <v>99.878726359657875</v>
      </c>
    </row>
    <row r="9" spans="1:14">
      <c r="A9" s="2252">
        <v>43252</v>
      </c>
      <c r="B9" s="2622">
        <f>結果表!H7</f>
        <v>99.26886259960358</v>
      </c>
      <c r="C9" s="244">
        <f t="shared" ref="C9" si="23">B9-B8</f>
        <v>-0.30723152744644722</v>
      </c>
      <c r="D9" s="53"/>
      <c r="E9" s="360">
        <f t="shared" ref="E9" si="24">AVERAGE(B7:B9)</f>
        <v>99.554054306372336</v>
      </c>
      <c r="F9" s="543">
        <f t="shared" ref="F9" si="25">E9-E8</f>
        <v>-0.24564844495630211</v>
      </c>
      <c r="G9" s="362">
        <f t="shared" ref="G9" si="26">IF(F9&lt;0,-1,1)</f>
        <v>-1</v>
      </c>
      <c r="H9" s="361">
        <f t="shared" ref="H9" si="27">SUM(G7:G9)</f>
        <v>-3</v>
      </c>
      <c r="I9" s="515" t="str">
        <f t="shared" ref="I9" si="28">IF(H9=-3,"悪化 ",IF(H9=3,"改善 "," ---"))</f>
        <v xml:space="preserve">悪化 </v>
      </c>
      <c r="J9" s="2622">
        <f>結果表!P7</f>
        <v>100.07987476542365</v>
      </c>
      <c r="L9" s="528">
        <v>6</v>
      </c>
      <c r="M9" s="263">
        <f t="shared" si="21"/>
        <v>99.26886259960358</v>
      </c>
      <c r="N9" s="221">
        <f t="shared" si="22"/>
        <v>100.07987476542365</v>
      </c>
    </row>
    <row r="10" spans="1:14">
      <c r="A10" s="2252">
        <v>43282</v>
      </c>
      <c r="B10" s="2622">
        <f>結果表!H8</f>
        <v>98.931361044784438</v>
      </c>
      <c r="C10" s="244">
        <f t="shared" ref="C10" si="29">B10-B9</f>
        <v>-0.33750155481914135</v>
      </c>
      <c r="D10" s="53"/>
      <c r="E10" s="360">
        <f t="shared" ref="E10" si="30">AVERAGE(B8:B10)</f>
        <v>99.258772590479339</v>
      </c>
      <c r="F10" s="543">
        <f t="shared" ref="F10" si="31">E10-E9</f>
        <v>-0.29528171589299745</v>
      </c>
      <c r="G10" s="362">
        <f t="shared" ref="G10" si="32">IF(F10&lt;0,-1,1)</f>
        <v>-1</v>
      </c>
      <c r="H10" s="361">
        <f t="shared" ref="H10" si="33">SUM(G8:G10)</f>
        <v>-3</v>
      </c>
      <c r="I10" s="515" t="str">
        <f t="shared" ref="I10" si="34">IF(H10=-3,"悪化 ",IF(H10=3,"改善 "," ---"))</f>
        <v xml:space="preserve">悪化 </v>
      </c>
      <c r="J10" s="2622">
        <f>結果表!P8</f>
        <v>100.2830878422924</v>
      </c>
      <c r="L10" s="528">
        <v>7</v>
      </c>
      <c r="M10" s="263">
        <f t="shared" si="21"/>
        <v>98.931361044784438</v>
      </c>
      <c r="N10" s="221">
        <f t="shared" si="22"/>
        <v>100.2830878422924</v>
      </c>
    </row>
    <row r="11" spans="1:14">
      <c r="A11" s="2252">
        <v>43313</v>
      </c>
      <c r="B11" s="2622">
        <f>結果表!H9</f>
        <v>98.621959017794808</v>
      </c>
      <c r="C11" s="244">
        <f t="shared" ref="C11" si="35">B11-B10</f>
        <v>-0.30940202698963049</v>
      </c>
      <c r="D11" s="53"/>
      <c r="E11" s="360">
        <f t="shared" ref="E11" si="36">AVERAGE(B9:B11)</f>
        <v>98.940727554060956</v>
      </c>
      <c r="F11" s="543">
        <f t="shared" ref="F11" si="37">E11-E10</f>
        <v>-0.31804503641838267</v>
      </c>
      <c r="G11" s="362">
        <f t="shared" ref="G11" si="38">IF(F11&lt;0,-1,1)</f>
        <v>-1</v>
      </c>
      <c r="H11" s="361">
        <f t="shared" ref="H11" si="39">SUM(G9:G11)</f>
        <v>-3</v>
      </c>
      <c r="I11" s="515" t="str">
        <f t="shared" ref="I11" si="40">IF(H11=-3,"悪化 ",IF(H11=3,"改善 "," ---"))</f>
        <v xml:space="preserve">悪化 </v>
      </c>
      <c r="J11" s="2622">
        <f>結果表!P9</f>
        <v>100.47346771071744</v>
      </c>
      <c r="L11" s="530">
        <v>8</v>
      </c>
      <c r="M11" s="263">
        <f t="shared" si="21"/>
        <v>98.621959017794808</v>
      </c>
      <c r="N11" s="221">
        <f t="shared" si="22"/>
        <v>100.47346771071744</v>
      </c>
    </row>
    <row r="12" spans="1:14">
      <c r="A12" s="2252">
        <v>43344</v>
      </c>
      <c r="B12" s="2622">
        <f>結果表!H10</f>
        <v>98.410927123818055</v>
      </c>
      <c r="C12" s="244">
        <f t="shared" ref="C12" si="41">B12-B11</f>
        <v>-0.21103189397675237</v>
      </c>
      <c r="D12" s="53"/>
      <c r="E12" s="360">
        <f t="shared" ref="E12" si="42">AVERAGE(B10:B12)</f>
        <v>98.654749062132439</v>
      </c>
      <c r="F12" s="543">
        <f t="shared" ref="F12" si="43">E12-E11</f>
        <v>-0.28597849192851754</v>
      </c>
      <c r="G12" s="362">
        <f t="shared" ref="G12" si="44">IF(F12&lt;0,-1,1)</f>
        <v>-1</v>
      </c>
      <c r="H12" s="361">
        <f t="shared" ref="H12" si="45">SUM(G10:G12)</f>
        <v>-3</v>
      </c>
      <c r="I12" s="515" t="str">
        <f t="shared" ref="I12" si="46">IF(H12=-3,"悪化 ",IF(H12=3,"改善 "," ---"))</f>
        <v xml:space="preserve">悪化 </v>
      </c>
      <c r="J12" s="2622">
        <f>結果表!P10</f>
        <v>100.63721615645773</v>
      </c>
      <c r="L12" s="530">
        <v>9</v>
      </c>
      <c r="M12" s="263">
        <f t="shared" si="21"/>
        <v>98.410927123818055</v>
      </c>
      <c r="N12" s="221">
        <f t="shared" si="22"/>
        <v>100.63721615645773</v>
      </c>
    </row>
    <row r="13" spans="1:14">
      <c r="A13" s="2252">
        <v>43374</v>
      </c>
      <c r="B13" s="2622">
        <f>結果表!H11</f>
        <v>98.333932982282008</v>
      </c>
      <c r="C13" s="244">
        <f t="shared" ref="C13" si="47">B13-B12</f>
        <v>-7.6994141536047778E-2</v>
      </c>
      <c r="D13" s="53"/>
      <c r="E13" s="360">
        <f t="shared" ref="E13" si="48">AVERAGE(B11:B13)</f>
        <v>98.455606374631614</v>
      </c>
      <c r="F13" s="543">
        <f t="shared" ref="F13" si="49">E13-E12</f>
        <v>-0.19914268750082442</v>
      </c>
      <c r="G13" s="362">
        <f t="shared" ref="G13" si="50">IF(F13&lt;0,-1,1)</f>
        <v>-1</v>
      </c>
      <c r="H13" s="361">
        <f t="shared" ref="H13" si="51">SUM(G11:G13)</f>
        <v>-3</v>
      </c>
      <c r="I13" s="515" t="str">
        <f t="shared" ref="I13" si="52">IF(H13=-3,"悪化 ",IF(H13=3,"改善 "," ---"))</f>
        <v xml:space="preserve">悪化 </v>
      </c>
      <c r="J13" s="2622">
        <f>結果表!P11</f>
        <v>100.76999516546066</v>
      </c>
      <c r="L13" s="530">
        <v>10</v>
      </c>
      <c r="M13" s="263">
        <f t="shared" si="21"/>
        <v>98.333932982282008</v>
      </c>
      <c r="N13" s="221">
        <f t="shared" si="22"/>
        <v>100.76999516546066</v>
      </c>
    </row>
    <row r="14" spans="1:14">
      <c r="A14" s="2252">
        <v>43405</v>
      </c>
      <c r="B14" s="2622">
        <f>結果表!H12</f>
        <v>98.43564822300894</v>
      </c>
      <c r="C14" s="244">
        <f t="shared" ref="C14" si="53">B14-B13</f>
        <v>0.10171524072693217</v>
      </c>
      <c r="D14" s="53"/>
      <c r="E14" s="360">
        <f t="shared" ref="E14" si="54">AVERAGE(B12:B14)</f>
        <v>98.393502776369658</v>
      </c>
      <c r="F14" s="543">
        <f t="shared" ref="F14" si="55">E14-E13</f>
        <v>-6.2103598261955995E-2</v>
      </c>
      <c r="G14" s="362">
        <f t="shared" ref="G14" si="56">IF(F14&lt;0,-1,1)</f>
        <v>-1</v>
      </c>
      <c r="H14" s="361">
        <f t="shared" ref="H14" si="57">SUM(G12:G14)</f>
        <v>-3</v>
      </c>
      <c r="I14" s="515" t="str">
        <f t="shared" ref="I14" si="58">IF(H14=-3,"悪化 ",IF(H14=3,"改善 "," ---"))</f>
        <v xml:space="preserve">悪化 </v>
      </c>
      <c r="J14" s="2622">
        <f>結果表!P12</f>
        <v>100.87533151330663</v>
      </c>
      <c r="L14" s="529">
        <v>11</v>
      </c>
      <c r="M14" s="263">
        <f t="shared" si="21"/>
        <v>98.43564822300894</v>
      </c>
      <c r="N14" s="221">
        <f t="shared" si="22"/>
        <v>100.87533151330663</v>
      </c>
    </row>
    <row r="15" spans="1:14">
      <c r="A15" s="2252">
        <v>43435</v>
      </c>
      <c r="B15" s="2622">
        <f>結果表!H13</f>
        <v>98.640908882812568</v>
      </c>
      <c r="C15" s="244">
        <f t="shared" ref="C15:C16" si="59">B15-B14</f>
        <v>0.20526065980362773</v>
      </c>
      <c r="D15" s="53"/>
      <c r="E15" s="360">
        <f t="shared" ref="E15:E16" si="60">AVERAGE(B13:B15)</f>
        <v>98.470163362701172</v>
      </c>
      <c r="F15" s="543">
        <f t="shared" ref="F15:F16" si="61">E15-E14</f>
        <v>7.6660586331513514E-2</v>
      </c>
      <c r="G15" s="362">
        <f t="shared" ref="G15:G16" si="62">IF(F15&lt;0,-1,1)</f>
        <v>1</v>
      </c>
      <c r="H15" s="361">
        <f t="shared" ref="H15:H16" si="63">SUM(G13:G15)</f>
        <v>-1</v>
      </c>
      <c r="I15" s="515" t="str">
        <f t="shared" ref="I15:I16" si="64">IF(H15=-3,"悪化 ",IF(H15=3,"改善 "," ---"))</f>
        <v xml:space="preserve"> ---</v>
      </c>
      <c r="J15" s="2622">
        <f>結果表!P13</f>
        <v>100.96233053390733</v>
      </c>
      <c r="L15" s="528">
        <v>12</v>
      </c>
      <c r="M15" s="263">
        <f t="shared" si="21"/>
        <v>98.640908882812568</v>
      </c>
      <c r="N15" s="221">
        <f t="shared" si="22"/>
        <v>100.96233053390733</v>
      </c>
    </row>
    <row r="16" spans="1:14">
      <c r="A16" s="2288">
        <v>43466</v>
      </c>
      <c r="B16" s="2621">
        <f>結果表!H14</f>
        <v>98.8907317055899</v>
      </c>
      <c r="C16" s="698">
        <f t="shared" si="59"/>
        <v>0.24982282277733248</v>
      </c>
      <c r="D16" s="246">
        <f t="shared" ref="D16" si="65">ROUND((B16-B4)/B4*100,2)</f>
        <v>-1.48</v>
      </c>
      <c r="E16" s="549">
        <f t="shared" si="60"/>
        <v>98.655762937137141</v>
      </c>
      <c r="F16" s="555">
        <f t="shared" si="61"/>
        <v>0.18559957443596886</v>
      </c>
      <c r="G16" s="550">
        <f t="shared" si="62"/>
        <v>1</v>
      </c>
      <c r="H16" s="556">
        <f t="shared" si="63"/>
        <v>1</v>
      </c>
      <c r="I16" s="705" t="str">
        <f t="shared" si="64"/>
        <v xml:space="preserve"> ---</v>
      </c>
      <c r="J16" s="2621">
        <f>結果表!P14</f>
        <v>101.04106705584765</v>
      </c>
      <c r="L16" s="531" t="s">
        <v>758</v>
      </c>
      <c r="M16" s="532">
        <f t="shared" si="21"/>
        <v>98.8907317055899</v>
      </c>
      <c r="N16" s="370">
        <f t="shared" si="22"/>
        <v>101.04106705584765</v>
      </c>
    </row>
    <row r="17" spans="1:14">
      <c r="A17" s="2289">
        <v>43497</v>
      </c>
      <c r="B17" s="2622">
        <f>結果表!H15</f>
        <v>99.172320304957069</v>
      </c>
      <c r="C17" s="264">
        <f t="shared" ref="C17" si="66">B17-B16</f>
        <v>0.28158859936716851</v>
      </c>
      <c r="D17" s="244">
        <f t="shared" ref="D17" si="67">ROUND((B17-B5)/B5*100,2)</f>
        <v>-1.02</v>
      </c>
      <c r="E17" s="543">
        <f t="shared" ref="E17" si="68">AVERAGE(B15:B17)</f>
        <v>98.901320297786512</v>
      </c>
      <c r="F17" s="360">
        <f t="shared" ref="F17" si="69">E17-E16</f>
        <v>0.2455573606493715</v>
      </c>
      <c r="G17" s="361">
        <f t="shared" ref="G17" si="70">IF(F17&lt;0,-1,1)</f>
        <v>1</v>
      </c>
      <c r="H17" s="362">
        <f t="shared" ref="H17" si="71">SUM(G15:G17)</f>
        <v>3</v>
      </c>
      <c r="I17" s="514" t="str">
        <f t="shared" ref="I17" si="72">IF(H17=-3,"悪化 ",IF(H17=3,"改善 "," ---"))</f>
        <v xml:space="preserve">改善 </v>
      </c>
      <c r="J17" s="2622">
        <f>結果表!P15</f>
        <v>101.11937919397374</v>
      </c>
      <c r="L17" s="528">
        <v>2</v>
      </c>
      <c r="M17" s="263">
        <f t="shared" ref="M17" si="73">B17</f>
        <v>99.172320304957069</v>
      </c>
      <c r="N17" s="221">
        <f t="shared" ref="N17" si="74">J17</f>
        <v>101.11937919397374</v>
      </c>
    </row>
    <row r="18" spans="1:14">
      <c r="A18" s="2289">
        <v>43525</v>
      </c>
      <c r="B18" s="2622">
        <f>結果表!H16</f>
        <v>99.450479207166197</v>
      </c>
      <c r="C18" s="264">
        <f t="shared" ref="C18" si="75">B18-B17</f>
        <v>0.2781589022091282</v>
      </c>
      <c r="D18" s="244">
        <f t="shared" ref="D18" si="76">ROUND((B18-B6)/B6*100,2)</f>
        <v>-0.56000000000000005</v>
      </c>
      <c r="E18" s="543">
        <f t="shared" ref="E18" si="77">AVERAGE(B16:B18)</f>
        <v>99.171177072571069</v>
      </c>
      <c r="F18" s="360">
        <f t="shared" ref="F18" si="78">E18-E17</f>
        <v>0.26985677478455727</v>
      </c>
      <c r="G18" s="361">
        <f t="shared" ref="G18" si="79">IF(F18&lt;0,-1,1)</f>
        <v>1</v>
      </c>
      <c r="H18" s="362">
        <f t="shared" ref="H18" si="80">SUM(G16:G18)</f>
        <v>3</v>
      </c>
      <c r="I18" s="514" t="str">
        <f t="shared" ref="I18" si="81">IF(H18=-3,"悪化 ",IF(H18=3,"改善 "," ---"))</f>
        <v xml:space="preserve">改善 </v>
      </c>
      <c r="J18" s="2622">
        <f>結果表!P16</f>
        <v>101.20562265863764</v>
      </c>
      <c r="L18" s="528">
        <v>3</v>
      </c>
      <c r="M18" s="263">
        <f t="shared" ref="M18" si="82">B18</f>
        <v>99.450479207166197</v>
      </c>
      <c r="N18" s="221">
        <f t="shared" ref="N18" si="83">J18</f>
        <v>101.20562265863764</v>
      </c>
    </row>
    <row r="19" spans="1:14">
      <c r="A19" s="2289">
        <v>43556</v>
      </c>
      <c r="B19" s="2622">
        <f>結果表!H17</f>
        <v>99.681631767446518</v>
      </c>
      <c r="C19" s="264">
        <f t="shared" ref="C19" si="84">B19-B18</f>
        <v>0.2311525602803215</v>
      </c>
      <c r="D19" s="244">
        <f t="shared" ref="D19" si="85">ROUND((B19-B7)/B7*100,2)</f>
        <v>-0.14000000000000001</v>
      </c>
      <c r="E19" s="543">
        <f t="shared" ref="E19" si="86">AVERAGE(B17:B19)</f>
        <v>99.434810426523256</v>
      </c>
      <c r="F19" s="360">
        <f t="shared" ref="F19" si="87">E19-E18</f>
        <v>0.26363335395218712</v>
      </c>
      <c r="G19" s="361">
        <f t="shared" ref="G19" si="88">IF(F19&lt;0,-1,1)</f>
        <v>1</v>
      </c>
      <c r="H19" s="362">
        <f t="shared" ref="H19" si="89">SUM(G17:G19)</f>
        <v>3</v>
      </c>
      <c r="I19" s="514" t="str">
        <f t="shared" ref="I19" si="90">IF(H19=-3,"悪化 ",IF(H19=3,"改善 "," ---"))</f>
        <v xml:space="preserve">改善 </v>
      </c>
      <c r="J19" s="2622">
        <f>結果表!P17</f>
        <v>101.30420099785536</v>
      </c>
      <c r="L19" s="528">
        <v>4</v>
      </c>
      <c r="M19" s="263">
        <f t="shared" ref="M19" si="91">B19</f>
        <v>99.681631767446518</v>
      </c>
      <c r="N19" s="221">
        <f t="shared" ref="N19" si="92">J19</f>
        <v>101.30420099785536</v>
      </c>
    </row>
    <row r="20" spans="1:14">
      <c r="A20" s="2289">
        <v>43586</v>
      </c>
      <c r="B20" s="2622">
        <f>結果表!H18</f>
        <v>99.873714853167783</v>
      </c>
      <c r="C20" s="264">
        <f t="shared" ref="C20" si="93">B20-B19</f>
        <v>0.19208308572126498</v>
      </c>
      <c r="D20" s="244">
        <f t="shared" ref="D20" si="94">ROUND((B20-B8)/B8*100,2)</f>
        <v>0.3</v>
      </c>
      <c r="E20" s="543">
        <f t="shared" ref="E20" si="95">AVERAGE(B18:B20)</f>
        <v>99.668608609260161</v>
      </c>
      <c r="F20" s="360">
        <f t="shared" ref="F20" si="96">E20-E19</f>
        <v>0.23379818273690489</v>
      </c>
      <c r="G20" s="361">
        <f t="shared" ref="G20" si="97">IF(F20&lt;0,-1,1)</f>
        <v>1</v>
      </c>
      <c r="H20" s="362">
        <f t="shared" ref="H20" si="98">SUM(G18:G20)</f>
        <v>3</v>
      </c>
      <c r="I20" s="514" t="str">
        <f t="shared" ref="I20" si="99">IF(H20=-3,"悪化 ",IF(H20=3,"改善 "," ---"))</f>
        <v xml:space="preserve">改善 </v>
      </c>
      <c r="J20" s="2622">
        <f>結果表!P18</f>
        <v>101.41226546719638</v>
      </c>
      <c r="L20" s="528">
        <v>5</v>
      </c>
      <c r="M20" s="263">
        <f t="shared" ref="M20" si="100">B20</f>
        <v>99.873714853167783</v>
      </c>
      <c r="N20" s="221">
        <f t="shared" ref="N20" si="101">J20</f>
        <v>101.41226546719638</v>
      </c>
    </row>
    <row r="21" spans="1:14">
      <c r="A21" s="2289">
        <v>43617</v>
      </c>
      <c r="B21" s="2622">
        <f>結果表!H19</f>
        <v>100.0364194157231</v>
      </c>
      <c r="C21" s="264">
        <f t="shared" ref="C21" si="102">B21-B20</f>
        <v>0.1627045625553194</v>
      </c>
      <c r="D21" s="244">
        <f t="shared" ref="D21" si="103">ROUND((B21-B9)/B9*100,2)</f>
        <v>0.77</v>
      </c>
      <c r="E21" s="543">
        <f t="shared" ref="E21" si="104">AVERAGE(B19:B21)</f>
        <v>99.863922012112468</v>
      </c>
      <c r="F21" s="360">
        <f t="shared" ref="F21" si="105">E21-E20</f>
        <v>0.19531340285230669</v>
      </c>
      <c r="G21" s="361">
        <f t="shared" ref="G21" si="106">IF(F21&lt;0,-1,1)</f>
        <v>1</v>
      </c>
      <c r="H21" s="362">
        <f t="shared" ref="H21" si="107">SUM(G19:G21)</f>
        <v>3</v>
      </c>
      <c r="I21" s="514" t="str">
        <f t="shared" ref="I21" si="108">IF(H21=-3,"悪化 ",IF(H21=3,"改善 "," ---"))</f>
        <v xml:space="preserve">改善 </v>
      </c>
      <c r="J21" s="2622">
        <f>結果表!P19</f>
        <v>101.52579009067983</v>
      </c>
      <c r="L21" s="528">
        <v>6</v>
      </c>
      <c r="M21" s="263">
        <f t="shared" ref="M21" si="109">B21</f>
        <v>100.0364194157231</v>
      </c>
      <c r="N21" s="221">
        <f t="shared" ref="N21" si="110">J21</f>
        <v>101.52579009067983</v>
      </c>
    </row>
    <row r="22" spans="1:14">
      <c r="A22" s="2289">
        <v>43647</v>
      </c>
      <c r="B22" s="2622">
        <f>結果表!H20</f>
        <v>100.16052625232746</v>
      </c>
      <c r="C22" s="264">
        <f t="shared" ref="C22" si="111">B22-B21</f>
        <v>0.12410683660435495</v>
      </c>
      <c r="D22" s="244">
        <f t="shared" ref="D22" si="112">ROUND((B22-B10)/B10*100,2)</f>
        <v>1.24</v>
      </c>
      <c r="E22" s="543">
        <f t="shared" ref="E22" si="113">AVERAGE(B20:B22)</f>
        <v>100.02355350707278</v>
      </c>
      <c r="F22" s="360">
        <f t="shared" ref="F22" si="114">E22-E21</f>
        <v>0.15963149496030837</v>
      </c>
      <c r="G22" s="361">
        <f t="shared" ref="G22" si="115">IF(F22&lt;0,-1,1)</f>
        <v>1</v>
      </c>
      <c r="H22" s="362">
        <f t="shared" ref="H22" si="116">SUM(G20:G22)</f>
        <v>3</v>
      </c>
      <c r="I22" s="514" t="str">
        <f t="shared" ref="I22" si="117">IF(H22=-3,"悪化 ",IF(H22=3,"改善 "," ---"))</f>
        <v xml:space="preserve">改善 </v>
      </c>
      <c r="J22" s="2622">
        <f>結果表!P20</f>
        <v>101.64017483754206</v>
      </c>
      <c r="L22" s="528">
        <v>7</v>
      </c>
      <c r="M22" s="263">
        <f t="shared" ref="M22" si="118">B22</f>
        <v>100.16052625232746</v>
      </c>
      <c r="N22" s="221">
        <f t="shared" ref="N22" si="119">J22</f>
        <v>101.64017483754206</v>
      </c>
    </row>
    <row r="23" spans="1:14">
      <c r="A23" s="2289">
        <v>43678</v>
      </c>
      <c r="B23" s="2622">
        <f>結果表!H21</f>
        <v>100.28533812498966</v>
      </c>
      <c r="C23" s="264">
        <f t="shared" ref="C23" si="120">B23-B22</f>
        <v>0.12481187266220672</v>
      </c>
      <c r="D23" s="244">
        <f t="shared" ref="D23" si="121">ROUND((B23-B11)/B11*100,2)</f>
        <v>1.69</v>
      </c>
      <c r="E23" s="543">
        <f t="shared" ref="E23" si="122">AVERAGE(B21:B23)</f>
        <v>100.16076126434673</v>
      </c>
      <c r="F23" s="360">
        <f t="shared" ref="F23" si="123">E23-E22</f>
        <v>0.13720775727395562</v>
      </c>
      <c r="G23" s="361">
        <f t="shared" ref="G23" si="124">IF(F23&lt;0,-1,1)</f>
        <v>1</v>
      </c>
      <c r="H23" s="362">
        <f t="shared" ref="H23" si="125">SUM(G21:G23)</f>
        <v>3</v>
      </c>
      <c r="I23" s="514" t="str">
        <f t="shared" ref="I23" si="126">IF(H23=-3,"悪化 ",IF(H23=3,"改善 "," ---"))</f>
        <v xml:space="preserve">改善 </v>
      </c>
      <c r="J23" s="2622">
        <f>結果表!P21</f>
        <v>101.74553336540203</v>
      </c>
      <c r="L23" s="530">
        <v>8</v>
      </c>
      <c r="M23" s="263">
        <f t="shared" ref="M23" si="127">B23</f>
        <v>100.28533812498966</v>
      </c>
      <c r="N23" s="221">
        <f t="shared" ref="N23" si="128">J23</f>
        <v>101.74553336540203</v>
      </c>
    </row>
    <row r="24" spans="1:14">
      <c r="A24" s="2289">
        <v>43709</v>
      </c>
      <c r="B24" s="2622">
        <f>結果表!H22</f>
        <v>100.47412916072068</v>
      </c>
      <c r="C24" s="264">
        <f t="shared" ref="C24" si="129">B24-B23</f>
        <v>0.18879103573101474</v>
      </c>
      <c r="D24" s="244">
        <f t="shared" ref="D24" si="130">ROUND((B24-B12)/B12*100,2)</f>
        <v>2.1</v>
      </c>
      <c r="E24" s="543">
        <f t="shared" ref="E24" si="131">AVERAGE(B22:B24)</f>
        <v>100.30666451267928</v>
      </c>
      <c r="F24" s="360">
        <f t="shared" ref="F24" si="132">E24-E23</f>
        <v>0.14590324833254442</v>
      </c>
      <c r="G24" s="361">
        <f t="shared" ref="G24" si="133">IF(F24&lt;0,-1,1)</f>
        <v>1</v>
      </c>
      <c r="H24" s="362">
        <f t="shared" ref="H24" si="134">SUM(G22:G24)</f>
        <v>3</v>
      </c>
      <c r="I24" s="514" t="str">
        <f t="shared" ref="I24" si="135">IF(H24=-3,"悪化 ",IF(H24=3,"改善 "," ---"))</f>
        <v xml:space="preserve">改善 </v>
      </c>
      <c r="J24" s="2622">
        <f>結果表!P22</f>
        <v>101.82448126660306</v>
      </c>
      <c r="L24" s="530">
        <v>9</v>
      </c>
      <c r="M24" s="263">
        <f t="shared" ref="M24" si="136">B24</f>
        <v>100.47412916072068</v>
      </c>
      <c r="N24" s="221">
        <f t="shared" ref="N24" si="137">J24</f>
        <v>101.82448126660306</v>
      </c>
    </row>
    <row r="25" spans="1:14">
      <c r="A25" s="2289">
        <v>43739</v>
      </c>
      <c r="B25" s="2622">
        <f>結果表!H23</f>
        <v>100.81085835046039</v>
      </c>
      <c r="C25" s="264">
        <f t="shared" ref="C25" si="138">B25-B24</f>
        <v>0.33672918973971377</v>
      </c>
      <c r="D25" s="244">
        <f t="shared" ref="D25" si="139">ROUND((B25-B13)/B13*100,2)</f>
        <v>2.52</v>
      </c>
      <c r="E25" s="543">
        <f t="shared" ref="E25" si="140">AVERAGE(B23:B25)</f>
        <v>100.52344187872359</v>
      </c>
      <c r="F25" s="360">
        <f t="shared" ref="F25" si="141">E25-E24</f>
        <v>0.21677736604431175</v>
      </c>
      <c r="G25" s="361">
        <f t="shared" ref="G25" si="142">IF(F25&lt;0,-1,1)</f>
        <v>1</v>
      </c>
      <c r="H25" s="362">
        <f t="shared" ref="H25" si="143">SUM(G23:G25)</f>
        <v>3</v>
      </c>
      <c r="I25" s="514" t="str">
        <f t="shared" ref="I25" si="144">IF(H25=-3,"悪化 ",IF(H25=3,"改善 "," ---"))</f>
        <v xml:space="preserve">改善 </v>
      </c>
      <c r="J25" s="2622">
        <f>結果表!P23</f>
        <v>101.85031152516233</v>
      </c>
      <c r="L25" s="530">
        <v>10</v>
      </c>
      <c r="M25" s="263">
        <f t="shared" ref="M25" si="145">B25</f>
        <v>100.81085835046039</v>
      </c>
      <c r="N25" s="221">
        <f t="shared" ref="N25" si="146">J25</f>
        <v>101.85031152516233</v>
      </c>
    </row>
    <row r="26" spans="1:14">
      <c r="A26" s="2289">
        <v>43770</v>
      </c>
      <c r="B26" s="2622">
        <f>結果表!H24</f>
        <v>101.19939833646656</v>
      </c>
      <c r="C26" s="264">
        <f t="shared" ref="C26" si="147">B26-B25</f>
        <v>0.38853998600616535</v>
      </c>
      <c r="D26" s="244">
        <f t="shared" ref="D26" si="148">ROUND((B26-B14)/B14*100,2)</f>
        <v>2.81</v>
      </c>
      <c r="E26" s="543">
        <f t="shared" ref="E26" si="149">AVERAGE(B24:B26)</f>
        <v>100.82812861588253</v>
      </c>
      <c r="F26" s="360">
        <f t="shared" ref="F26" si="150">E26-E25</f>
        <v>0.30468673715894568</v>
      </c>
      <c r="G26" s="361">
        <f t="shared" ref="G26" si="151">IF(F26&lt;0,-1,1)</f>
        <v>1</v>
      </c>
      <c r="H26" s="362">
        <f t="shared" ref="H26" si="152">SUM(G24:G26)</f>
        <v>3</v>
      </c>
      <c r="I26" s="514" t="str">
        <f t="shared" ref="I26" si="153">IF(H26=-3,"悪化 ",IF(H26=3,"改善 "," ---"))</f>
        <v xml:space="preserve">改善 </v>
      </c>
      <c r="J26" s="2622">
        <f>結果表!P24</f>
        <v>101.79626637252318</v>
      </c>
      <c r="L26" s="529">
        <v>11</v>
      </c>
      <c r="M26" s="263">
        <f t="shared" ref="M26" si="154">B26</f>
        <v>101.19939833646656</v>
      </c>
      <c r="N26" s="221">
        <f t="shared" ref="N26" si="155">J26</f>
        <v>101.79626637252318</v>
      </c>
    </row>
    <row r="27" spans="1:14">
      <c r="A27" s="2624">
        <v>43800</v>
      </c>
      <c r="B27" s="2623">
        <f>結果表!H25</f>
        <v>101.58067516926778</v>
      </c>
      <c r="C27" s="544">
        <f t="shared" ref="C27:C28" si="156">B27-B26</f>
        <v>0.38127683280121971</v>
      </c>
      <c r="D27" s="247">
        <f t="shared" ref="D27:D28" si="157">ROUND((B27-B15)/B15*100,2)</f>
        <v>2.98</v>
      </c>
      <c r="E27" s="552">
        <f t="shared" ref="E27:E28" si="158">AVERAGE(B25:B27)</f>
        <v>101.19697728539825</v>
      </c>
      <c r="F27" s="545">
        <f t="shared" ref="F27:F28" si="159">E27-E26</f>
        <v>0.36884866951571382</v>
      </c>
      <c r="G27" s="553">
        <f t="shared" ref="G27:G28" si="160">IF(F27&lt;0,-1,1)</f>
        <v>1</v>
      </c>
      <c r="H27" s="546">
        <f t="shared" ref="H27:H28" si="161">SUM(G25:G27)</f>
        <v>3</v>
      </c>
      <c r="I27" s="547" t="str">
        <f t="shared" ref="I27:I28" si="162">IF(H27=-3,"悪化 ",IF(H27=3,"改善 "," ---"))</f>
        <v xml:space="preserve">改善 </v>
      </c>
      <c r="J27" s="2623">
        <f>結果表!P25</f>
        <v>101.64043958597428</v>
      </c>
      <c r="L27" s="528">
        <v>12</v>
      </c>
      <c r="M27" s="263">
        <f t="shared" ref="M27" si="163">B27</f>
        <v>101.58067516926778</v>
      </c>
      <c r="N27" s="221">
        <f t="shared" ref="N27" si="164">J27</f>
        <v>101.64043958597428</v>
      </c>
    </row>
    <row r="28" spans="1:14">
      <c r="A28" s="2252">
        <v>43831</v>
      </c>
      <c r="B28" s="2622">
        <f>結果表!H26</f>
        <v>101.94454737751747</v>
      </c>
      <c r="C28" s="264">
        <f t="shared" si="156"/>
        <v>0.36387220824968836</v>
      </c>
      <c r="D28" s="244">
        <f t="shared" si="157"/>
        <v>3.09</v>
      </c>
      <c r="E28" s="543">
        <f t="shared" si="158"/>
        <v>101.57487362775059</v>
      </c>
      <c r="F28" s="360">
        <f t="shared" si="159"/>
        <v>0.37789634235234359</v>
      </c>
      <c r="G28" s="361">
        <f t="shared" si="160"/>
        <v>1</v>
      </c>
      <c r="H28" s="362">
        <f t="shared" si="161"/>
        <v>3</v>
      </c>
      <c r="I28" s="514" t="str">
        <f t="shared" si="162"/>
        <v xml:space="preserve">改善 </v>
      </c>
      <c r="J28" s="2622">
        <f>結果表!P26</f>
        <v>101.36547160819258</v>
      </c>
      <c r="L28" s="531" t="s">
        <v>802</v>
      </c>
      <c r="M28" s="532">
        <f t="shared" ref="M28" si="165">B28</f>
        <v>101.94454737751747</v>
      </c>
      <c r="N28" s="370">
        <f t="shared" ref="N28" si="166">J28</f>
        <v>101.36547160819258</v>
      </c>
    </row>
    <row r="29" spans="1:14">
      <c r="A29" s="2252">
        <v>43862</v>
      </c>
      <c r="B29" s="2622">
        <f>結果表!H27</f>
        <v>102.30182210692344</v>
      </c>
      <c r="C29" s="264">
        <f t="shared" ref="C29" si="167">B29-B28</f>
        <v>0.35727472940597238</v>
      </c>
      <c r="D29" s="244">
        <f t="shared" ref="D29" si="168">ROUND((B29-B17)/B17*100,2)</f>
        <v>3.16</v>
      </c>
      <c r="E29" s="543">
        <f t="shared" ref="E29" si="169">AVERAGE(B27:B29)</f>
        <v>101.9423482179029</v>
      </c>
      <c r="F29" s="360">
        <f t="shared" ref="F29" si="170">E29-E28</f>
        <v>0.36747459015231243</v>
      </c>
      <c r="G29" s="361">
        <f t="shared" ref="G29" si="171">IF(F29&lt;0,-1,1)</f>
        <v>1</v>
      </c>
      <c r="H29" s="362">
        <f t="shared" ref="H29" si="172">SUM(G27:G29)</f>
        <v>3</v>
      </c>
      <c r="I29" s="514" t="str">
        <f t="shared" ref="I29" si="173">IF(H29=-3,"悪化 ",IF(H29=3,"改善 "," ---"))</f>
        <v xml:space="preserve">改善 </v>
      </c>
      <c r="J29" s="2622">
        <f>結果表!P27</f>
        <v>100.97551605847069</v>
      </c>
      <c r="L29" s="528">
        <v>2</v>
      </c>
      <c r="M29" s="263">
        <f t="shared" ref="M29" si="174">B29</f>
        <v>102.30182210692344</v>
      </c>
      <c r="N29" s="221">
        <f t="shared" ref="N29" si="175">J29</f>
        <v>100.97551605847069</v>
      </c>
    </row>
    <row r="30" spans="1:14">
      <c r="A30" s="2252">
        <v>43891</v>
      </c>
      <c r="B30" s="2622">
        <f>結果表!H28</f>
        <v>102.67229411846014</v>
      </c>
      <c r="C30" s="264">
        <f t="shared" ref="C30" si="176">B30-B29</f>
        <v>0.37047201153670528</v>
      </c>
      <c r="D30" s="244">
        <f t="shared" ref="D30" si="177">ROUND((B30-B18)/B18*100,2)</f>
        <v>3.24</v>
      </c>
      <c r="E30" s="543">
        <f t="shared" ref="E30" si="178">AVERAGE(B28:B30)</f>
        <v>102.306221200967</v>
      </c>
      <c r="F30" s="360">
        <f t="shared" ref="F30" si="179">E30-E29</f>
        <v>0.36387298306409832</v>
      </c>
      <c r="G30" s="361">
        <f t="shared" ref="G30" si="180">IF(F30&lt;0,-1,1)</f>
        <v>1</v>
      </c>
      <c r="H30" s="362">
        <f t="shared" ref="H30" si="181">SUM(G28:G30)</f>
        <v>3</v>
      </c>
      <c r="I30" s="514" t="str">
        <f t="shared" ref="I30" si="182">IF(H30=-3,"悪化 ",IF(H30=3,"改善 "," ---"))</f>
        <v xml:space="preserve">改善 </v>
      </c>
      <c r="J30" s="2622">
        <f>結果表!P28</f>
        <v>100.47805383852659</v>
      </c>
      <c r="L30" s="528">
        <v>3</v>
      </c>
      <c r="M30" s="263">
        <f t="shared" ref="M30" si="183">B30</f>
        <v>102.67229411846014</v>
      </c>
      <c r="N30" s="221">
        <f t="shared" ref="N30" si="184">J30</f>
        <v>100.47805383852659</v>
      </c>
    </row>
    <row r="31" spans="1:14">
      <c r="A31" s="2252">
        <v>43922</v>
      </c>
      <c r="B31" s="2622">
        <f>結果表!H29</f>
        <v>102.9483913070045</v>
      </c>
      <c r="C31" s="264">
        <f t="shared" ref="C31" si="185">B31-B30</f>
        <v>0.27609718854435528</v>
      </c>
      <c r="D31" s="244">
        <f t="shared" ref="D31" si="186">ROUND((B31-B19)/B19*100,2)</f>
        <v>3.28</v>
      </c>
      <c r="E31" s="543">
        <f t="shared" ref="E31" si="187">AVERAGE(B29:B31)</f>
        <v>102.64083584412936</v>
      </c>
      <c r="F31" s="360">
        <f t="shared" ref="F31" si="188">E31-E30</f>
        <v>0.33461464316235379</v>
      </c>
      <c r="G31" s="361">
        <f t="shared" ref="G31" si="189">IF(F31&lt;0,-1,1)</f>
        <v>1</v>
      </c>
      <c r="H31" s="362">
        <f t="shared" ref="H31" si="190">SUM(G29:G31)</f>
        <v>3</v>
      </c>
      <c r="I31" s="514" t="str">
        <f t="shared" ref="I31" si="191">IF(H31=-3,"悪化 ",IF(H31=3,"改善 "," ---"))</f>
        <v xml:space="preserve">改善 </v>
      </c>
      <c r="J31" s="2622">
        <f>結果表!P29</f>
        <v>99.896210265252421</v>
      </c>
      <c r="L31" s="528">
        <v>4</v>
      </c>
      <c r="M31" s="263">
        <f t="shared" ref="M31" si="192">B31</f>
        <v>102.9483913070045</v>
      </c>
      <c r="N31" s="221">
        <f t="shared" ref="N31" si="193">J31</f>
        <v>99.896210265252421</v>
      </c>
    </row>
    <row r="32" spans="1:14">
      <c r="A32" s="2252">
        <v>43952</v>
      </c>
      <c r="B32" s="2622">
        <f>結果表!H30</f>
        <v>103.02273660030308</v>
      </c>
      <c r="C32" s="264">
        <f t="shared" ref="C32" si="194">B32-B31</f>
        <v>7.4345293298577531E-2</v>
      </c>
      <c r="D32" s="244">
        <f t="shared" ref="D32" si="195">ROUND((B32-B20)/B20*100,2)</f>
        <v>3.15</v>
      </c>
      <c r="E32" s="543">
        <f t="shared" ref="E32" si="196">AVERAGE(B30:B32)</f>
        <v>102.88114067525591</v>
      </c>
      <c r="F32" s="360">
        <f t="shared" ref="F32" si="197">E32-E31</f>
        <v>0.24030483112655077</v>
      </c>
      <c r="G32" s="361">
        <f t="shared" ref="G32" si="198">IF(F32&lt;0,-1,1)</f>
        <v>1</v>
      </c>
      <c r="H32" s="362">
        <f t="shared" ref="H32" si="199">SUM(G30:G32)</f>
        <v>3</v>
      </c>
      <c r="I32" s="514" t="str">
        <f t="shared" ref="I32" si="200">IF(H32=-3,"悪化 ",IF(H32=3,"改善 "," ---"))</f>
        <v xml:space="preserve">改善 </v>
      </c>
      <c r="J32" s="2622">
        <f>結果表!P30</f>
        <v>99.289035589031982</v>
      </c>
      <c r="L32" s="528">
        <v>5</v>
      </c>
      <c r="M32" s="263">
        <f t="shared" ref="M32" si="201">B32</f>
        <v>103.02273660030308</v>
      </c>
      <c r="N32" s="221">
        <f t="shared" ref="N32" si="202">J32</f>
        <v>99.289035589031982</v>
      </c>
    </row>
    <row r="33" spans="1:14">
      <c r="A33" s="2252">
        <v>43983</v>
      </c>
      <c r="B33" s="2622">
        <f>結果表!H31</f>
        <v>102.87926778421857</v>
      </c>
      <c r="C33" s="264">
        <f t="shared" ref="C33" si="203">B33-B32</f>
        <v>-0.14346881608450701</v>
      </c>
      <c r="D33" s="244">
        <f t="shared" ref="D33" si="204">ROUND((B33-B21)/B21*100,2)</f>
        <v>2.84</v>
      </c>
      <c r="E33" s="543">
        <f t="shared" ref="E33" si="205">AVERAGE(B31:B33)</f>
        <v>102.95013189717538</v>
      </c>
      <c r="F33" s="360">
        <f t="shared" ref="F33" si="206">E33-E32</f>
        <v>6.8991221919475265E-2</v>
      </c>
      <c r="G33" s="361">
        <f t="shared" ref="G33" si="207">IF(F33&lt;0,-1,1)</f>
        <v>1</v>
      </c>
      <c r="H33" s="362">
        <f t="shared" ref="H33" si="208">SUM(G31:G33)</f>
        <v>3</v>
      </c>
      <c r="I33" s="514" t="str">
        <f t="shared" ref="I33" si="209">IF(H33=-3,"悪化 ",IF(H33=3,"改善 "," ---"))</f>
        <v xml:space="preserve">改善 </v>
      </c>
      <c r="J33" s="2622">
        <f>結果表!P31</f>
        <v>98.733995226061182</v>
      </c>
      <c r="L33" s="528">
        <v>6</v>
      </c>
      <c r="M33" s="263">
        <f t="shared" ref="M33" si="210">B33</f>
        <v>102.87926778421857</v>
      </c>
      <c r="N33" s="221">
        <f t="shared" ref="N33" si="211">J33</f>
        <v>98.733995226061182</v>
      </c>
    </row>
    <row r="34" spans="1:14">
      <c r="A34" s="2252">
        <v>44013</v>
      </c>
      <c r="B34" s="2622">
        <f>結果表!H32</f>
        <v>102.52524262381411</v>
      </c>
      <c r="C34" s="264">
        <f t="shared" ref="C34" si="212">B34-B33</f>
        <v>-0.3540251604044613</v>
      </c>
      <c r="D34" s="244">
        <f t="shared" ref="D34" si="213">ROUND((B34-B22)/B22*100,2)</f>
        <v>2.36</v>
      </c>
      <c r="E34" s="543">
        <f t="shared" ref="E34" si="214">AVERAGE(B32:B34)</f>
        <v>102.80908233611193</v>
      </c>
      <c r="F34" s="360">
        <f t="shared" ref="F34" si="215">E34-E33</f>
        <v>-0.14104956106345412</v>
      </c>
      <c r="G34" s="361">
        <f t="shared" ref="G34" si="216">IF(F34&lt;0,-1,1)</f>
        <v>-1</v>
      </c>
      <c r="H34" s="362">
        <f t="shared" ref="H34" si="217">SUM(G32:G34)</f>
        <v>1</v>
      </c>
      <c r="I34" s="514" t="str">
        <f t="shared" ref="I34" si="218">IF(H34=-3,"悪化 ",IF(H34=3,"改善 "," ---"))</f>
        <v xml:space="preserve"> ---</v>
      </c>
      <c r="J34" s="2622">
        <f>結果表!P32</f>
        <v>98.281899318623516</v>
      </c>
      <c r="L34" s="528">
        <v>7</v>
      </c>
      <c r="M34" s="263">
        <f t="shared" ref="M34" si="219">B34</f>
        <v>102.52524262381411</v>
      </c>
      <c r="N34" s="221">
        <f t="shared" ref="N34" si="220">J34</f>
        <v>98.281899318623516</v>
      </c>
    </row>
    <row r="35" spans="1:14">
      <c r="A35" s="2252">
        <v>44044</v>
      </c>
      <c r="B35" s="2622">
        <f>結果表!H33</f>
        <v>102.01537726917819</v>
      </c>
      <c r="C35" s="264">
        <f t="shared" ref="C35" si="221">B35-B34</f>
        <v>-0.5098653546359202</v>
      </c>
      <c r="D35" s="244">
        <f t="shared" ref="D35" si="222">ROUND((B35-B23)/B23*100,2)</f>
        <v>1.73</v>
      </c>
      <c r="E35" s="543">
        <f t="shared" ref="E35" si="223">AVERAGE(B33:B35)</f>
        <v>102.47329589240361</v>
      </c>
      <c r="F35" s="360">
        <f t="shared" ref="F35" si="224">E35-E34</f>
        <v>-0.33578644370831512</v>
      </c>
      <c r="G35" s="361">
        <f t="shared" ref="G35" si="225">IF(F35&lt;0,-1,1)</f>
        <v>-1</v>
      </c>
      <c r="H35" s="362">
        <f t="shared" ref="H35" si="226">SUM(G33:G35)</f>
        <v>-1</v>
      </c>
      <c r="I35" s="514" t="str">
        <f t="shared" ref="I35" si="227">IF(H35=-3,"悪化 ",IF(H35=3,"改善 "," ---"))</f>
        <v xml:space="preserve"> ---</v>
      </c>
      <c r="J35" s="2622">
        <f>結果表!P33</f>
        <v>97.959534496435481</v>
      </c>
      <c r="L35" s="530">
        <v>8</v>
      </c>
      <c r="M35" s="263">
        <f t="shared" ref="M35" si="228">B35</f>
        <v>102.01537726917819</v>
      </c>
      <c r="N35" s="221">
        <f t="shared" ref="N35" si="229">J35</f>
        <v>97.959534496435481</v>
      </c>
    </row>
    <row r="36" spans="1:14">
      <c r="A36" s="2252">
        <v>44075</v>
      </c>
      <c r="B36" s="2622">
        <f>結果表!H34</f>
        <v>101.38060521643722</v>
      </c>
      <c r="C36" s="264">
        <f t="shared" ref="C36" si="230">B36-B35</f>
        <v>-0.63477205274097059</v>
      </c>
      <c r="D36" s="244">
        <f t="shared" ref="D36" si="231">ROUND((B36-B24)/B24*100,2)</f>
        <v>0.9</v>
      </c>
      <c r="E36" s="543">
        <f t="shared" ref="E36" si="232">AVERAGE(B34:B36)</f>
        <v>101.97374170314318</v>
      </c>
      <c r="F36" s="360">
        <f t="shared" ref="F36" si="233">E36-E35</f>
        <v>-0.49955418926043649</v>
      </c>
      <c r="G36" s="361">
        <f t="shared" ref="G36" si="234">IF(F36&lt;0,-1,1)</f>
        <v>-1</v>
      </c>
      <c r="H36" s="362">
        <f t="shared" ref="H36" si="235">SUM(G34:G36)</f>
        <v>-3</v>
      </c>
      <c r="I36" s="515" t="str">
        <f t="shared" ref="I36" si="236">IF(H36=-3,"悪化 ",IF(H36=3,"改善 "," ---"))</f>
        <v xml:space="preserve">悪化 </v>
      </c>
      <c r="J36" s="2622">
        <f>結果表!P34</f>
        <v>97.768462490524243</v>
      </c>
      <c r="L36" s="530">
        <v>9</v>
      </c>
      <c r="M36" s="263">
        <f t="shared" ref="M36" si="237">B36</f>
        <v>101.38060521643722</v>
      </c>
      <c r="N36" s="221">
        <f t="shared" ref="N36" si="238">J36</f>
        <v>97.768462490524243</v>
      </c>
    </row>
    <row r="37" spans="1:14">
      <c r="A37" s="2252">
        <v>44105</v>
      </c>
      <c r="B37" s="2622">
        <f>結果表!H35</f>
        <v>100.72675959253078</v>
      </c>
      <c r="C37" s="264">
        <f t="shared" ref="C37" si="239">B37-B36</f>
        <v>-0.65384562390643453</v>
      </c>
      <c r="D37" s="244">
        <f t="shared" ref="D37" si="240">ROUND((B37-B25)/B25*100,2)</f>
        <v>-0.08</v>
      </c>
      <c r="E37" s="543">
        <f t="shared" ref="E37" si="241">AVERAGE(B35:B37)</f>
        <v>101.37424735938207</v>
      </c>
      <c r="F37" s="360">
        <f t="shared" ref="F37" si="242">E37-E36</f>
        <v>-0.59949434376110844</v>
      </c>
      <c r="G37" s="362">
        <f t="shared" ref="G37" si="243">IF(F37&lt;0,-1,1)</f>
        <v>-1</v>
      </c>
      <c r="H37" s="1010">
        <f t="shared" ref="H37" si="244">SUM(G35:G37)</f>
        <v>-3</v>
      </c>
      <c r="I37" s="515" t="str">
        <f t="shared" ref="I37" si="245">IF(H37=-3,"悪化 ",IF(H37=3,"改善 "," ---"))</f>
        <v xml:space="preserve">悪化 </v>
      </c>
      <c r="J37" s="2622">
        <f>結果表!P35</f>
        <v>97.693123883745997</v>
      </c>
      <c r="L37" s="530">
        <v>10</v>
      </c>
      <c r="M37" s="263">
        <f t="shared" ref="M37" si="246">B37</f>
        <v>100.72675959253078</v>
      </c>
      <c r="N37" s="221">
        <f t="shared" ref="N37" si="247">J37</f>
        <v>97.693123883745997</v>
      </c>
    </row>
    <row r="38" spans="1:14">
      <c r="A38" s="2252">
        <v>44136</v>
      </c>
      <c r="B38" s="2622">
        <f>結果表!H36</f>
        <v>100.18873313195343</v>
      </c>
      <c r="C38" s="244">
        <f t="shared" ref="C38" si="248">B38-B37</f>
        <v>-0.53802646057735615</v>
      </c>
      <c r="D38" s="702">
        <f t="shared" ref="D38" si="249">ROUND((B38-B26)/B26*100,2)</f>
        <v>-1</v>
      </c>
      <c r="E38" s="360">
        <f t="shared" ref="E38" si="250">AVERAGE(B36:B38)</f>
        <v>100.76536598030714</v>
      </c>
      <c r="F38" s="360">
        <f t="shared" ref="F38" si="251">E38-E37</f>
        <v>-0.6088813790749299</v>
      </c>
      <c r="G38" s="362">
        <f t="shared" ref="G38" si="252">IF(F38&lt;0,-1,1)</f>
        <v>-1</v>
      </c>
      <c r="H38" s="1010">
        <f t="shared" ref="H38" si="253">SUM(G36:G38)</f>
        <v>-3</v>
      </c>
      <c r="I38" s="515" t="str">
        <f t="shared" ref="I38" si="254">IF(H38=-3,"悪化 ",IF(H38=3,"改善 "," ---"))</f>
        <v xml:space="preserve">悪化 </v>
      </c>
      <c r="J38" s="2622">
        <f>結果表!P36</f>
        <v>97.709622968310313</v>
      </c>
      <c r="L38" s="529">
        <v>11</v>
      </c>
      <c r="M38" s="263">
        <f t="shared" ref="M38" si="255">B38</f>
        <v>100.18873313195343</v>
      </c>
      <c r="N38" s="221">
        <f t="shared" ref="N38" si="256">J38</f>
        <v>97.709622968310313</v>
      </c>
    </row>
    <row r="39" spans="1:14">
      <c r="A39" s="2252">
        <v>44166</v>
      </c>
      <c r="B39" s="2622">
        <f>結果表!H37</f>
        <v>99.747296750743615</v>
      </c>
      <c r="C39" s="244">
        <f t="shared" ref="C39" si="257">B39-B38</f>
        <v>-0.44143638120981166</v>
      </c>
      <c r="D39" s="244">
        <f t="shared" ref="D39" si="258">ROUND((B39-B27)/B27*100,2)</f>
        <v>-1.8</v>
      </c>
      <c r="E39" s="360">
        <f t="shared" ref="E39" si="259">AVERAGE(B37:B39)</f>
        <v>100.22092982507594</v>
      </c>
      <c r="F39" s="360">
        <f t="shared" ref="F39" si="260">E39-E38</f>
        <v>-0.54443615523119604</v>
      </c>
      <c r="G39" s="362">
        <f t="shared" ref="G39" si="261">IF(F39&lt;0,-1,1)</f>
        <v>-1</v>
      </c>
      <c r="H39" s="1010">
        <f t="shared" ref="H39" si="262">SUM(G37:G39)</f>
        <v>-3</v>
      </c>
      <c r="I39" s="515" t="str">
        <f t="shared" ref="I39" si="263">IF(H39=-3,"悪化 ",IF(H39=3,"改善 "," ---"))</f>
        <v xml:space="preserve">悪化 </v>
      </c>
      <c r="J39" s="2622">
        <f>結果表!P37</f>
        <v>97.788761566243792</v>
      </c>
      <c r="L39" s="533">
        <v>12</v>
      </c>
      <c r="M39" s="495">
        <f t="shared" ref="M39" si="264">B39</f>
        <v>99.747296750743615</v>
      </c>
      <c r="N39" s="226">
        <f t="shared" ref="N39" si="265">J39</f>
        <v>97.788761566243792</v>
      </c>
    </row>
    <row r="40" spans="1:14">
      <c r="A40" s="2288">
        <v>44197</v>
      </c>
      <c r="B40" s="2621">
        <f>結果表!H38</f>
        <v>99.361349215573085</v>
      </c>
      <c r="C40" s="246">
        <f t="shared" ref="C40" si="266">B40-B39</f>
        <v>-0.38594753517052993</v>
      </c>
      <c r="D40" s="246">
        <f t="shared" ref="D40" si="267">ROUND((B40-B28)/B28*100,2)</f>
        <v>-2.5299999999999998</v>
      </c>
      <c r="E40" s="555">
        <f t="shared" ref="E40" si="268">AVERAGE(B38:B40)</f>
        <v>99.76579303275669</v>
      </c>
      <c r="F40" s="555">
        <f t="shared" ref="F40" si="269">E40-E39</f>
        <v>-0.45513679231925153</v>
      </c>
      <c r="G40" s="556">
        <f t="shared" ref="G40" si="270">IF(F40&lt;0,-1,1)</f>
        <v>-1</v>
      </c>
      <c r="H40" s="1014">
        <f t="shared" ref="H40" si="271">SUM(G38:G40)</f>
        <v>-3</v>
      </c>
      <c r="I40" s="525" t="str">
        <f t="shared" ref="I40" si="272">IF(H40=-3,"悪化 ",IF(H40=3,"改善 "," ---"))</f>
        <v xml:space="preserve">悪化 </v>
      </c>
      <c r="J40" s="2621">
        <f>結果表!P38</f>
        <v>97.901117523873282</v>
      </c>
      <c r="L40" s="531" t="s">
        <v>816</v>
      </c>
      <c r="M40" s="263">
        <f t="shared" ref="M40" si="273">B40</f>
        <v>99.361349215573085</v>
      </c>
      <c r="N40" s="221">
        <f t="shared" ref="N40" si="274">J40</f>
        <v>97.901117523873282</v>
      </c>
    </row>
    <row r="41" spans="1:14">
      <c r="A41" s="2289">
        <v>44228</v>
      </c>
      <c r="B41" s="2622">
        <f>結果表!H39</f>
        <v>99.063306294152383</v>
      </c>
      <c r="C41" s="244">
        <f t="shared" ref="C41" si="275">B41-B40</f>
        <v>-0.2980429214207021</v>
      </c>
      <c r="D41" s="244">
        <f t="shared" ref="D41" si="276">ROUND((B41-B29)/B29*100,2)</f>
        <v>-3.17</v>
      </c>
      <c r="E41" s="360">
        <f t="shared" ref="E41" si="277">AVERAGE(B39:B41)</f>
        <v>99.390650753489695</v>
      </c>
      <c r="F41" s="360">
        <f t="shared" ref="F41" si="278">E41-E40</f>
        <v>-0.37514227926699562</v>
      </c>
      <c r="G41" s="362">
        <f t="shared" ref="G41" si="279">IF(F41&lt;0,-1,1)</f>
        <v>-1</v>
      </c>
      <c r="H41" s="1010">
        <f t="shared" ref="H41" si="280">SUM(G39:G41)</f>
        <v>-3</v>
      </c>
      <c r="I41" s="515" t="str">
        <f t="shared" ref="I41" si="281">IF(H41=-3,"悪化 ",IF(H41=3,"改善 "," ---"))</f>
        <v xml:space="preserve">悪化 </v>
      </c>
      <c r="J41" s="2622">
        <f>結果表!P39</f>
        <v>98.014357083833218</v>
      </c>
      <c r="L41" s="528">
        <v>2</v>
      </c>
      <c r="M41" s="263">
        <f t="shared" ref="M41" si="282">B41</f>
        <v>99.063306294152383</v>
      </c>
      <c r="N41" s="221">
        <f t="shared" ref="N41" si="283">J41</f>
        <v>98.014357083833218</v>
      </c>
    </row>
    <row r="42" spans="1:14">
      <c r="A42" s="2289">
        <v>44256</v>
      </c>
      <c r="B42" s="2622">
        <f>結果表!H40</f>
        <v>98.86692843511085</v>
      </c>
      <c r="C42" s="244">
        <f t="shared" ref="C42" si="284">B42-B41</f>
        <v>-0.19637785904153304</v>
      </c>
      <c r="D42" s="244">
        <f t="shared" ref="D42" si="285">ROUND((B42-B30)/B30*100,2)</f>
        <v>-3.71</v>
      </c>
      <c r="E42" s="360">
        <f t="shared" ref="E42" si="286">AVERAGE(B40:B42)</f>
        <v>99.097194648278787</v>
      </c>
      <c r="F42" s="360">
        <f t="shared" ref="F42" si="287">E42-E41</f>
        <v>-0.29345610521090748</v>
      </c>
      <c r="G42" s="362">
        <f t="shared" ref="G42" si="288">IF(F42&lt;0,-1,1)</f>
        <v>-1</v>
      </c>
      <c r="H42" s="1010">
        <f t="shared" ref="H42" si="289">SUM(G40:G42)</f>
        <v>-3</v>
      </c>
      <c r="I42" s="515" t="str">
        <f t="shared" ref="I42" si="290">IF(H42=-3,"悪化 ",IF(H42=3,"改善 "," ---"))</f>
        <v xml:space="preserve">悪化 </v>
      </c>
      <c r="J42" s="2622">
        <f>結果表!P40</f>
        <v>98.110976053134749</v>
      </c>
      <c r="L42" s="528">
        <v>3</v>
      </c>
      <c r="M42" s="263">
        <f t="shared" ref="M42" si="291">B42</f>
        <v>98.86692843511085</v>
      </c>
      <c r="N42" s="221">
        <f t="shared" ref="N42" si="292">J42</f>
        <v>98.110976053134749</v>
      </c>
    </row>
    <row r="43" spans="1:14">
      <c r="A43" s="2289">
        <v>44287</v>
      </c>
      <c r="B43" s="2622">
        <f>結果表!H41</f>
        <v>98.72470298840102</v>
      </c>
      <c r="C43" s="244">
        <f t="shared" ref="C43" si="293">B43-B42</f>
        <v>-0.14222544670982984</v>
      </c>
      <c r="D43" s="244">
        <f t="shared" ref="D43" si="294">ROUND((B43-B31)/B31*100,2)</f>
        <v>-4.0999999999999996</v>
      </c>
      <c r="E43" s="360">
        <f t="shared" ref="E43" si="295">AVERAGE(B41:B43)</f>
        <v>98.884979239221423</v>
      </c>
      <c r="F43" s="360">
        <f t="shared" ref="F43" si="296">E43-E42</f>
        <v>-0.21221540905736447</v>
      </c>
      <c r="G43" s="362">
        <f t="shared" ref="G43" si="297">IF(F43&lt;0,-1,1)</f>
        <v>-1</v>
      </c>
      <c r="H43" s="1010">
        <f t="shared" ref="H43" si="298">SUM(G41:G43)</f>
        <v>-3</v>
      </c>
      <c r="I43" s="515" t="str">
        <f t="shared" ref="I43" si="299">IF(H43=-3,"悪化 ",IF(H43=3,"改善 "," ---"))</f>
        <v xml:space="preserve">悪化 </v>
      </c>
      <c r="J43" s="2622">
        <f>結果表!P41</f>
        <v>98.188561574643586</v>
      </c>
      <c r="L43" s="528">
        <v>4</v>
      </c>
      <c r="M43" s="263">
        <f t="shared" ref="M43" si="300">B43</f>
        <v>98.72470298840102</v>
      </c>
      <c r="N43" s="221">
        <f t="shared" ref="N43" si="301">J43</f>
        <v>98.188561574643586</v>
      </c>
    </row>
    <row r="44" spans="1:14">
      <c r="A44" s="2289">
        <v>44317</v>
      </c>
      <c r="B44" s="2622">
        <f>結果表!H42</f>
        <v>98.738896943907164</v>
      </c>
      <c r="C44" s="244">
        <f t="shared" ref="C44" si="302">B44-B43</f>
        <v>1.4193955506144107E-2</v>
      </c>
      <c r="D44" s="244">
        <f t="shared" ref="D44" si="303">ROUND((B44-B32)/B32*100,2)</f>
        <v>-4.16</v>
      </c>
      <c r="E44" s="360">
        <f t="shared" ref="E44" si="304">AVERAGE(B42:B44)</f>
        <v>98.776842789139678</v>
      </c>
      <c r="F44" s="360">
        <f t="shared" ref="F44" si="305">E44-E43</f>
        <v>-0.10813645008174433</v>
      </c>
      <c r="G44" s="362">
        <f t="shared" ref="G44" si="306">IF(F44&lt;0,-1,1)</f>
        <v>-1</v>
      </c>
      <c r="H44" s="1010">
        <f t="shared" ref="H44" si="307">SUM(G42:G44)</f>
        <v>-3</v>
      </c>
      <c r="I44" s="515" t="str">
        <f t="shared" ref="I44" si="308">IF(H44=-3,"悪化 ",IF(H44=3,"改善 "," ---"))</f>
        <v xml:space="preserve">悪化 </v>
      </c>
      <c r="J44" s="2622">
        <f>結果表!P42</f>
        <v>98.252936629064138</v>
      </c>
      <c r="L44" s="528">
        <v>5</v>
      </c>
      <c r="M44" s="263">
        <f t="shared" ref="M44" si="309">B44</f>
        <v>98.738896943907164</v>
      </c>
      <c r="N44" s="221">
        <f t="shared" ref="N44" si="310">J44</f>
        <v>98.252936629064138</v>
      </c>
    </row>
    <row r="45" spans="1:14">
      <c r="A45" s="2289">
        <v>44348</v>
      </c>
      <c r="B45" s="2622">
        <f>結果表!H43</f>
        <v>98.957899761056225</v>
      </c>
      <c r="C45" s="244">
        <f t="shared" ref="C45" si="311">B45-B44</f>
        <v>0.219002817149061</v>
      </c>
      <c r="D45" s="244">
        <f t="shared" ref="D45" si="312">ROUND((B45-B33)/B33*100,2)</f>
        <v>-3.81</v>
      </c>
      <c r="E45" s="360">
        <f t="shared" ref="E45" si="313">AVERAGE(B43:B45)</f>
        <v>98.807166564454803</v>
      </c>
      <c r="F45" s="360">
        <f t="shared" ref="F45" si="314">E45-E44</f>
        <v>3.032377531512509E-2</v>
      </c>
      <c r="G45" s="362">
        <f t="shared" ref="G45" si="315">IF(F45&lt;0,-1,1)</f>
        <v>1</v>
      </c>
      <c r="H45" s="1010">
        <f t="shared" ref="H45" si="316">SUM(G43:G45)</f>
        <v>-1</v>
      </c>
      <c r="I45" s="515" t="str">
        <f t="shared" ref="I45" si="317">IF(H45=-3,"悪化 ",IF(H45=3,"改善 "," ---"))</f>
        <v xml:space="preserve"> ---</v>
      </c>
      <c r="J45" s="2622">
        <f>結果表!P43</f>
        <v>98.30608297068467</v>
      </c>
      <c r="L45" s="528">
        <v>6</v>
      </c>
      <c r="M45" s="263">
        <f t="shared" ref="M45" si="318">B45</f>
        <v>98.957899761056225</v>
      </c>
      <c r="N45" s="221">
        <f t="shared" ref="N45" si="319">J45</f>
        <v>98.30608297068467</v>
      </c>
    </row>
    <row r="46" spans="1:14">
      <c r="A46" s="2289">
        <v>44378</v>
      </c>
      <c r="B46" s="2622">
        <f>結果表!H44</f>
        <v>99.405644441341352</v>
      </c>
      <c r="C46" s="244">
        <f t="shared" ref="C46" si="320">B46-B45</f>
        <v>0.44774468028512615</v>
      </c>
      <c r="D46" s="244">
        <f t="shared" ref="D46" si="321">ROUND((B46-B34)/B34*100,2)</f>
        <v>-3.04</v>
      </c>
      <c r="E46" s="360">
        <f t="shared" ref="E46" si="322">AVERAGE(B44:B46)</f>
        <v>99.034147048768247</v>
      </c>
      <c r="F46" s="360">
        <f t="shared" ref="F46" si="323">E46-E45</f>
        <v>0.22698048431344375</v>
      </c>
      <c r="G46" s="362">
        <f t="shared" ref="G46" si="324">IF(F46&lt;0,-1,1)</f>
        <v>1</v>
      </c>
      <c r="H46" s="1010">
        <f t="shared" ref="H46" si="325">SUM(G44:G46)</f>
        <v>1</v>
      </c>
      <c r="I46" s="515" t="str">
        <f t="shared" ref="I46" si="326">IF(H46=-3,"悪化 ",IF(H46=3,"改善 "," ---"))</f>
        <v xml:space="preserve"> ---</v>
      </c>
      <c r="J46" s="2622">
        <f>結果表!P44</f>
        <v>98.34802724590746</v>
      </c>
      <c r="L46" s="528">
        <v>7</v>
      </c>
      <c r="M46" s="263">
        <f t="shared" ref="M46" si="327">B46</f>
        <v>99.405644441341352</v>
      </c>
      <c r="N46" s="221">
        <f t="shared" ref="N46" si="328">J46</f>
        <v>98.34802724590746</v>
      </c>
    </row>
    <row r="47" spans="1:14">
      <c r="A47" s="2289">
        <v>44409</v>
      </c>
      <c r="B47" s="2622">
        <f>結果表!H45</f>
        <v>99.968635341573346</v>
      </c>
      <c r="C47" s="244">
        <f t="shared" ref="C47" si="329">B47-B46</f>
        <v>0.56299090023199483</v>
      </c>
      <c r="D47" s="244">
        <f t="shared" ref="D47" si="330">ROUND((B47-B35)/B35*100,2)</f>
        <v>-2.0099999999999998</v>
      </c>
      <c r="E47" s="360">
        <f t="shared" ref="E47" si="331">AVERAGE(B45:B47)</f>
        <v>99.444059847990317</v>
      </c>
      <c r="F47" s="360">
        <f t="shared" ref="F47" si="332">E47-E46</f>
        <v>0.40991279922207013</v>
      </c>
      <c r="G47" s="362">
        <f t="shared" ref="G47" si="333">IF(F47&lt;0,-1,1)</f>
        <v>1</v>
      </c>
      <c r="H47" s="1010">
        <f t="shared" ref="H47" si="334">SUM(G45:G47)</f>
        <v>3</v>
      </c>
      <c r="I47" s="515" t="str">
        <f t="shared" ref="I47" si="335">IF(H47=-3,"悪化 ",IF(H47=3,"改善 "," ---"))</f>
        <v xml:space="preserve">改善 </v>
      </c>
      <c r="J47" s="2622">
        <f>結果表!P45</f>
        <v>98.396094894049298</v>
      </c>
      <c r="L47" s="530">
        <v>8</v>
      </c>
      <c r="M47" s="263">
        <f t="shared" ref="M47" si="336">B47</f>
        <v>99.968635341573346</v>
      </c>
      <c r="N47" s="221">
        <f t="shared" ref="N47" si="337">J47</f>
        <v>98.396094894049298</v>
      </c>
    </row>
    <row r="48" spans="1:14">
      <c r="A48" s="2289">
        <v>44440</v>
      </c>
      <c r="B48" s="2622">
        <f>結果表!H46</f>
        <v>100.3903927846893</v>
      </c>
      <c r="C48" s="244">
        <f t="shared" ref="C48" si="338">B48-B47</f>
        <v>0.42175744311595054</v>
      </c>
      <c r="D48" s="244">
        <f t="shared" ref="D48" si="339">ROUND((B48-B36)/B36*100,2)</f>
        <v>-0.98</v>
      </c>
      <c r="E48" s="360">
        <f t="shared" ref="E48" si="340">AVERAGE(B46:B48)</f>
        <v>99.92155752253467</v>
      </c>
      <c r="F48" s="360">
        <f t="shared" ref="F48" si="341">E48-E47</f>
        <v>0.47749767454435244</v>
      </c>
      <c r="G48" s="362">
        <f t="shared" ref="G48" si="342">IF(F48&lt;0,-1,1)</f>
        <v>1</v>
      </c>
      <c r="H48" s="1010">
        <f t="shared" ref="H48" si="343">SUM(G46:G48)</f>
        <v>3</v>
      </c>
      <c r="I48" s="515" t="str">
        <f t="shared" ref="I48" si="344">IF(H48=-3,"悪化 ",IF(H48=3,"改善 "," ---"))</f>
        <v xml:space="preserve">改善 </v>
      </c>
      <c r="J48" s="2622">
        <f>結果表!P46</f>
        <v>98.467147261747868</v>
      </c>
      <c r="L48" s="530">
        <v>9</v>
      </c>
      <c r="M48" s="263">
        <f t="shared" ref="M48" si="345">B48</f>
        <v>100.3903927846893</v>
      </c>
      <c r="N48" s="221">
        <f t="shared" ref="N48" si="346">J48</f>
        <v>98.467147261747868</v>
      </c>
    </row>
    <row r="49" spans="1:14">
      <c r="A49" s="2289">
        <v>44470</v>
      </c>
      <c r="B49" s="2622">
        <f>結果表!H47</f>
        <v>100.47273665858103</v>
      </c>
      <c r="C49" s="244">
        <f t="shared" ref="C49" si="347">B49-B48</f>
        <v>8.2343873891730368E-2</v>
      </c>
      <c r="D49" s="244">
        <f t="shared" ref="D49" si="348">ROUND((B49-B37)/B37*100,2)</f>
        <v>-0.25</v>
      </c>
      <c r="E49" s="360">
        <f t="shared" ref="E49" si="349">AVERAGE(B47:B49)</f>
        <v>100.27725492828124</v>
      </c>
      <c r="F49" s="360">
        <f t="shared" ref="F49" si="350">E49-E48</f>
        <v>0.35569740574656805</v>
      </c>
      <c r="G49" s="362">
        <f t="shared" ref="G49" si="351">IF(F49&lt;0,-1,1)</f>
        <v>1</v>
      </c>
      <c r="H49" s="1010">
        <f t="shared" ref="H49" si="352">SUM(G47:G49)</f>
        <v>3</v>
      </c>
      <c r="I49" s="515" t="str">
        <f t="shared" ref="I49" si="353">IF(H49=-3,"悪化 ",IF(H49=3,"改善 "," ---"))</f>
        <v xml:space="preserve">改善 </v>
      </c>
      <c r="J49" s="2622">
        <f>結果表!P47</f>
        <v>98.564389651078613</v>
      </c>
      <c r="L49" s="530">
        <v>10</v>
      </c>
      <c r="M49" s="263">
        <f t="shared" ref="M49" si="354">B49</f>
        <v>100.47273665858103</v>
      </c>
      <c r="N49" s="221">
        <f t="shared" ref="N49" si="355">J49</f>
        <v>98.564389651078613</v>
      </c>
    </row>
    <row r="50" spans="1:14">
      <c r="A50" s="2289">
        <v>44501</v>
      </c>
      <c r="B50" s="2622">
        <f>結果表!H48</f>
        <v>100.25772230100772</v>
      </c>
      <c r="C50" s="244">
        <f t="shared" ref="C50" si="356">B50-B49</f>
        <v>-0.21501435757330967</v>
      </c>
      <c r="D50" s="244">
        <f t="shared" ref="D50" si="357">ROUND((B50-B38)/B38*100,2)</f>
        <v>7.0000000000000007E-2</v>
      </c>
      <c r="E50" s="360">
        <f t="shared" ref="E50" si="358">AVERAGE(B48:B50)</f>
        <v>100.37361724809269</v>
      </c>
      <c r="F50" s="360">
        <f t="shared" ref="F50" si="359">E50-E49</f>
        <v>9.6362319811447605E-2</v>
      </c>
      <c r="G50" s="362">
        <f t="shared" ref="G50" si="360">IF(F50&lt;0,-1,1)</f>
        <v>1</v>
      </c>
      <c r="H50" s="1010">
        <f t="shared" ref="H50" si="361">SUM(G48:G50)</f>
        <v>3</v>
      </c>
      <c r="I50" s="515" t="str">
        <f t="shared" ref="I50" si="362">IF(H50=-3,"悪化 ",IF(H50=3,"改善 "," ---"))</f>
        <v xml:space="preserve">改善 </v>
      </c>
      <c r="J50" s="2622">
        <f>結果表!P48</f>
        <v>98.685283355858815</v>
      </c>
      <c r="L50" s="529">
        <v>11</v>
      </c>
      <c r="M50" s="263">
        <f t="shared" ref="M50" si="363">B50</f>
        <v>100.25772230100772</v>
      </c>
      <c r="N50" s="221">
        <f t="shared" ref="N50" si="364">J50</f>
        <v>98.685283355858815</v>
      </c>
    </row>
    <row r="51" spans="1:14">
      <c r="A51" s="2624">
        <v>44531</v>
      </c>
      <c r="B51" s="2623">
        <f>結果表!H49</f>
        <v>99.84501696910003</v>
      </c>
      <c r="C51" s="247">
        <f t="shared" ref="C51" si="365">B51-B50</f>
        <v>-0.41270533190768788</v>
      </c>
      <c r="D51" s="247">
        <f t="shared" ref="D51" si="366">ROUND((B51-B39)/B39*100,2)</f>
        <v>0.1</v>
      </c>
      <c r="E51" s="545">
        <f t="shared" ref="E51" si="367">AVERAGE(B49:B51)</f>
        <v>100.19182530956293</v>
      </c>
      <c r="F51" s="545">
        <f t="shared" ref="F51" si="368">E51-E50</f>
        <v>-0.18179193852975573</v>
      </c>
      <c r="G51" s="546">
        <f t="shared" ref="G51" si="369">IF(F51&lt;0,-1,1)</f>
        <v>-1</v>
      </c>
      <c r="H51" s="1020">
        <f t="shared" ref="H51" si="370">SUM(G49:G51)</f>
        <v>1</v>
      </c>
      <c r="I51" s="441" t="str">
        <f t="shared" ref="I51" si="371">IF(H51=-3,"悪化 ",IF(H51=3,"改善 "," ---"))</f>
        <v xml:space="preserve"> ---</v>
      </c>
      <c r="J51" s="2623">
        <f>結果表!P49</f>
        <v>98.82219911946693</v>
      </c>
      <c r="L51" s="533">
        <v>12</v>
      </c>
      <c r="M51" s="495">
        <f t="shared" ref="M51" si="372">B51</f>
        <v>99.84501696910003</v>
      </c>
      <c r="N51" s="226">
        <f t="shared" ref="N51" si="373">J51</f>
        <v>98.82219911946693</v>
      </c>
    </row>
    <row r="52" spans="1:14">
      <c r="A52" s="2252">
        <v>44562</v>
      </c>
      <c r="B52" s="2622">
        <f>結果表!H50</f>
        <v>99.318581659407855</v>
      </c>
      <c r="C52" s="244">
        <f t="shared" ref="C52" si="374">B52-B51</f>
        <v>-0.52643530969217522</v>
      </c>
      <c r="D52" s="53">
        <f t="shared" ref="D52" si="375">ROUND((B52-B40)/B40*100,2)</f>
        <v>-0.04</v>
      </c>
      <c r="E52" s="360">
        <f t="shared" ref="E52" si="376">AVERAGE(B50:B52)</f>
        <v>99.80710697650521</v>
      </c>
      <c r="F52" s="543">
        <f t="shared" ref="F52" si="377">E52-E51</f>
        <v>-0.38471833305771952</v>
      </c>
      <c r="G52" s="362">
        <f t="shared" ref="G52" si="378">IF(F52&lt;0,-1,1)</f>
        <v>-1</v>
      </c>
      <c r="H52" s="361">
        <f t="shared" ref="H52" si="379">SUM(G50:G52)</f>
        <v>-1</v>
      </c>
      <c r="I52" s="515" t="str">
        <f t="shared" ref="I52" si="380">IF(H52=-3,"悪化 ",IF(H52=3,"改善 "," ---"))</f>
        <v xml:space="preserve"> ---</v>
      </c>
      <c r="J52" s="2622">
        <f>結果表!P50</f>
        <v>98.966296626642475</v>
      </c>
      <c r="L52" s="531" t="s">
        <v>858</v>
      </c>
      <c r="M52" s="263">
        <f t="shared" ref="M52" si="381">B52</f>
        <v>99.318581659407855</v>
      </c>
      <c r="N52" s="221">
        <f t="shared" ref="N52" si="382">J52</f>
        <v>98.966296626642475</v>
      </c>
    </row>
    <row r="53" spans="1:14">
      <c r="A53" s="2252">
        <v>44593</v>
      </c>
      <c r="B53" s="2622">
        <f>結果表!H51</f>
        <v>98.773024147060255</v>
      </c>
      <c r="C53" s="244">
        <f t="shared" ref="C53" si="383">B53-B52</f>
        <v>-0.54555751234759953</v>
      </c>
      <c r="D53" s="53">
        <f t="shared" ref="D53" si="384">ROUND((B53-B41)/B41*100,2)</f>
        <v>-0.28999999999999998</v>
      </c>
      <c r="E53" s="360">
        <f t="shared" ref="E53" si="385">AVERAGE(B51:B53)</f>
        <v>99.312207591856051</v>
      </c>
      <c r="F53" s="543">
        <f t="shared" ref="F53" si="386">E53-E52</f>
        <v>-0.49489938464915895</v>
      </c>
      <c r="G53" s="362">
        <f t="shared" ref="G53" si="387">IF(F53&lt;0,-1,1)</f>
        <v>-1</v>
      </c>
      <c r="H53" s="361">
        <f t="shared" ref="H53" si="388">SUM(G51:G53)</f>
        <v>-3</v>
      </c>
      <c r="I53" s="515" t="str">
        <f t="shared" ref="I53" si="389">IF(H53=-3,"悪化 ",IF(H53=3,"改善 "," ---"))</f>
        <v xml:space="preserve">悪化 </v>
      </c>
      <c r="J53" s="2622">
        <f>結果表!P51</f>
        <v>99.111486894745312</v>
      </c>
      <c r="L53" s="528">
        <v>2</v>
      </c>
      <c r="M53" s="263">
        <f t="shared" ref="M53" si="390">B53</f>
        <v>98.773024147060255</v>
      </c>
      <c r="N53" s="221">
        <f t="shared" ref="N53" si="391">J53</f>
        <v>99.111486894745312</v>
      </c>
    </row>
    <row r="54" spans="1:14">
      <c r="A54" s="2252">
        <v>44621</v>
      </c>
      <c r="B54" s="2622">
        <f>結果表!H52</f>
        <v>98.329698623791742</v>
      </c>
      <c r="C54" s="244">
        <f t="shared" ref="C54" si="392">B54-B53</f>
        <v>-0.44332552326851271</v>
      </c>
      <c r="D54" s="53">
        <f t="shared" ref="D54" si="393">ROUND((B54-B42)/B42*100,2)</f>
        <v>-0.54</v>
      </c>
      <c r="E54" s="360">
        <f t="shared" ref="E54" si="394">AVERAGE(B52:B54)</f>
        <v>98.807101476753289</v>
      </c>
      <c r="F54" s="543">
        <f t="shared" ref="F54" si="395">E54-E53</f>
        <v>-0.50510611510276249</v>
      </c>
      <c r="G54" s="362">
        <f t="shared" ref="G54" si="396">IF(F54&lt;0,-1,1)</f>
        <v>-1</v>
      </c>
      <c r="H54" s="361">
        <f t="shared" ref="H54" si="397">SUM(G52:G54)</f>
        <v>-3</v>
      </c>
      <c r="I54" s="515" t="str">
        <f t="shared" ref="I54" si="398">IF(H54=-3,"悪化 ",IF(H54=3,"改善 "," ---"))</f>
        <v xml:space="preserve">悪化 </v>
      </c>
      <c r="J54" s="2622">
        <f>結果表!P52</f>
        <v>99.262235907062973</v>
      </c>
      <c r="L54" s="528">
        <v>3</v>
      </c>
      <c r="M54" s="263">
        <f t="shared" ref="M54" si="399">B54</f>
        <v>98.329698623791742</v>
      </c>
      <c r="N54" s="221">
        <f t="shared" ref="N54" si="400">J54</f>
        <v>99.262235907062973</v>
      </c>
    </row>
    <row r="55" spans="1:14">
      <c r="A55" s="2252">
        <v>44652</v>
      </c>
      <c r="B55" s="2622">
        <f>結果表!H53</f>
        <v>98.032632764358027</v>
      </c>
      <c r="C55" s="244">
        <f t="shared" ref="C55" si="401">B55-B54</f>
        <v>-0.29706585943371522</v>
      </c>
      <c r="D55" s="53">
        <f t="shared" ref="D55" si="402">ROUND((B55-B43)/B43*100,2)</f>
        <v>-0.7</v>
      </c>
      <c r="E55" s="360">
        <f t="shared" ref="E55" si="403">AVERAGE(B53:B55)</f>
        <v>98.378451845070003</v>
      </c>
      <c r="F55" s="543">
        <f t="shared" ref="F55" si="404">E55-E54</f>
        <v>-0.42864963168328529</v>
      </c>
      <c r="G55" s="362">
        <f t="shared" ref="G55" si="405">IF(F55&lt;0,-1,1)</f>
        <v>-1</v>
      </c>
      <c r="H55" s="361">
        <f t="shared" ref="H55" si="406">SUM(G53:G55)</f>
        <v>-3</v>
      </c>
      <c r="I55" s="515" t="str">
        <f t="shared" ref="I55" si="407">IF(H55=-3,"悪化 ",IF(H55=3,"改善 "," ---"))</f>
        <v xml:space="preserve">悪化 </v>
      </c>
      <c r="J55" s="2622">
        <f>結果表!P53</f>
        <v>99.426114993499624</v>
      </c>
      <c r="L55" s="528">
        <v>4</v>
      </c>
      <c r="M55" s="263">
        <f t="shared" ref="M55" si="408">B55</f>
        <v>98.032632764358027</v>
      </c>
      <c r="N55" s="221">
        <f t="shared" ref="N55" si="409">J55</f>
        <v>99.426114993499624</v>
      </c>
    </row>
    <row r="56" spans="1:14">
      <c r="A56" s="2252">
        <v>44682</v>
      </c>
      <c r="B56" s="2622">
        <f>結果表!H54</f>
        <v>97.925297766402394</v>
      </c>
      <c r="C56" s="244">
        <f t="shared" ref="C56" si="410">B56-B55</f>
        <v>-0.10733499795563262</v>
      </c>
      <c r="D56" s="53">
        <f t="shared" ref="D56" si="411">ROUND((B56-B44)/B44*100,2)</f>
        <v>-0.82</v>
      </c>
      <c r="E56" s="360">
        <f t="shared" ref="E56" si="412">AVERAGE(B54:B56)</f>
        <v>98.095876384850726</v>
      </c>
      <c r="F56" s="543">
        <f t="shared" ref="F56" si="413">E56-E55</f>
        <v>-0.28257546021927737</v>
      </c>
      <c r="G56" s="362">
        <f t="shared" ref="G56" si="414">IF(F56&lt;0,-1,1)</f>
        <v>-1</v>
      </c>
      <c r="H56" s="361">
        <f t="shared" ref="H56" si="415">SUM(G54:G56)</f>
        <v>-3</v>
      </c>
      <c r="I56" s="515" t="str">
        <f t="shared" ref="I56" si="416">IF(H56=-3,"悪化 ",IF(H56=3,"改善 "," ---"))</f>
        <v xml:space="preserve">悪化 </v>
      </c>
      <c r="J56" s="2622">
        <f>結果表!P54</f>
        <v>99.609113507860101</v>
      </c>
      <c r="L56" s="528">
        <v>5</v>
      </c>
      <c r="M56" s="263">
        <f t="shared" ref="M56" si="417">B56</f>
        <v>97.925297766402394</v>
      </c>
      <c r="N56" s="221">
        <f t="shared" ref="N56" si="418">J56</f>
        <v>99.609113507860101</v>
      </c>
    </row>
    <row r="57" spans="1:14">
      <c r="A57" s="2252">
        <v>44713</v>
      </c>
      <c r="B57" s="2622">
        <f>結果表!H55</f>
        <v>97.95183729768398</v>
      </c>
      <c r="C57" s="244">
        <f t="shared" ref="C57:C58" si="419">B57-B56</f>
        <v>2.6539531281585482E-2</v>
      </c>
      <c r="D57" s="53">
        <f t="shared" ref="D57:D58" si="420">ROUND((B57-B45)/B45*100,2)</f>
        <v>-1.02</v>
      </c>
      <c r="E57" s="360">
        <f t="shared" ref="E57:E58" si="421">AVERAGE(B55:B57)</f>
        <v>97.969922609481458</v>
      </c>
      <c r="F57" s="543">
        <f t="shared" ref="F57:F58" si="422">E57-E56</f>
        <v>-0.12595377536926833</v>
      </c>
      <c r="G57" s="362">
        <f t="shared" ref="G57:G58" si="423">IF(F57&lt;0,-1,1)</f>
        <v>-1</v>
      </c>
      <c r="H57" s="361">
        <f t="shared" ref="H57:H58" si="424">SUM(G55:G57)</f>
        <v>-3</v>
      </c>
      <c r="I57" s="515" t="str">
        <f t="shared" ref="I57:I58" si="425">IF(H57=-3,"悪化 ",IF(H57=3,"改善 "," ---"))</f>
        <v xml:space="preserve">悪化 </v>
      </c>
      <c r="J57" s="2622">
        <f>結果表!P55</f>
        <v>99.80932485226937</v>
      </c>
      <c r="L57" s="528">
        <v>6</v>
      </c>
      <c r="M57" s="263">
        <f t="shared" ref="M57:M58" si="426">B57</f>
        <v>97.95183729768398</v>
      </c>
      <c r="N57" s="221">
        <f t="shared" ref="N57:N58" si="427">J57</f>
        <v>99.80932485226937</v>
      </c>
    </row>
    <row r="58" spans="1:14">
      <c r="A58" s="2252">
        <v>44743</v>
      </c>
      <c r="B58" s="2622">
        <f>結果表!H56</f>
        <v>98.096936709098657</v>
      </c>
      <c r="C58" s="244">
        <f t="shared" si="419"/>
        <v>0.14509941141467664</v>
      </c>
      <c r="D58" s="53">
        <f t="shared" si="420"/>
        <v>-1.32</v>
      </c>
      <c r="E58" s="360">
        <f t="shared" si="421"/>
        <v>97.991357257728339</v>
      </c>
      <c r="F58" s="543">
        <f t="shared" si="422"/>
        <v>2.1434648246881238E-2</v>
      </c>
      <c r="G58" s="362">
        <f t="shared" si="423"/>
        <v>1</v>
      </c>
      <c r="H58" s="361">
        <f t="shared" si="424"/>
        <v>-1</v>
      </c>
      <c r="I58" s="515" t="str">
        <f t="shared" si="425"/>
        <v xml:space="preserve"> ---</v>
      </c>
      <c r="J58" s="2622">
        <f>結果表!P56</f>
        <v>100.01662414334405</v>
      </c>
      <c r="L58" s="528">
        <v>7</v>
      </c>
      <c r="M58" s="263">
        <f t="shared" si="426"/>
        <v>98.096936709098657</v>
      </c>
      <c r="N58" s="221">
        <f t="shared" si="427"/>
        <v>100.01662414334405</v>
      </c>
    </row>
    <row r="59" spans="1:14">
      <c r="A59" s="2252">
        <v>44774</v>
      </c>
      <c r="B59" s="2622">
        <f>結果表!H57</f>
        <v>98.364854096169978</v>
      </c>
      <c r="C59" s="244">
        <f t="shared" ref="C59" si="428">B59-B58</f>
        <v>0.2679173870713214</v>
      </c>
      <c r="D59" s="53">
        <f t="shared" ref="D59" si="429">ROUND((B59-B47)/B47*100,2)</f>
        <v>-1.6</v>
      </c>
      <c r="E59" s="360">
        <f t="shared" ref="E59" si="430">AVERAGE(B57:B59)</f>
        <v>98.137876034317557</v>
      </c>
      <c r="F59" s="543">
        <f t="shared" ref="F59" si="431">E59-E58</f>
        <v>0.14651877658921819</v>
      </c>
      <c r="G59" s="362">
        <f t="shared" ref="G59" si="432">IF(F59&lt;0,-1,1)</f>
        <v>1</v>
      </c>
      <c r="H59" s="361">
        <f t="shared" ref="H59" si="433">SUM(G57:G59)</f>
        <v>1</v>
      </c>
      <c r="I59" s="515" t="str">
        <f t="shared" ref="I59" si="434">IF(H59=-3,"悪化 ",IF(H59=3,"改善 "," ---"))</f>
        <v xml:space="preserve"> ---</v>
      </c>
      <c r="J59" s="2622">
        <f>結果表!P57</f>
        <v>100.21779069698952</v>
      </c>
      <c r="L59" s="530">
        <v>8</v>
      </c>
      <c r="M59" s="263">
        <f t="shared" ref="M59" si="435">B59</f>
        <v>98.364854096169978</v>
      </c>
      <c r="N59" s="221">
        <f t="shared" ref="N59" si="436">J59</f>
        <v>100.21779069698952</v>
      </c>
    </row>
    <row r="60" spans="1:14">
      <c r="A60" s="2252">
        <v>44805</v>
      </c>
      <c r="B60" s="2622">
        <f>結果表!H58</f>
        <v>98.77651110145986</v>
      </c>
      <c r="C60" s="244">
        <f t="shared" ref="C60" si="437">B60-B59</f>
        <v>0.41165700528988225</v>
      </c>
      <c r="D60" s="53">
        <f t="shared" ref="D60" si="438">ROUND((B60-B48)/B48*100,2)</f>
        <v>-1.61</v>
      </c>
      <c r="E60" s="360">
        <f t="shared" ref="E60" si="439">AVERAGE(B58:B60)</f>
        <v>98.412767302242841</v>
      </c>
      <c r="F60" s="543">
        <f t="shared" ref="F60" si="440">E60-E59</f>
        <v>0.27489126792528396</v>
      </c>
      <c r="G60" s="362">
        <f t="shared" ref="G60" si="441">IF(F60&lt;0,-1,1)</f>
        <v>1</v>
      </c>
      <c r="H60" s="361">
        <f t="shared" ref="H60" si="442">SUM(G58:G60)</f>
        <v>3</v>
      </c>
      <c r="I60" s="515" t="str">
        <f t="shared" ref="I60" si="443">IF(H60=-3,"悪化 ",IF(H60=3,"改善 "," ---"))</f>
        <v xml:space="preserve">改善 </v>
      </c>
      <c r="J60" s="2622">
        <f>結果表!P58</f>
        <v>100.40303307555162</v>
      </c>
      <c r="L60" s="530">
        <v>9</v>
      </c>
      <c r="M60" s="263">
        <f t="shared" ref="M60" si="444">B60</f>
        <v>98.77651110145986</v>
      </c>
      <c r="N60" s="221">
        <f t="shared" ref="N60" si="445">J60</f>
        <v>100.40303307555162</v>
      </c>
    </row>
    <row r="61" spans="1:14">
      <c r="A61" s="2252">
        <v>44835</v>
      </c>
      <c r="B61" s="2622">
        <f>結果表!H59</f>
        <v>99.323026657422247</v>
      </c>
      <c r="C61" s="244">
        <f t="shared" ref="C61" si="446">B61-B60</f>
        <v>0.54651555596238666</v>
      </c>
      <c r="D61" s="53">
        <f t="shared" ref="D61" si="447">ROUND((B61-B49)/B49*100,2)</f>
        <v>-1.1399999999999999</v>
      </c>
      <c r="E61" s="360">
        <f t="shared" ref="E61" si="448">AVERAGE(B59:B61)</f>
        <v>98.821463951684038</v>
      </c>
      <c r="F61" s="543">
        <f t="shared" ref="F61" si="449">E61-E60</f>
        <v>0.40869664944119677</v>
      </c>
      <c r="G61" s="362">
        <f t="shared" ref="G61" si="450">IF(F61&lt;0,-1,1)</f>
        <v>1</v>
      </c>
      <c r="H61" s="361">
        <f t="shared" ref="H61" si="451">SUM(G59:G61)</f>
        <v>3</v>
      </c>
      <c r="I61" s="515" t="str">
        <f t="shared" ref="I61" si="452">IF(H61=-3,"悪化 ",IF(H61=3,"改善 "," ---"))</f>
        <v xml:space="preserve">改善 </v>
      </c>
      <c r="J61" s="2622">
        <f>結果表!P59</f>
        <v>100.56469180118616</v>
      </c>
      <c r="L61" s="530">
        <v>10</v>
      </c>
      <c r="M61" s="263">
        <f t="shared" ref="M61" si="453">B61</f>
        <v>99.323026657422247</v>
      </c>
      <c r="N61" s="221">
        <f t="shared" ref="N61" si="454">J61</f>
        <v>100.56469180118616</v>
      </c>
    </row>
    <row r="62" spans="1:14">
      <c r="A62" s="2252">
        <v>44866</v>
      </c>
      <c r="B62" s="2622">
        <f>結果表!H60</f>
        <v>99.970456458462394</v>
      </c>
      <c r="C62" s="244">
        <f t="shared" ref="C62" si="455">B62-B61</f>
        <v>0.64742980104014691</v>
      </c>
      <c r="D62" s="53">
        <f t="shared" ref="D62" si="456">ROUND((B62-B50)/B50*100,2)</f>
        <v>-0.28999999999999998</v>
      </c>
      <c r="E62" s="360">
        <f t="shared" ref="E62" si="457">AVERAGE(B60:B62)</f>
        <v>99.356664739114834</v>
      </c>
      <c r="F62" s="543">
        <f t="shared" ref="F62" si="458">E62-E61</f>
        <v>0.5352007874307958</v>
      </c>
      <c r="G62" s="362">
        <f t="shared" ref="G62" si="459">IF(F62&lt;0,-1,1)</f>
        <v>1</v>
      </c>
      <c r="H62" s="361">
        <f t="shared" ref="H62" si="460">SUM(G60:G62)</f>
        <v>3</v>
      </c>
      <c r="I62" s="515" t="str">
        <f t="shared" ref="I62" si="461">IF(H62=-3,"悪化 ",IF(H62=3,"改善 "," ---"))</f>
        <v xml:space="preserve">改善 </v>
      </c>
      <c r="J62" s="2622">
        <f>結果表!P60</f>
        <v>100.69964628818528</v>
      </c>
      <c r="L62" s="529">
        <v>11</v>
      </c>
      <c r="M62" s="263">
        <f t="shared" ref="M62" si="462">B62</f>
        <v>99.970456458462394</v>
      </c>
      <c r="N62" s="221">
        <f t="shared" ref="N62" si="463">J62</f>
        <v>100.69964628818528</v>
      </c>
    </row>
    <row r="63" spans="1:14">
      <c r="A63" s="2252">
        <v>44896</v>
      </c>
      <c r="B63" s="2622">
        <f>結果表!H61</f>
        <v>100.67119571970821</v>
      </c>
      <c r="C63" s="244">
        <f t="shared" ref="C63:C64" si="464">B63-B62</f>
        <v>0.70073926124581476</v>
      </c>
      <c r="D63" s="53">
        <f t="shared" ref="D63:D64" si="465">ROUND((B63-B51)/B51*100,2)</f>
        <v>0.83</v>
      </c>
      <c r="E63" s="360">
        <f t="shared" ref="E63:E64" si="466">AVERAGE(B61:B63)</f>
        <v>99.988226278530945</v>
      </c>
      <c r="F63" s="543">
        <f t="shared" ref="F63:F64" si="467">E63-E62</f>
        <v>0.63156153941611137</v>
      </c>
      <c r="G63" s="362">
        <f t="shared" ref="G63:G64" si="468">IF(F63&lt;0,-1,1)</f>
        <v>1</v>
      </c>
      <c r="H63" s="361">
        <f t="shared" ref="H63:H64" si="469">SUM(G61:G63)</f>
        <v>3</v>
      </c>
      <c r="I63" s="515" t="str">
        <f t="shared" ref="I63:I64" si="470">IF(H63=-3,"悪化 ",IF(H63=3,"改善 "," ---"))</f>
        <v xml:space="preserve">改善 </v>
      </c>
      <c r="J63" s="2622">
        <f>結果表!P61</f>
        <v>100.80383275984563</v>
      </c>
      <c r="L63" s="533">
        <v>12</v>
      </c>
      <c r="M63" s="495">
        <f t="shared" ref="M63:M64" si="471">B63</f>
        <v>100.67119571970821</v>
      </c>
      <c r="N63" s="226">
        <f t="shared" ref="N63:N64" si="472">J63</f>
        <v>100.80383275984563</v>
      </c>
    </row>
    <row r="64" spans="1:14">
      <c r="A64" s="2288">
        <v>44927</v>
      </c>
      <c r="B64" s="2621">
        <f>結果表!H62</f>
        <v>101.33865784050303</v>
      </c>
      <c r="C64" s="246">
        <f t="shared" si="464"/>
        <v>0.66746212079482348</v>
      </c>
      <c r="D64" s="548">
        <f t="shared" si="465"/>
        <v>2.0299999999999998</v>
      </c>
      <c r="E64" s="555">
        <f t="shared" si="466"/>
        <v>100.66010333955789</v>
      </c>
      <c r="F64" s="549">
        <f t="shared" si="467"/>
        <v>0.67187706102694733</v>
      </c>
      <c r="G64" s="556">
        <f t="shared" si="468"/>
        <v>1</v>
      </c>
      <c r="H64" s="550">
        <f t="shared" si="469"/>
        <v>3</v>
      </c>
      <c r="I64" s="525" t="str">
        <f t="shared" si="470"/>
        <v xml:space="preserve">改善 </v>
      </c>
      <c r="J64" s="2621">
        <f>結果表!P62</f>
        <v>100.87772904582933</v>
      </c>
      <c r="L64" s="531" t="s">
        <v>1213</v>
      </c>
      <c r="M64" s="532">
        <f t="shared" si="471"/>
        <v>101.33865784050303</v>
      </c>
      <c r="N64" s="370">
        <f t="shared" si="472"/>
        <v>100.87772904582933</v>
      </c>
    </row>
    <row r="65" spans="1:14">
      <c r="A65" s="2289">
        <v>44958</v>
      </c>
      <c r="B65" s="2622">
        <f>結果表!H63</f>
        <v>101.72252302354029</v>
      </c>
      <c r="C65" s="244">
        <f t="shared" ref="C65" si="473">B65-B64</f>
        <v>0.38386518303725836</v>
      </c>
      <c r="D65" s="53">
        <f t="shared" ref="D65" si="474">ROUND((B65-B53)/B53*100,2)</f>
        <v>2.99</v>
      </c>
      <c r="E65" s="360">
        <f t="shared" ref="E65" si="475">AVERAGE(B63:B65)</f>
        <v>101.24412552791718</v>
      </c>
      <c r="F65" s="543">
        <f t="shared" ref="F65" si="476">E65-E64</f>
        <v>0.58402218835928466</v>
      </c>
      <c r="G65" s="362">
        <f t="shared" ref="G65" si="477">IF(F65&lt;0,-1,1)</f>
        <v>1</v>
      </c>
      <c r="H65" s="361">
        <f t="shared" ref="H65" si="478">SUM(G63:G65)</f>
        <v>3</v>
      </c>
      <c r="I65" s="515" t="str">
        <f t="shared" ref="I65" si="479">IF(H65=-3,"悪化 ",IF(H65=3,"改善 "," ---"))</f>
        <v xml:space="preserve">改善 </v>
      </c>
      <c r="J65" s="2622">
        <f>結果表!P63</f>
        <v>100.92705422374151</v>
      </c>
      <c r="L65" s="528">
        <v>2</v>
      </c>
      <c r="M65" s="263">
        <f t="shared" ref="M65" si="480">B65</f>
        <v>101.72252302354029</v>
      </c>
      <c r="N65" s="221">
        <f t="shared" ref="N65" si="481">J65</f>
        <v>100.92705422374151</v>
      </c>
    </row>
    <row r="66" spans="1:14">
      <c r="A66" s="2289">
        <v>44986</v>
      </c>
      <c r="B66" s="2622">
        <f>結果表!H64</f>
        <v>101.7731434186811</v>
      </c>
      <c r="C66" s="244">
        <f t="shared" ref="C66" si="482">B66-B65</f>
        <v>5.062039514081107E-2</v>
      </c>
      <c r="D66" s="53">
        <f t="shared" ref="D66" si="483">ROUND((B66-B54)/B54*100,2)</f>
        <v>3.5</v>
      </c>
      <c r="E66" s="360">
        <f t="shared" ref="E66" si="484">AVERAGE(B64:B66)</f>
        <v>101.6114414275748</v>
      </c>
      <c r="F66" s="543">
        <f t="shared" ref="F66" si="485">E66-E65</f>
        <v>0.36731589965762623</v>
      </c>
      <c r="G66" s="362">
        <f t="shared" ref="G66" si="486">IF(F66&lt;0,-1,1)</f>
        <v>1</v>
      </c>
      <c r="H66" s="361">
        <f t="shared" ref="H66" si="487">SUM(G64:G66)</f>
        <v>3</v>
      </c>
      <c r="I66" s="515" t="str">
        <f t="shared" ref="I66" si="488">IF(H66=-3,"悪化 ",IF(H66=3,"改善 "," ---"))</f>
        <v xml:space="preserve">改善 </v>
      </c>
      <c r="J66" s="2622">
        <f>結果表!P64</f>
        <v>100.95797500454759</v>
      </c>
      <c r="L66" s="528">
        <v>3</v>
      </c>
      <c r="M66" s="263">
        <f t="shared" ref="M66" si="489">B66</f>
        <v>101.7731434186811</v>
      </c>
      <c r="N66" s="221">
        <f t="shared" ref="N66" si="490">J66</f>
        <v>100.95797500454759</v>
      </c>
    </row>
    <row r="67" spans="1:14">
      <c r="A67" s="2289">
        <v>45017</v>
      </c>
      <c r="B67" s="2622">
        <f>結果表!H65</f>
        <v>101.56052626160701</v>
      </c>
      <c r="C67" s="244">
        <f t="shared" ref="C67" si="491">B67-B66</f>
        <v>-0.21261715707409223</v>
      </c>
      <c r="D67" s="53">
        <f t="shared" ref="D67" si="492">ROUND((B67-B55)/B55*100,2)</f>
        <v>3.6</v>
      </c>
      <c r="E67" s="360">
        <f t="shared" ref="E67" si="493">AVERAGE(B65:B67)</f>
        <v>101.6853975679428</v>
      </c>
      <c r="F67" s="543">
        <f t="shared" ref="F67" si="494">E67-E66</f>
        <v>7.3956140367997136E-2</v>
      </c>
      <c r="G67" s="362">
        <f t="shared" ref="G67" si="495">IF(F67&lt;0,-1,1)</f>
        <v>1</v>
      </c>
      <c r="H67" s="361">
        <f t="shared" ref="H67" si="496">SUM(G65:G67)</f>
        <v>3</v>
      </c>
      <c r="I67" s="515" t="str">
        <f t="shared" ref="I67" si="497">IF(H67=-3,"悪化 ",IF(H67=3,"改善 "," ---"))</f>
        <v xml:space="preserve">改善 </v>
      </c>
      <c r="J67" s="2622">
        <f>結果表!P65</f>
        <v>100.97219908992942</v>
      </c>
      <c r="L67" s="528">
        <v>4</v>
      </c>
      <c r="M67" s="263">
        <f t="shared" ref="M67" si="498">B67</f>
        <v>101.56052626160701</v>
      </c>
      <c r="N67" s="221">
        <f t="shared" ref="N67" si="499">J67</f>
        <v>100.97219908992942</v>
      </c>
    </row>
    <row r="68" spans="1:14">
      <c r="A68" s="2289">
        <v>45047</v>
      </c>
      <c r="B68" s="2622">
        <f>結果表!H66</f>
        <v>101.12004345697656</v>
      </c>
      <c r="C68" s="244">
        <f t="shared" ref="C68" si="500">B68-B67</f>
        <v>-0.44048280463044875</v>
      </c>
      <c r="D68" s="53">
        <f t="shared" ref="D68" si="501">ROUND((B68-B56)/B56*100,2)</f>
        <v>3.26</v>
      </c>
      <c r="E68" s="360">
        <f t="shared" ref="E68" si="502">AVERAGE(B66:B68)</f>
        <v>101.48457104575489</v>
      </c>
      <c r="F68" s="543">
        <f t="shared" ref="F68" si="503">E68-E67</f>
        <v>-0.20082652218790997</v>
      </c>
      <c r="G68" s="362">
        <f t="shared" ref="G68" si="504">IF(F68&lt;0,-1,1)</f>
        <v>-1</v>
      </c>
      <c r="H68" s="361">
        <f t="shared" ref="H68" si="505">SUM(G66:G68)</f>
        <v>1</v>
      </c>
      <c r="I68" s="515" t="str">
        <f t="shared" ref="I68" si="506">IF(H68=-3,"悪化 ",IF(H68=3,"改善 "," ---"))</f>
        <v xml:space="preserve"> ---</v>
      </c>
      <c r="J68" s="2622">
        <f>結果表!P66</f>
        <v>100.96871487061939</v>
      </c>
      <c r="L68" s="528">
        <v>5</v>
      </c>
      <c r="M68" s="263">
        <f t="shared" ref="M68" si="507">B68</f>
        <v>101.12004345697656</v>
      </c>
      <c r="N68" s="221">
        <f t="shared" ref="N68" si="508">J68</f>
        <v>100.96871487061939</v>
      </c>
    </row>
    <row r="69" spans="1:14">
      <c r="A69" s="2289">
        <v>45078</v>
      </c>
      <c r="B69" s="2622">
        <f>結果表!H67</f>
        <v>100.56822381942276</v>
      </c>
      <c r="C69" s="244">
        <f t="shared" ref="C69" si="509">B69-B68</f>
        <v>-0.55181963755380536</v>
      </c>
      <c r="D69" s="53">
        <f t="shared" ref="D69" si="510">ROUND((B69-B57)/B57*100,2)</f>
        <v>2.67</v>
      </c>
      <c r="E69" s="360">
        <f t="shared" ref="E69" si="511">AVERAGE(B67:B69)</f>
        <v>101.08293117933545</v>
      </c>
      <c r="F69" s="543">
        <f t="shared" ref="F69" si="512">E69-E68</f>
        <v>-0.40163986641944405</v>
      </c>
      <c r="G69" s="362">
        <f t="shared" ref="G69" si="513">IF(F69&lt;0,-1,1)</f>
        <v>-1</v>
      </c>
      <c r="H69" s="361">
        <f t="shared" ref="H69" si="514">SUM(G67:G69)</f>
        <v>-1</v>
      </c>
      <c r="I69" s="515" t="str">
        <f t="shared" ref="I69" si="515">IF(H69=-3,"悪化 ",IF(H69=3,"改善 "," ---"))</f>
        <v xml:space="preserve"> ---</v>
      </c>
      <c r="J69" s="2622">
        <f>結果表!P67</f>
        <v>100.94821893700346</v>
      </c>
      <c r="L69" s="528">
        <v>6</v>
      </c>
      <c r="M69" s="263">
        <f t="shared" ref="M69" si="516">B69</f>
        <v>100.56822381942276</v>
      </c>
      <c r="N69" s="221">
        <f t="shared" ref="N69" si="517">J69</f>
        <v>100.94821893700346</v>
      </c>
    </row>
    <row r="70" spans="1:14">
      <c r="A70" s="2289">
        <v>45108</v>
      </c>
      <c r="B70" s="2622">
        <f>結果表!H68</f>
        <v>99.967884913600784</v>
      </c>
      <c r="C70" s="244">
        <f t="shared" ref="C70" si="518">B70-B69</f>
        <v>-0.60033890582197103</v>
      </c>
      <c r="D70" s="53">
        <f t="shared" ref="D70" si="519">ROUND((B70-B58)/B58*100,2)</f>
        <v>1.91</v>
      </c>
      <c r="E70" s="360">
        <f t="shared" ref="E70" si="520">AVERAGE(B68:B70)</f>
        <v>100.55205073000002</v>
      </c>
      <c r="F70" s="543">
        <f t="shared" ref="F70" si="521">E70-E69</f>
        <v>-0.53088044933542733</v>
      </c>
      <c r="G70" s="362">
        <f t="shared" ref="G70" si="522">IF(F70&lt;0,-1,1)</f>
        <v>-1</v>
      </c>
      <c r="H70" s="361">
        <f t="shared" ref="H70" si="523">SUM(G68:G70)</f>
        <v>-3</v>
      </c>
      <c r="I70" s="515" t="str">
        <f t="shared" ref="I70" si="524">IF(H70=-3,"悪化 ",IF(H70=3,"改善 "," ---"))</f>
        <v xml:space="preserve">悪化 </v>
      </c>
      <c r="J70" s="2622">
        <f>結果表!P68</f>
        <v>100.91367178277648</v>
      </c>
      <c r="L70" s="528">
        <v>7</v>
      </c>
      <c r="M70" s="263">
        <f t="shared" ref="M70" si="525">B70</f>
        <v>99.967884913600784</v>
      </c>
      <c r="N70" s="221">
        <f t="shared" ref="N70" si="526">J70</f>
        <v>100.91367178277648</v>
      </c>
    </row>
    <row r="71" spans="1:14">
      <c r="A71" s="2289">
        <v>45139</v>
      </c>
      <c r="B71" s="2622">
        <f>結果表!H69</f>
        <v>99.31599087135011</v>
      </c>
      <c r="C71" s="244">
        <f t="shared" ref="C71" si="527">B71-B70</f>
        <v>-0.65189404225067449</v>
      </c>
      <c r="D71" s="53">
        <f t="shared" ref="D71" si="528">ROUND((B71-B59)/B59*100,2)</f>
        <v>0.97</v>
      </c>
      <c r="E71" s="360">
        <f t="shared" ref="E71" si="529">AVERAGE(B69:B71)</f>
        <v>99.950699868124545</v>
      </c>
      <c r="F71" s="543">
        <f t="shared" ref="F71" si="530">E71-E70</f>
        <v>-0.60135086187547415</v>
      </c>
      <c r="G71" s="362">
        <f t="shared" ref="G71" si="531">IF(F71&lt;0,-1,1)</f>
        <v>-1</v>
      </c>
      <c r="H71" s="361">
        <f t="shared" ref="H71" si="532">SUM(G69:G71)</f>
        <v>-3</v>
      </c>
      <c r="I71" s="515" t="str">
        <f t="shared" ref="I71" si="533">IF(H71=-3,"悪化 ",IF(H71=3,"改善 "," ---"))</f>
        <v xml:space="preserve">悪化 </v>
      </c>
      <c r="J71" s="2622">
        <f>結果表!P69</f>
        <v>100.86910923141367</v>
      </c>
      <c r="L71" s="530">
        <v>8</v>
      </c>
      <c r="M71" s="263">
        <f t="shared" ref="M71" si="534">B71</f>
        <v>99.31599087135011</v>
      </c>
      <c r="N71" s="221">
        <f t="shared" ref="N71" si="535">J71</f>
        <v>100.86910923141367</v>
      </c>
    </row>
    <row r="72" spans="1:14">
      <c r="A72" s="2289">
        <v>45170</v>
      </c>
      <c r="B72" s="2622">
        <f>結果表!H70</f>
        <v>98.876949464588989</v>
      </c>
      <c r="C72" s="244">
        <f t="shared" ref="C72" si="536">B72-B71</f>
        <v>-0.43904140676112036</v>
      </c>
      <c r="D72" s="53">
        <f t="shared" ref="D72" si="537">ROUND((B72-B60)/B60*100,2)</f>
        <v>0.1</v>
      </c>
      <c r="E72" s="360">
        <f t="shared" ref="E72" si="538">AVERAGE(B70:B72)</f>
        <v>99.386941749846642</v>
      </c>
      <c r="F72" s="543">
        <f t="shared" ref="F72" si="539">E72-E71</f>
        <v>-0.56375811827790301</v>
      </c>
      <c r="G72" s="362">
        <f t="shared" ref="G72" si="540">IF(F72&lt;0,-1,1)</f>
        <v>-1</v>
      </c>
      <c r="H72" s="361">
        <f t="shared" ref="H72" si="541">SUM(G70:G72)</f>
        <v>-3</v>
      </c>
      <c r="I72" s="515" t="str">
        <f t="shared" ref="I72" si="542">IF(H72=-3,"悪化 ",IF(H72=3,"改善 "," ---"))</f>
        <v xml:space="preserve">悪化 </v>
      </c>
      <c r="J72" s="2622">
        <f>結果表!P70</f>
        <v>100.81482548483478</v>
      </c>
      <c r="L72" s="530">
        <v>9</v>
      </c>
      <c r="M72" s="263">
        <f t="shared" ref="M72" si="543">B72</f>
        <v>98.876949464588989</v>
      </c>
      <c r="N72" s="221">
        <f t="shared" ref="N72" si="544">J72</f>
        <v>100.81482548483478</v>
      </c>
    </row>
    <row r="73" spans="1:14">
      <c r="A73" s="2289">
        <v>45200</v>
      </c>
      <c r="B73" s="2622">
        <f>結果表!H71</f>
        <v>98.722946255015316</v>
      </c>
      <c r="C73" s="244">
        <f t="shared" ref="C73" si="545">B73-B72</f>
        <v>-0.15400320957367342</v>
      </c>
      <c r="D73" s="53">
        <f t="shared" ref="D73" si="546">ROUND((B73-B61)/B61*100,2)</f>
        <v>-0.6</v>
      </c>
      <c r="E73" s="360">
        <f t="shared" ref="E73" si="547">AVERAGE(B71:B73)</f>
        <v>98.971962196984805</v>
      </c>
      <c r="F73" s="543">
        <f t="shared" ref="F73" si="548">E73-E72</f>
        <v>-0.41497955286183696</v>
      </c>
      <c r="G73" s="362">
        <f t="shared" ref="G73" si="549">IF(F73&lt;0,-1,1)</f>
        <v>-1</v>
      </c>
      <c r="H73" s="361">
        <f t="shared" ref="H73" si="550">SUM(G71:G73)</f>
        <v>-3</v>
      </c>
      <c r="I73" s="515" t="str">
        <f t="shared" ref="I73" si="551">IF(H73=-3,"悪化 ",IF(H73=3,"改善 "," ---"))</f>
        <v xml:space="preserve">悪化 </v>
      </c>
      <c r="J73" s="2622">
        <f>結果表!P71</f>
        <v>100.75077765717481</v>
      </c>
      <c r="L73" s="530">
        <v>10</v>
      </c>
      <c r="M73" s="263">
        <f t="shared" ref="M73" si="552">B73</f>
        <v>98.722946255015316</v>
      </c>
      <c r="N73" s="221">
        <f t="shared" ref="N73" si="553">J73</f>
        <v>100.75077765717481</v>
      </c>
    </row>
    <row r="74" spans="1:14">
      <c r="A74" s="2289">
        <v>45231</v>
      </c>
      <c r="B74" s="2622">
        <f>結果表!H72</f>
        <v>98.859699060936279</v>
      </c>
      <c r="C74" s="244">
        <f t="shared" ref="C74" si="554">B74-B73</f>
        <v>0.13675280592096328</v>
      </c>
      <c r="D74" s="53">
        <f t="shared" ref="D74" si="555">ROUND((B74-B62)/B62*100,2)</f>
        <v>-1.1100000000000001</v>
      </c>
      <c r="E74" s="360">
        <f t="shared" ref="E74" si="556">AVERAGE(B72:B74)</f>
        <v>98.819864926846876</v>
      </c>
      <c r="F74" s="543">
        <f t="shared" ref="F74" si="557">E74-E73</f>
        <v>-0.15209727013792929</v>
      </c>
      <c r="G74" s="362">
        <f t="shared" ref="G74" si="558">IF(F74&lt;0,-1,1)</f>
        <v>-1</v>
      </c>
      <c r="H74" s="361">
        <f t="shared" ref="H74" si="559">SUM(G72:G74)</f>
        <v>-3</v>
      </c>
      <c r="I74" s="515" t="str">
        <f t="shared" ref="I74" si="560">IF(H74=-3,"悪化 ",IF(H74=3,"改善 "," ---"))</f>
        <v xml:space="preserve">悪化 </v>
      </c>
      <c r="J74" s="2622">
        <f>結果表!P72</f>
        <v>100.67755942181076</v>
      </c>
      <c r="L74" s="529">
        <v>11</v>
      </c>
      <c r="M74" s="263">
        <f t="shared" ref="M74" si="561">B74</f>
        <v>98.859699060936279</v>
      </c>
      <c r="N74" s="221">
        <f t="shared" ref="N74" si="562">J74</f>
        <v>100.67755942181076</v>
      </c>
    </row>
    <row r="75" spans="1:14">
      <c r="A75" s="2624">
        <v>45261</v>
      </c>
      <c r="B75" s="2623">
        <f>結果表!H73</f>
        <v>99.267171465083266</v>
      </c>
      <c r="C75" s="247">
        <f t="shared" ref="C75:C76" si="563">B75-B74</f>
        <v>0.40747240414698638</v>
      </c>
      <c r="D75" s="551">
        <f t="shared" ref="D75:D76" si="564">ROUND((B75-B63)/B63*100,2)</f>
        <v>-1.39</v>
      </c>
      <c r="E75" s="545">
        <f t="shared" ref="E75:E76" si="565">AVERAGE(B73:B75)</f>
        <v>98.949938927011615</v>
      </c>
      <c r="F75" s="552">
        <f t="shared" ref="F75:F76" si="566">E75-E74</f>
        <v>0.1300740001647398</v>
      </c>
      <c r="G75" s="546">
        <f t="shared" ref="G75:G76" si="567">IF(F75&lt;0,-1,1)</f>
        <v>1</v>
      </c>
      <c r="H75" s="553">
        <f t="shared" ref="H75:H76" si="568">SUM(G73:G75)</f>
        <v>-1</v>
      </c>
      <c r="I75" s="441" t="str">
        <f t="shared" ref="I75:I76" si="569">IF(H75=-3,"悪化 ",IF(H75=3,"改善 "," ---"))</f>
        <v xml:space="preserve"> ---</v>
      </c>
      <c r="J75" s="2623">
        <f>結果表!P73</f>
        <v>100.59953361280837</v>
      </c>
      <c r="L75" s="533">
        <v>12</v>
      </c>
      <c r="M75" s="495">
        <f t="shared" ref="M75:M76" si="570">B75</f>
        <v>99.267171465083266</v>
      </c>
      <c r="N75" s="226">
        <f t="shared" ref="N75:N76" si="571">J75</f>
        <v>100.59953361280837</v>
      </c>
    </row>
    <row r="76" spans="1:14">
      <c r="A76" s="2288">
        <v>45292</v>
      </c>
      <c r="B76" s="2621">
        <f>結果表!H74</f>
        <v>99.818347917393211</v>
      </c>
      <c r="C76" s="246">
        <f t="shared" si="563"/>
        <v>0.55117645230994583</v>
      </c>
      <c r="D76" s="548">
        <f t="shared" si="564"/>
        <v>-1.5</v>
      </c>
      <c r="E76" s="555">
        <f t="shared" si="565"/>
        <v>99.315072814470923</v>
      </c>
      <c r="F76" s="549">
        <f t="shared" si="566"/>
        <v>0.36513388745930797</v>
      </c>
      <c r="G76" s="556">
        <f t="shared" si="567"/>
        <v>1</v>
      </c>
      <c r="H76" s="550">
        <f t="shared" si="568"/>
        <v>1</v>
      </c>
      <c r="I76" s="525" t="str">
        <f t="shared" si="569"/>
        <v xml:space="preserve"> ---</v>
      </c>
      <c r="J76" s="2621">
        <f>結果表!P74</f>
        <v>100.52021674984867</v>
      </c>
      <c r="L76" s="531" t="s">
        <v>1257</v>
      </c>
      <c r="M76" s="263">
        <f t="shared" si="570"/>
        <v>99.818347917393211</v>
      </c>
      <c r="N76" s="221">
        <f t="shared" si="571"/>
        <v>100.52021674984867</v>
      </c>
    </row>
    <row r="77" spans="1:14">
      <c r="A77" s="2289">
        <v>45323</v>
      </c>
      <c r="B77" s="2622">
        <f>結果表!H75</f>
        <v>100.23039614605386</v>
      </c>
      <c r="C77" s="244">
        <f t="shared" ref="C77" si="572">B77-B76</f>
        <v>0.41204822866065172</v>
      </c>
      <c r="D77" s="53">
        <f t="shared" ref="D77" si="573">ROUND((B77-B65)/B65*100,2)</f>
        <v>-1.47</v>
      </c>
      <c r="E77" s="360">
        <f t="shared" ref="E77" si="574">AVERAGE(B75:B77)</f>
        <v>99.771971842843456</v>
      </c>
      <c r="F77" s="543">
        <f t="shared" ref="F77" si="575">E77-E76</f>
        <v>0.45689902837253271</v>
      </c>
      <c r="G77" s="362">
        <f t="shared" ref="G77" si="576">IF(F77&lt;0,-1,1)</f>
        <v>1</v>
      </c>
      <c r="H77" s="361">
        <f t="shared" ref="H77" si="577">SUM(G75:G77)</f>
        <v>3</v>
      </c>
      <c r="I77" s="515" t="str">
        <f t="shared" ref="I77" si="578">IF(H77=-3,"悪化 ",IF(H77=3,"改善 "," ---"))</f>
        <v xml:space="preserve">改善 </v>
      </c>
      <c r="J77" s="2622">
        <f>結果表!P75</f>
        <v>100.44329050258764</v>
      </c>
      <c r="L77" s="528">
        <v>2</v>
      </c>
      <c r="M77" s="263">
        <f t="shared" ref="M77" si="579">B77</f>
        <v>100.23039614605386</v>
      </c>
      <c r="N77" s="221">
        <f t="shared" ref="N77" si="580">J77</f>
        <v>100.44329050258764</v>
      </c>
    </row>
    <row r="78" spans="1:14">
      <c r="A78" s="2289">
        <v>45352</v>
      </c>
      <c r="B78" s="2622">
        <f>結果表!H76</f>
        <v>100.25396774180737</v>
      </c>
      <c r="C78" s="244">
        <f t="shared" ref="C78" si="581">B78-B77</f>
        <v>2.35715957535092E-2</v>
      </c>
      <c r="D78" s="53">
        <f t="shared" ref="D78" si="582">ROUND((B78-B66)/B66*100,2)</f>
        <v>-1.49</v>
      </c>
      <c r="E78" s="360">
        <f t="shared" ref="E78" si="583">AVERAGE(B76:B78)</f>
        <v>100.10090393508483</v>
      </c>
      <c r="F78" s="543">
        <f t="shared" ref="F78" si="584">E78-E77</f>
        <v>0.32893209224137365</v>
      </c>
      <c r="G78" s="362">
        <f t="shared" ref="G78" si="585">IF(F78&lt;0,-1,1)</f>
        <v>1</v>
      </c>
      <c r="H78" s="361">
        <f t="shared" ref="H78" si="586">SUM(G76:G78)</f>
        <v>3</v>
      </c>
      <c r="I78" s="515" t="str">
        <f t="shared" ref="I78" si="587">IF(H78=-3,"悪化 ",IF(H78=3,"改善 "," ---"))</f>
        <v xml:space="preserve">改善 </v>
      </c>
      <c r="J78" s="2622">
        <f>結果表!P76</f>
        <v>100.36926001935157</v>
      </c>
      <c r="L78" s="528">
        <v>3</v>
      </c>
      <c r="M78" s="263">
        <f t="shared" ref="M78" si="588">B78</f>
        <v>100.25396774180737</v>
      </c>
      <c r="N78" s="221">
        <f t="shared" ref="N78" si="589">J78</f>
        <v>100.36926001935157</v>
      </c>
    </row>
    <row r="79" spans="1:14">
      <c r="A79" s="2289">
        <v>45383</v>
      </c>
      <c r="B79" s="2622">
        <f>結果表!H77</f>
        <v>100.04915136599476</v>
      </c>
      <c r="C79" s="244">
        <f t="shared" ref="C79" si="590">B79-B78</f>
        <v>-0.20481637581261225</v>
      </c>
      <c r="D79" s="53">
        <f t="shared" ref="D79" si="591">ROUND((B79-B67)/B67*100,2)</f>
        <v>-1.49</v>
      </c>
      <c r="E79" s="360">
        <f t="shared" ref="E79" si="592">AVERAGE(B77:B79)</f>
        <v>100.17783841795199</v>
      </c>
      <c r="F79" s="543">
        <f t="shared" ref="F79" si="593">E79-E78</f>
        <v>7.6934482867159204E-2</v>
      </c>
      <c r="G79" s="362">
        <f t="shared" ref="G79" si="594">IF(F79&lt;0,-1,1)</f>
        <v>1</v>
      </c>
      <c r="H79" s="361">
        <f t="shared" ref="H79" si="595">SUM(G77:G79)</f>
        <v>3</v>
      </c>
      <c r="I79" s="515" t="str">
        <f t="shared" ref="I79" si="596">IF(H79=-3,"悪化 ",IF(H79=3,"改善 "," ---"))</f>
        <v xml:space="preserve">改善 </v>
      </c>
      <c r="J79" s="2622">
        <f>結果表!P77</f>
        <v>100.29348008697868</v>
      </c>
      <c r="L79" s="528">
        <v>4</v>
      </c>
      <c r="M79" s="263">
        <f t="shared" ref="M79" si="597">B79</f>
        <v>100.04915136599476</v>
      </c>
      <c r="N79" s="221">
        <f t="shared" ref="N79" si="598">J79</f>
        <v>100.29348008697868</v>
      </c>
    </row>
    <row r="80" spans="1:14">
      <c r="A80" s="2289">
        <v>45413</v>
      </c>
      <c r="B80" s="2622">
        <f>結果表!H78</f>
        <v>99.845691685540089</v>
      </c>
      <c r="C80" s="244">
        <f t="shared" ref="C80" si="599">B80-B79</f>
        <v>-0.20345968045467089</v>
      </c>
      <c r="D80" s="53">
        <f t="shared" ref="D80" si="600">ROUND((B80-B68)/B68*100,2)</f>
        <v>-1.26</v>
      </c>
      <c r="E80" s="360">
        <f t="shared" ref="E80" si="601">AVERAGE(B78:B80)</f>
        <v>100.04960359778075</v>
      </c>
      <c r="F80" s="543">
        <f t="shared" ref="F80" si="602">E80-E79</f>
        <v>-0.12823482017124377</v>
      </c>
      <c r="G80" s="362">
        <f t="shared" ref="G80" si="603">IF(F80&lt;0,-1,1)</f>
        <v>-1</v>
      </c>
      <c r="H80" s="361">
        <f t="shared" ref="H80" si="604">SUM(G78:G80)</f>
        <v>1</v>
      </c>
      <c r="I80" s="515" t="str">
        <f t="shared" ref="I80" si="605">IF(H80=-3,"悪化 ",IF(H80=3,"改善 "," ---"))</f>
        <v xml:space="preserve"> ---</v>
      </c>
      <c r="J80" s="2622">
        <f>結果表!P78</f>
        <v>100.2251064995731</v>
      </c>
      <c r="L80" s="528">
        <v>5</v>
      </c>
      <c r="M80" s="263">
        <f t="shared" ref="M80" si="606">B80</f>
        <v>99.845691685540089</v>
      </c>
      <c r="N80" s="221">
        <f t="shared" ref="N80" si="607">J80</f>
        <v>100.2251064995731</v>
      </c>
    </row>
    <row r="81" spans="1:14">
      <c r="A81" s="2289">
        <v>45444</v>
      </c>
      <c r="B81" s="2622">
        <f>結果表!H79</f>
        <v>99.777591804199048</v>
      </c>
      <c r="C81" s="244">
        <f t="shared" ref="C81" si="608">B81-B80</f>
        <v>-6.8099881341041169E-2</v>
      </c>
      <c r="D81" s="53">
        <f t="shared" ref="D81" si="609">ROUND((B81-B69)/B69*100,2)</f>
        <v>-0.79</v>
      </c>
      <c r="E81" s="360">
        <f t="shared" ref="E81" si="610">AVERAGE(B79:B81)</f>
        <v>99.89081161857797</v>
      </c>
      <c r="F81" s="543">
        <f t="shared" ref="F81" si="611">E81-E80</f>
        <v>-0.15879197920277477</v>
      </c>
      <c r="G81" s="362">
        <f t="shared" ref="G81" si="612">IF(F81&lt;0,-1,1)</f>
        <v>-1</v>
      </c>
      <c r="H81" s="361">
        <f t="shared" ref="H81" si="613">SUM(G79:G81)</f>
        <v>-1</v>
      </c>
      <c r="I81" s="515" t="str">
        <f t="shared" ref="I81" si="614">IF(H81=-3,"悪化 ",IF(H81=3,"改善 "," ---"))</f>
        <v xml:space="preserve"> ---</v>
      </c>
      <c r="J81" s="2622">
        <f>結果表!P79</f>
        <v>100.18202972848573</v>
      </c>
      <c r="L81" s="528">
        <v>6</v>
      </c>
      <c r="M81" s="263">
        <f t="shared" ref="M81" si="615">B81</f>
        <v>99.777591804199048</v>
      </c>
      <c r="N81" s="221">
        <f t="shared" ref="N81" si="616">J81</f>
        <v>100.18202972848573</v>
      </c>
    </row>
    <row r="82" spans="1:14">
      <c r="A82" s="2289">
        <v>45474</v>
      </c>
      <c r="B82" s="2622">
        <f>結果表!H80</f>
        <v>99.899414108070829</v>
      </c>
      <c r="C82" s="244">
        <f t="shared" ref="C82" si="617">B82-B81</f>
        <v>0.12182230387178095</v>
      </c>
      <c r="D82" s="53">
        <f t="shared" ref="D82" si="618">ROUND((B82-B70)/B70*100,2)</f>
        <v>-7.0000000000000007E-2</v>
      </c>
      <c r="E82" s="360">
        <f t="shared" ref="E82" si="619">AVERAGE(B80:B82)</f>
        <v>99.840899199269984</v>
      </c>
      <c r="F82" s="543">
        <f t="shared" ref="F82" si="620">E82-E81</f>
        <v>-4.9912419307986511E-2</v>
      </c>
      <c r="G82" s="362">
        <f t="shared" ref="G82" si="621">IF(F82&lt;0,-1,1)</f>
        <v>-1</v>
      </c>
      <c r="H82" s="361">
        <f t="shared" ref="H82" si="622">SUM(G80:G82)</f>
        <v>-3</v>
      </c>
      <c r="I82" s="515" t="str">
        <f t="shared" ref="I82" si="623">IF(H82=-3,"悪化 ",IF(H82=3,"改善 "," ---"))</f>
        <v xml:space="preserve">悪化 </v>
      </c>
      <c r="J82" s="2622">
        <f>結果表!P80</f>
        <v>100.17499330734783</v>
      </c>
      <c r="L82" s="528">
        <v>7</v>
      </c>
      <c r="M82" s="263">
        <f t="shared" ref="M82" si="624">B82</f>
        <v>99.899414108070829</v>
      </c>
      <c r="N82" s="221">
        <f t="shared" ref="N82" si="625">J82</f>
        <v>100.17499330734783</v>
      </c>
    </row>
    <row r="83" spans="1:14">
      <c r="A83" s="2289">
        <v>45505</v>
      </c>
      <c r="B83" s="2622">
        <f>結果表!H81</f>
        <v>100.33624055213406</v>
      </c>
      <c r="C83" s="244">
        <f t="shared" ref="C83" si="626">B83-B82</f>
        <v>0.43682644406322879</v>
      </c>
      <c r="D83" s="53">
        <f t="shared" ref="D83" si="627">ROUND((B83-B71)/B71*100,2)</f>
        <v>1.03</v>
      </c>
      <c r="E83" s="360">
        <f t="shared" ref="E83" si="628">AVERAGE(B81:B83)</f>
        <v>100.00441548813463</v>
      </c>
      <c r="F83" s="543">
        <f t="shared" ref="F83" si="629">E83-E82</f>
        <v>0.16351628886464198</v>
      </c>
      <c r="G83" s="362">
        <f t="shared" ref="G83" si="630">IF(F83&lt;0,-1,1)</f>
        <v>1</v>
      </c>
      <c r="H83" s="361">
        <f t="shared" ref="H83" si="631">SUM(G81:G83)</f>
        <v>-1</v>
      </c>
      <c r="I83" s="515" t="str">
        <f t="shared" ref="I83" si="632">IF(H83=-3,"悪化 ",IF(H83=3,"改善 "," ---"))</f>
        <v xml:space="preserve"> ---</v>
      </c>
      <c r="J83" s="2622">
        <f>結果表!P81</f>
        <v>100.20305626514737</v>
      </c>
      <c r="L83" s="530">
        <v>8</v>
      </c>
      <c r="M83" s="263">
        <f t="shared" ref="M83" si="633">B83</f>
        <v>100.33624055213406</v>
      </c>
      <c r="N83" s="221">
        <f t="shared" ref="N83" si="634">J83</f>
        <v>100.20305626514737</v>
      </c>
    </row>
    <row r="84" spans="1:14">
      <c r="A84" s="2289">
        <v>45536</v>
      </c>
      <c r="B84" s="2622">
        <f>結果表!H82</f>
        <v>100.95405119922461</v>
      </c>
      <c r="C84" s="244">
        <f t="shared" ref="C84" si="635">B84-B83</f>
        <v>0.61781064709055045</v>
      </c>
      <c r="D84" s="53">
        <f t="shared" ref="D84" si="636">ROUND((B84-B72)/B72*100,2)</f>
        <v>2.1</v>
      </c>
      <c r="E84" s="360">
        <f t="shared" ref="E84" si="637">AVERAGE(B82:B84)</f>
        <v>100.39656861980984</v>
      </c>
      <c r="F84" s="543">
        <f t="shared" ref="F84" si="638">E84-E83</f>
        <v>0.39215313167521515</v>
      </c>
      <c r="G84" s="362">
        <f t="shared" ref="G84" si="639">IF(F84&lt;0,-1,1)</f>
        <v>1</v>
      </c>
      <c r="H84" s="361">
        <f t="shared" ref="H84" si="640">SUM(G82:G84)</f>
        <v>1</v>
      </c>
      <c r="I84" s="515" t="str">
        <f t="shared" ref="I84" si="641">IF(H84=-3,"悪化 ",IF(H84=3,"改善 "," ---"))</f>
        <v xml:space="preserve"> ---</v>
      </c>
      <c r="J84" s="2622">
        <f>結果表!P82</f>
        <v>100.26289316356778</v>
      </c>
      <c r="L84" s="530">
        <v>9</v>
      </c>
      <c r="M84" s="263">
        <f t="shared" ref="M84" si="642">B84</f>
        <v>100.95405119922461</v>
      </c>
      <c r="N84" s="221">
        <f t="shared" ref="N84" si="643">J84</f>
        <v>100.26289316356778</v>
      </c>
    </row>
    <row r="85" spans="1:14">
      <c r="A85" s="2289">
        <v>45566</v>
      </c>
      <c r="B85" s="2622"/>
      <c r="C85" s="244"/>
      <c r="D85" s="53"/>
      <c r="E85" s="360"/>
      <c r="F85" s="543"/>
      <c r="G85" s="362"/>
      <c r="H85" s="361"/>
      <c r="I85" s="515"/>
      <c r="J85" s="2622"/>
      <c r="L85" s="530">
        <v>10</v>
      </c>
      <c r="M85" s="263"/>
      <c r="N85" s="221"/>
    </row>
    <row r="86" spans="1:14">
      <c r="A86" s="2289">
        <v>45597</v>
      </c>
      <c r="B86" s="2622"/>
      <c r="C86" s="244"/>
      <c r="D86" s="53"/>
      <c r="E86" s="360"/>
      <c r="F86" s="543"/>
      <c r="G86" s="362"/>
      <c r="H86" s="361"/>
      <c r="I86" s="515"/>
      <c r="J86" s="2622"/>
      <c r="L86" s="529">
        <v>11</v>
      </c>
      <c r="M86" s="263"/>
      <c r="N86" s="221"/>
    </row>
    <row r="87" spans="1:14">
      <c r="A87" s="2624">
        <v>45627</v>
      </c>
      <c r="B87" s="2623"/>
      <c r="C87" s="247"/>
      <c r="D87" s="551"/>
      <c r="E87" s="545"/>
      <c r="F87" s="552"/>
      <c r="G87" s="546"/>
      <c r="H87" s="553"/>
      <c r="I87" s="441"/>
      <c r="J87" s="2623"/>
      <c r="L87" s="533">
        <v>12</v>
      </c>
      <c r="M87" s="495"/>
      <c r="N87" s="226"/>
    </row>
    <row r="88" spans="1:14">
      <c r="A88" s="311" t="s">
        <v>513</v>
      </c>
      <c r="B88" s="343"/>
      <c r="C88" s="53"/>
      <c r="D88" s="53"/>
      <c r="E88" s="543"/>
      <c r="F88" s="543"/>
      <c r="G88" s="361"/>
      <c r="H88" s="361"/>
      <c r="I88" s="363"/>
      <c r="J88" s="343"/>
      <c r="L88" s="528"/>
      <c r="M88" s="263"/>
      <c r="N88" s="221"/>
    </row>
    <row r="89" spans="1:14">
      <c r="B89" s="311"/>
      <c r="C89" s="311"/>
      <c r="D89" s="311"/>
      <c r="E89" s="311"/>
      <c r="F89" s="311"/>
      <c r="G89" s="311"/>
      <c r="H89" s="311"/>
      <c r="I89" s="311"/>
      <c r="J89" s="311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AS82"/>
  <sheetViews>
    <sheetView workbookViewId="0">
      <pane xSplit="1" ySplit="1" topLeftCell="B73" activePane="bottomRight" state="frozen"/>
      <selection pane="topRight" activeCell="B1" sqref="B1"/>
      <selection pane="bottomLeft" activeCell="A2" sqref="A2"/>
      <selection pane="bottomRight" activeCell="I94" sqref="I94"/>
    </sheetView>
  </sheetViews>
  <sheetFormatPr defaultRowHeight="13"/>
  <cols>
    <col min="1" max="1" width="9" style="2615" customWidth="1"/>
    <col min="2" max="39" width="8.81640625" style="17"/>
    <col min="40" max="40" width="10" style="17" bestFit="1" customWidth="1"/>
    <col min="41" max="44" width="8.81640625" style="17"/>
    <col min="45" max="45" width="11.08984375" style="17" customWidth="1"/>
    <col min="46" max="256" width="8.81640625" style="17"/>
    <col min="257" max="257" width="14.453125" style="17" bestFit="1" customWidth="1"/>
    <col min="258" max="512" width="8.81640625" style="17"/>
    <col min="513" max="513" width="14.453125" style="17" bestFit="1" customWidth="1"/>
    <col min="514" max="768" width="8.81640625" style="17"/>
    <col min="769" max="769" width="14.453125" style="17" bestFit="1" customWidth="1"/>
    <col min="770" max="1024" width="8.81640625" style="17"/>
    <col min="1025" max="1025" width="14.453125" style="17" bestFit="1" customWidth="1"/>
    <col min="1026" max="1280" width="8.81640625" style="17"/>
    <col min="1281" max="1281" width="14.453125" style="17" bestFit="1" customWidth="1"/>
    <col min="1282" max="1536" width="8.81640625" style="17"/>
    <col min="1537" max="1537" width="14.453125" style="17" bestFit="1" customWidth="1"/>
    <col min="1538" max="1792" width="8.81640625" style="17"/>
    <col min="1793" max="1793" width="14.453125" style="17" bestFit="1" customWidth="1"/>
    <col min="1794" max="2048" width="8.81640625" style="17"/>
    <col min="2049" max="2049" width="14.453125" style="17" bestFit="1" customWidth="1"/>
    <col min="2050" max="2304" width="8.81640625" style="17"/>
    <col min="2305" max="2305" width="14.453125" style="17" bestFit="1" customWidth="1"/>
    <col min="2306" max="2560" width="8.81640625" style="17"/>
    <col min="2561" max="2561" width="14.453125" style="17" bestFit="1" customWidth="1"/>
    <col min="2562" max="2816" width="8.81640625" style="17"/>
    <col min="2817" max="2817" width="14.453125" style="17" bestFit="1" customWidth="1"/>
    <col min="2818" max="3072" width="8.81640625" style="17"/>
    <col min="3073" max="3073" width="14.453125" style="17" bestFit="1" customWidth="1"/>
    <col min="3074" max="3328" width="8.81640625" style="17"/>
    <col min="3329" max="3329" width="14.453125" style="17" bestFit="1" customWidth="1"/>
    <col min="3330" max="3584" width="8.81640625" style="17"/>
    <col min="3585" max="3585" width="14.453125" style="17" bestFit="1" customWidth="1"/>
    <col min="3586" max="3840" width="8.81640625" style="17"/>
    <col min="3841" max="3841" width="14.453125" style="17" bestFit="1" customWidth="1"/>
    <col min="3842" max="4096" width="8.81640625" style="17"/>
    <col min="4097" max="4097" width="14.453125" style="17" bestFit="1" customWidth="1"/>
    <col min="4098" max="4352" width="8.81640625" style="17"/>
    <col min="4353" max="4353" width="14.453125" style="17" bestFit="1" customWidth="1"/>
    <col min="4354" max="4608" width="8.81640625" style="17"/>
    <col min="4609" max="4609" width="14.453125" style="17" bestFit="1" customWidth="1"/>
    <col min="4610" max="4864" width="8.81640625" style="17"/>
    <col min="4865" max="4865" width="14.453125" style="17" bestFit="1" customWidth="1"/>
    <col min="4866" max="5120" width="8.81640625" style="17"/>
    <col min="5121" max="5121" width="14.453125" style="17" bestFit="1" customWidth="1"/>
    <col min="5122" max="5376" width="8.81640625" style="17"/>
    <col min="5377" max="5377" width="14.453125" style="17" bestFit="1" customWidth="1"/>
    <col min="5378" max="5632" width="8.81640625" style="17"/>
    <col min="5633" max="5633" width="14.453125" style="17" bestFit="1" customWidth="1"/>
    <col min="5634" max="5888" width="8.81640625" style="17"/>
    <col min="5889" max="5889" width="14.453125" style="17" bestFit="1" customWidth="1"/>
    <col min="5890" max="6144" width="8.81640625" style="17"/>
    <col min="6145" max="6145" width="14.453125" style="17" bestFit="1" customWidth="1"/>
    <col min="6146" max="6400" width="8.81640625" style="17"/>
    <col min="6401" max="6401" width="14.453125" style="17" bestFit="1" customWidth="1"/>
    <col min="6402" max="6656" width="8.81640625" style="17"/>
    <col min="6657" max="6657" width="14.453125" style="17" bestFit="1" customWidth="1"/>
    <col min="6658" max="6912" width="8.81640625" style="17"/>
    <col min="6913" max="6913" width="14.453125" style="17" bestFit="1" customWidth="1"/>
    <col min="6914" max="7168" width="8.81640625" style="17"/>
    <col min="7169" max="7169" width="14.453125" style="17" bestFit="1" customWidth="1"/>
    <col min="7170" max="7424" width="8.81640625" style="17"/>
    <col min="7425" max="7425" width="14.453125" style="17" bestFit="1" customWidth="1"/>
    <col min="7426" max="7680" width="8.81640625" style="17"/>
    <col min="7681" max="7681" width="14.453125" style="17" bestFit="1" customWidth="1"/>
    <col min="7682" max="7936" width="8.81640625" style="17"/>
    <col min="7937" max="7937" width="14.453125" style="17" bestFit="1" customWidth="1"/>
    <col min="7938" max="8192" width="8.81640625" style="17"/>
    <col min="8193" max="8193" width="14.453125" style="17" bestFit="1" customWidth="1"/>
    <col min="8194" max="8448" width="8.81640625" style="17"/>
    <col min="8449" max="8449" width="14.453125" style="17" bestFit="1" customWidth="1"/>
    <col min="8450" max="8704" width="8.81640625" style="17"/>
    <col min="8705" max="8705" width="14.453125" style="17" bestFit="1" customWidth="1"/>
    <col min="8706" max="8960" width="8.81640625" style="17"/>
    <col min="8961" max="8961" width="14.453125" style="17" bestFit="1" customWidth="1"/>
    <col min="8962" max="9216" width="8.81640625" style="17"/>
    <col min="9217" max="9217" width="14.453125" style="17" bestFit="1" customWidth="1"/>
    <col min="9218" max="9472" width="8.81640625" style="17"/>
    <col min="9473" max="9473" width="14.453125" style="17" bestFit="1" customWidth="1"/>
    <col min="9474" max="9728" width="8.81640625" style="17"/>
    <col min="9729" max="9729" width="14.453125" style="17" bestFit="1" customWidth="1"/>
    <col min="9730" max="9984" width="8.81640625" style="17"/>
    <col min="9985" max="9985" width="14.453125" style="17" bestFit="1" customWidth="1"/>
    <col min="9986" max="10240" width="8.81640625" style="17"/>
    <col min="10241" max="10241" width="14.453125" style="17" bestFit="1" customWidth="1"/>
    <col min="10242" max="10496" width="8.81640625" style="17"/>
    <col min="10497" max="10497" width="14.453125" style="17" bestFit="1" customWidth="1"/>
    <col min="10498" max="10752" width="8.81640625" style="17"/>
    <col min="10753" max="10753" width="14.453125" style="17" bestFit="1" customWidth="1"/>
    <col min="10754" max="11008" width="8.81640625" style="17"/>
    <col min="11009" max="11009" width="14.453125" style="17" bestFit="1" customWidth="1"/>
    <col min="11010" max="11264" width="8.81640625" style="17"/>
    <col min="11265" max="11265" width="14.453125" style="17" bestFit="1" customWidth="1"/>
    <col min="11266" max="11520" width="8.81640625" style="17"/>
    <col min="11521" max="11521" width="14.453125" style="17" bestFit="1" customWidth="1"/>
    <col min="11522" max="11776" width="8.81640625" style="17"/>
    <col min="11777" max="11777" width="14.453125" style="17" bestFit="1" customWidth="1"/>
    <col min="11778" max="12032" width="8.81640625" style="17"/>
    <col min="12033" max="12033" width="14.453125" style="17" bestFit="1" customWidth="1"/>
    <col min="12034" max="12288" width="8.81640625" style="17"/>
    <col min="12289" max="12289" width="14.453125" style="17" bestFit="1" customWidth="1"/>
    <col min="12290" max="12544" width="8.81640625" style="17"/>
    <col min="12545" max="12545" width="14.453125" style="17" bestFit="1" customWidth="1"/>
    <col min="12546" max="12800" width="8.81640625" style="17"/>
    <col min="12801" max="12801" width="14.453125" style="17" bestFit="1" customWidth="1"/>
    <col min="12802" max="13056" width="8.81640625" style="17"/>
    <col min="13057" max="13057" width="14.453125" style="17" bestFit="1" customWidth="1"/>
    <col min="13058" max="13312" width="8.81640625" style="17"/>
    <col min="13313" max="13313" width="14.453125" style="17" bestFit="1" customWidth="1"/>
    <col min="13314" max="13568" width="8.81640625" style="17"/>
    <col min="13569" max="13569" width="14.453125" style="17" bestFit="1" customWidth="1"/>
    <col min="13570" max="13824" width="8.81640625" style="17"/>
    <col min="13825" max="13825" width="14.453125" style="17" bestFit="1" customWidth="1"/>
    <col min="13826" max="14080" width="8.81640625" style="17"/>
    <col min="14081" max="14081" width="14.453125" style="17" bestFit="1" customWidth="1"/>
    <col min="14082" max="14336" width="8.81640625" style="17"/>
    <col min="14337" max="14337" width="14.453125" style="17" bestFit="1" customWidth="1"/>
    <col min="14338" max="14592" width="8.81640625" style="17"/>
    <col min="14593" max="14593" width="14.453125" style="17" bestFit="1" customWidth="1"/>
    <col min="14594" max="14848" width="8.81640625" style="17"/>
    <col min="14849" max="14849" width="14.453125" style="17" bestFit="1" customWidth="1"/>
    <col min="14850" max="15104" width="8.81640625" style="17"/>
    <col min="15105" max="15105" width="14.453125" style="17" bestFit="1" customWidth="1"/>
    <col min="15106" max="15360" width="8.81640625" style="17"/>
    <col min="15361" max="15361" width="14.453125" style="17" bestFit="1" customWidth="1"/>
    <col min="15362" max="15616" width="8.81640625" style="17"/>
    <col min="15617" max="15617" width="14.453125" style="17" bestFit="1" customWidth="1"/>
    <col min="15618" max="15872" width="8.81640625" style="17"/>
    <col min="15873" max="15873" width="14.453125" style="17" bestFit="1" customWidth="1"/>
    <col min="15874" max="16128" width="8.81640625" style="17"/>
    <col min="16129" max="16129" width="14.453125" style="17" bestFit="1" customWidth="1"/>
    <col min="16130" max="16384" width="8.81640625" style="17"/>
  </cols>
  <sheetData>
    <row r="1" spans="1:45">
      <c r="A1" s="2655" t="s">
        <v>533</v>
      </c>
      <c r="B1" s="17" t="s">
        <v>1465</v>
      </c>
      <c r="C1" s="17" t="s">
        <v>1466</v>
      </c>
      <c r="D1" s="17" t="s">
        <v>1467</v>
      </c>
      <c r="E1" s="17" t="s">
        <v>1468</v>
      </c>
      <c r="F1" s="17" t="s">
        <v>1469</v>
      </c>
      <c r="G1" s="17" t="s">
        <v>1470</v>
      </c>
      <c r="H1" s="17" t="s">
        <v>1471</v>
      </c>
      <c r="I1" s="17" t="s">
        <v>1472</v>
      </c>
      <c r="J1" s="17" t="s">
        <v>1473</v>
      </c>
      <c r="K1" s="17" t="s">
        <v>1474</v>
      </c>
      <c r="L1" s="17" t="s">
        <v>1475</v>
      </c>
      <c r="M1" s="17" t="s">
        <v>1476</v>
      </c>
      <c r="N1" s="17" t="s">
        <v>1477</v>
      </c>
      <c r="O1" s="17" t="s">
        <v>1478</v>
      </c>
      <c r="P1" s="17" t="s">
        <v>1479</v>
      </c>
      <c r="Q1" s="17" t="s">
        <v>1480</v>
      </c>
      <c r="R1" s="17" t="s">
        <v>1481</v>
      </c>
      <c r="S1" s="17" t="s">
        <v>1482</v>
      </c>
      <c r="T1" s="17" t="s">
        <v>1483</v>
      </c>
      <c r="U1" s="17" t="s">
        <v>1484</v>
      </c>
      <c r="V1" s="17" t="s">
        <v>1485</v>
      </c>
      <c r="W1" s="17" t="s">
        <v>1486</v>
      </c>
      <c r="X1" s="17" t="s">
        <v>1487</v>
      </c>
      <c r="Y1" s="17" t="s">
        <v>1488</v>
      </c>
      <c r="Z1" s="17" t="s">
        <v>1489</v>
      </c>
      <c r="AA1" s="17" t="s">
        <v>1490</v>
      </c>
      <c r="AB1" s="17" t="s">
        <v>1491</v>
      </c>
      <c r="AC1" s="17" t="s">
        <v>551</v>
      </c>
      <c r="AD1" s="17" t="s">
        <v>552</v>
      </c>
      <c r="AE1" s="17" t="s">
        <v>553</v>
      </c>
      <c r="AF1" s="17" t="s">
        <v>554</v>
      </c>
      <c r="AG1" s="17" t="s">
        <v>555</v>
      </c>
      <c r="AH1" s="17" t="s">
        <v>556</v>
      </c>
      <c r="AI1" s="17" t="s">
        <v>714</v>
      </c>
      <c r="AJ1" s="2656" t="s">
        <v>1492</v>
      </c>
      <c r="AK1" s="17" t="s">
        <v>1493</v>
      </c>
      <c r="AL1" s="17" t="s">
        <v>1494</v>
      </c>
      <c r="AM1" s="17" t="s">
        <v>1495</v>
      </c>
      <c r="AN1" s="17" t="s">
        <v>1496</v>
      </c>
      <c r="AO1" s="17" t="s">
        <v>1497</v>
      </c>
      <c r="AP1" s="17" t="s">
        <v>1498</v>
      </c>
      <c r="AQ1" s="17" t="s">
        <v>1499</v>
      </c>
      <c r="AR1" s="17" t="s">
        <v>1500</v>
      </c>
    </row>
    <row r="2" spans="1:45">
      <c r="A2" s="2616">
        <v>43101</v>
      </c>
      <c r="B2" s="263">
        <v>99.282620203046676</v>
      </c>
      <c r="C2" s="263">
        <v>99.470000229776034</v>
      </c>
      <c r="D2" s="263">
        <v>99.988997703740864</v>
      </c>
      <c r="E2" s="263">
        <v>99.769074592091371</v>
      </c>
      <c r="F2" s="263">
        <v>99.566276759864493</v>
      </c>
      <c r="G2" s="263">
        <v>100.58694767271146</v>
      </c>
      <c r="H2" s="263">
        <v>100.38026785240034</v>
      </c>
      <c r="I2" s="263">
        <v>100.44577167690106</v>
      </c>
      <c r="J2" s="263">
        <v>99.75687377462458</v>
      </c>
      <c r="K2" s="263">
        <v>99.613871835394306</v>
      </c>
      <c r="L2" s="263">
        <v>99.527754964348503</v>
      </c>
      <c r="M2" s="263">
        <v>98.424140224263823</v>
      </c>
      <c r="N2" s="263">
        <v>98.442604371787084</v>
      </c>
      <c r="O2" s="263">
        <v>98.788277367257137</v>
      </c>
      <c r="P2" s="263">
        <v>99.199698879571429</v>
      </c>
      <c r="Q2" s="263">
        <v>100.0257672512884</v>
      </c>
      <c r="R2" s="263">
        <v>99.129912674791299</v>
      </c>
      <c r="S2" s="263">
        <v>100.99551862579538</v>
      </c>
      <c r="T2" s="263">
        <v>99.63551697995743</v>
      </c>
      <c r="U2" s="263">
        <v>99.153159514602294</v>
      </c>
      <c r="V2" s="263">
        <v>100.02699236175123</v>
      </c>
      <c r="W2" s="263">
        <v>99.514502755736075</v>
      </c>
      <c r="X2" s="263">
        <v>98.198524025434239</v>
      </c>
      <c r="Y2" s="263">
        <v>97.597691789960805</v>
      </c>
      <c r="Z2" s="263">
        <v>99.098411430209723</v>
      </c>
      <c r="AA2" s="263">
        <v>99.810970269314723</v>
      </c>
      <c r="AB2" s="263">
        <v>99.171075129396058</v>
      </c>
      <c r="AC2" s="263">
        <v>99.235549549982665</v>
      </c>
      <c r="AD2" s="263">
        <v>99.141308379230864</v>
      </c>
      <c r="AE2" s="263">
        <v>99.743571930468036</v>
      </c>
      <c r="AF2" s="263">
        <v>99.32015684967395</v>
      </c>
      <c r="AG2" s="263">
        <v>98.892354023742968</v>
      </c>
      <c r="AH2" s="263">
        <v>98.880974928817579</v>
      </c>
      <c r="AI2" s="263">
        <v>98.68108158977617</v>
      </c>
      <c r="AJ2" s="263">
        <v>98.721976047127825</v>
      </c>
      <c r="AK2" s="263">
        <v>99.538127990008164</v>
      </c>
      <c r="AL2" s="263">
        <v>100.3563608107102</v>
      </c>
      <c r="AM2" s="263">
        <v>99.491029456484924</v>
      </c>
      <c r="AN2" s="263">
        <v>98.790974554937094</v>
      </c>
      <c r="AO2" s="263">
        <v>98.269928981121666</v>
      </c>
      <c r="AP2" s="263">
        <v>99.412218207599182</v>
      </c>
      <c r="AQ2" s="263">
        <v>99.221618472200319</v>
      </c>
      <c r="AR2" s="263">
        <v>99.099736484692514</v>
      </c>
      <c r="AS2" s="2657"/>
    </row>
    <row r="3" spans="1:45">
      <c r="A3" s="2616">
        <v>43132</v>
      </c>
      <c r="B3" s="263">
        <v>99.298824828608204</v>
      </c>
      <c r="C3" s="263">
        <v>99.70490108787196</v>
      </c>
      <c r="D3" s="263">
        <v>99.593790450645059</v>
      </c>
      <c r="E3" s="263">
        <v>99.970755694474761</v>
      </c>
      <c r="F3" s="263">
        <v>99.172523163324499</v>
      </c>
      <c r="G3" s="263">
        <v>100.52769718537526</v>
      </c>
      <c r="H3" s="263">
        <v>100.19921137684013</v>
      </c>
      <c r="I3" s="263">
        <v>100.57236296293985</v>
      </c>
      <c r="J3" s="263">
        <v>99.773157140137656</v>
      </c>
      <c r="K3" s="263">
        <v>99.71276227879504</v>
      </c>
      <c r="L3" s="263">
        <v>99.420619021048083</v>
      </c>
      <c r="M3" s="263">
        <v>99.211408402838941</v>
      </c>
      <c r="N3" s="263">
        <v>98.945927704736704</v>
      </c>
      <c r="O3" s="263">
        <v>99.057366982321909</v>
      </c>
      <c r="P3" s="263">
        <v>99.353684343541175</v>
      </c>
      <c r="Q3" s="263">
        <v>100.55760462706344</v>
      </c>
      <c r="R3" s="263">
        <v>99.333632847198402</v>
      </c>
      <c r="S3" s="263">
        <v>101.30931175389463</v>
      </c>
      <c r="T3" s="263">
        <v>99.736202498577939</v>
      </c>
      <c r="U3" s="263">
        <v>99.475206743910007</v>
      </c>
      <c r="V3" s="263">
        <v>100.11746873752035</v>
      </c>
      <c r="W3" s="263">
        <v>99.948856330209225</v>
      </c>
      <c r="X3" s="263">
        <v>98.489590523245326</v>
      </c>
      <c r="Y3" s="263">
        <v>97.952097359971532</v>
      </c>
      <c r="Z3" s="263">
        <v>99.151130487900687</v>
      </c>
      <c r="AA3" s="263">
        <v>100.12709608417667</v>
      </c>
      <c r="AB3" s="263">
        <v>99.467894142561903</v>
      </c>
      <c r="AC3" s="263">
        <v>99.643150777207637</v>
      </c>
      <c r="AD3" s="263">
        <v>99.663896218585108</v>
      </c>
      <c r="AE3" s="263">
        <v>100.16793633682728</v>
      </c>
      <c r="AF3" s="263">
        <v>99.686306921116611</v>
      </c>
      <c r="AG3" s="263">
        <v>99.211872035838539</v>
      </c>
      <c r="AH3" s="263">
        <v>99.226459263140981</v>
      </c>
      <c r="AI3" s="263">
        <v>99.375390673543748</v>
      </c>
      <c r="AJ3" s="263">
        <v>98.98907416069828</v>
      </c>
      <c r="AK3" s="263">
        <v>99.953543342372882</v>
      </c>
      <c r="AL3" s="263">
        <v>100.58897016734804</v>
      </c>
      <c r="AM3" s="263">
        <v>99.744100746657466</v>
      </c>
      <c r="AN3" s="263">
        <v>99.177795276212009</v>
      </c>
      <c r="AO3" s="263">
        <v>98.483263226633809</v>
      </c>
      <c r="AP3" s="263">
        <v>99.771842444279883</v>
      </c>
      <c r="AQ3" s="263">
        <v>99.666074458730705</v>
      </c>
      <c r="AR3" s="263">
        <v>99.420882469376551</v>
      </c>
      <c r="AS3" s="2657"/>
    </row>
    <row r="4" spans="1:45">
      <c r="A4" s="2616">
        <v>43160</v>
      </c>
      <c r="B4" s="263">
        <v>99.349398811441958</v>
      </c>
      <c r="C4" s="263">
        <v>99.928787564543072</v>
      </c>
      <c r="D4" s="263">
        <v>99.20237303236199</v>
      </c>
      <c r="E4" s="263">
        <v>100.14792342729692</v>
      </c>
      <c r="F4" s="263">
        <v>98.791672793348894</v>
      </c>
      <c r="G4" s="263">
        <v>100.49591191186326</v>
      </c>
      <c r="H4" s="263">
        <v>100.00580793447244</v>
      </c>
      <c r="I4" s="263">
        <v>100.66868415254514</v>
      </c>
      <c r="J4" s="263">
        <v>99.818981096511436</v>
      </c>
      <c r="K4" s="263">
        <v>99.810414764253295</v>
      </c>
      <c r="L4" s="263">
        <v>99.331802450295498</v>
      </c>
      <c r="M4" s="263">
        <v>99.983648434805104</v>
      </c>
      <c r="N4" s="263">
        <v>99.3927519239692</v>
      </c>
      <c r="O4" s="263">
        <v>99.298208443357922</v>
      </c>
      <c r="P4" s="263">
        <v>99.515655098976382</v>
      </c>
      <c r="Q4" s="263">
        <v>101.03070107229624</v>
      </c>
      <c r="R4" s="263">
        <v>99.540516378960021</v>
      </c>
      <c r="S4" s="263">
        <v>101.60853366614778</v>
      </c>
      <c r="T4" s="263">
        <v>99.83863738911289</v>
      </c>
      <c r="U4" s="263">
        <v>99.737898053541471</v>
      </c>
      <c r="V4" s="263">
        <v>100.20845807869578</v>
      </c>
      <c r="W4" s="263">
        <v>100.36043863084073</v>
      </c>
      <c r="X4" s="263">
        <v>98.797803224640703</v>
      </c>
      <c r="Y4" s="263">
        <v>98.289714613868341</v>
      </c>
      <c r="Z4" s="263">
        <v>99.220717855007209</v>
      </c>
      <c r="AA4" s="263">
        <v>100.47112569889011</v>
      </c>
      <c r="AB4" s="263">
        <v>99.776918644780693</v>
      </c>
      <c r="AC4" s="263">
        <v>99.993236145219868</v>
      </c>
      <c r="AD4" s="263">
        <v>100.14620393671404</v>
      </c>
      <c r="AE4" s="263">
        <v>100.57105932267498</v>
      </c>
      <c r="AF4" s="263">
        <v>100.01885565966325</v>
      </c>
      <c r="AG4" s="263">
        <v>99.514812637254821</v>
      </c>
      <c r="AH4" s="263">
        <v>99.538820386818202</v>
      </c>
      <c r="AI4" s="263">
        <v>100.02506921568823</v>
      </c>
      <c r="AJ4" s="263">
        <v>99.243379811099899</v>
      </c>
      <c r="AK4" s="263">
        <v>100.33757056422949</v>
      </c>
      <c r="AL4" s="263">
        <v>100.81438378328498</v>
      </c>
      <c r="AM4" s="263">
        <v>99.961073587744011</v>
      </c>
      <c r="AN4" s="263">
        <v>99.561616502687542</v>
      </c>
      <c r="AO4" s="263">
        <v>98.696639388820827</v>
      </c>
      <c r="AP4" s="263">
        <v>100.15499942281019</v>
      </c>
      <c r="AQ4" s="263">
        <v>100.06458727944555</v>
      </c>
      <c r="AR4" s="263">
        <v>99.723640932488323</v>
      </c>
      <c r="AS4" s="2657"/>
    </row>
    <row r="5" spans="1:45">
      <c r="A5" s="2616">
        <v>43191</v>
      </c>
      <c r="B5" s="263">
        <v>99.459912813984431</v>
      </c>
      <c r="C5" s="263">
        <v>100.11468374571922</v>
      </c>
      <c r="D5" s="263">
        <v>98.844066616096683</v>
      </c>
      <c r="E5" s="263">
        <v>100.29532414343181</v>
      </c>
      <c r="F5" s="263">
        <v>98.456443181007373</v>
      </c>
      <c r="G5" s="263">
        <v>100.43484692652723</v>
      </c>
      <c r="H5" s="263">
        <v>99.817206192463416</v>
      </c>
      <c r="I5" s="263">
        <v>100.71715834739173</v>
      </c>
      <c r="J5" s="263">
        <v>99.887134612755531</v>
      </c>
      <c r="K5" s="263">
        <v>99.914160468746488</v>
      </c>
      <c r="L5" s="263">
        <v>99.282272633267183</v>
      </c>
      <c r="M5" s="263">
        <v>100.60180787183756</v>
      </c>
      <c r="N5" s="263">
        <v>99.765454497780439</v>
      </c>
      <c r="O5" s="263">
        <v>99.45450904225325</v>
      </c>
      <c r="P5" s="263">
        <v>99.689843368601487</v>
      </c>
      <c r="Q5" s="263">
        <v>101.33603058571026</v>
      </c>
      <c r="R5" s="263">
        <v>99.754367749434024</v>
      </c>
      <c r="S5" s="263">
        <v>101.83346306362959</v>
      </c>
      <c r="T5" s="263">
        <v>99.943067799093427</v>
      </c>
      <c r="U5" s="263">
        <v>99.836237582506854</v>
      </c>
      <c r="V5" s="263">
        <v>100.30249539799466</v>
      </c>
      <c r="W5" s="263">
        <v>100.67917819717853</v>
      </c>
      <c r="X5" s="263">
        <v>99.136923472849347</v>
      </c>
      <c r="Y5" s="263">
        <v>98.654548345302274</v>
      </c>
      <c r="Z5" s="263">
        <v>99.329770238279821</v>
      </c>
      <c r="AA5" s="263">
        <v>100.81395331737703</v>
      </c>
      <c r="AB5" s="263">
        <v>100.09892561289465</v>
      </c>
      <c r="AC5" s="263">
        <v>100.24619313382293</v>
      </c>
      <c r="AD5" s="263">
        <v>100.56343839737715</v>
      </c>
      <c r="AE5" s="263">
        <v>100.89870166225347</v>
      </c>
      <c r="AF5" s="263">
        <v>100.29416811746314</v>
      </c>
      <c r="AG5" s="263">
        <v>99.785905103790498</v>
      </c>
      <c r="AH5" s="263">
        <v>99.812154247207644</v>
      </c>
      <c r="AI5" s="263">
        <v>100.54187490214409</v>
      </c>
      <c r="AJ5" s="263">
        <v>99.452025882949073</v>
      </c>
      <c r="AK5" s="263">
        <v>100.63078448114788</v>
      </c>
      <c r="AL5" s="263">
        <v>100.99922363817858</v>
      </c>
      <c r="AM5" s="263">
        <v>100.07909121531829</v>
      </c>
      <c r="AN5" s="263">
        <v>99.91241160428892</v>
      </c>
      <c r="AO5" s="263">
        <v>98.94495680776528</v>
      </c>
      <c r="AP5" s="263">
        <v>100.54506818559683</v>
      </c>
      <c r="AQ5" s="263">
        <v>100.3815898703548</v>
      </c>
      <c r="AR5" s="263">
        <v>99.967100558351291</v>
      </c>
      <c r="AS5" s="2657"/>
    </row>
    <row r="6" spans="1:45">
      <c r="A6" s="2616">
        <v>43221</v>
      </c>
      <c r="B6" s="263">
        <v>99.630071244453831</v>
      </c>
      <c r="C6" s="263">
        <v>100.26121258300118</v>
      </c>
      <c r="D6" s="263">
        <v>98.561755169444666</v>
      </c>
      <c r="E6" s="263">
        <v>100.43350517577393</v>
      </c>
      <c r="F6" s="263">
        <v>98.196141332796898</v>
      </c>
      <c r="G6" s="263">
        <v>100.31678754699804</v>
      </c>
      <c r="H6" s="263">
        <v>99.576094127050027</v>
      </c>
      <c r="I6" s="263">
        <v>100.73780460915896</v>
      </c>
      <c r="J6" s="263">
        <v>99.980654715274369</v>
      </c>
      <c r="K6" s="263">
        <v>100.01337207458587</v>
      </c>
      <c r="L6" s="263">
        <v>99.256221960235251</v>
      </c>
      <c r="M6" s="263">
        <v>101.02392663422366</v>
      </c>
      <c r="N6" s="263">
        <v>100.05074509916032</v>
      </c>
      <c r="O6" s="263">
        <v>99.520953759958587</v>
      </c>
      <c r="P6" s="263">
        <v>99.878726359657875</v>
      </c>
      <c r="Q6" s="263">
        <v>101.42218820978913</v>
      </c>
      <c r="R6" s="263">
        <v>99.97789532534641</v>
      </c>
      <c r="S6" s="263">
        <v>101.95939277963365</v>
      </c>
      <c r="T6" s="263">
        <v>100.05252562069846</v>
      </c>
      <c r="U6" s="263">
        <v>99.866371675979892</v>
      </c>
      <c r="V6" s="263">
        <v>100.40422451205382</v>
      </c>
      <c r="W6" s="263">
        <v>100.88568965477815</v>
      </c>
      <c r="X6" s="263">
        <v>99.505115158694011</v>
      </c>
      <c r="Y6" s="263">
        <v>99.056999971842274</v>
      </c>
      <c r="Z6" s="263">
        <v>99.498764021330459</v>
      </c>
      <c r="AA6" s="263">
        <v>101.10824551873353</v>
      </c>
      <c r="AB6" s="263">
        <v>100.41849647601141</v>
      </c>
      <c r="AC6" s="263">
        <v>100.39390844952169</v>
      </c>
      <c r="AD6" s="263">
        <v>100.89867720542161</v>
      </c>
      <c r="AE6" s="263">
        <v>101.11524987360995</v>
      </c>
      <c r="AF6" s="263">
        <v>100.54115843021475</v>
      </c>
      <c r="AG6" s="263">
        <v>100.01884444700592</v>
      </c>
      <c r="AH6" s="263">
        <v>100.0327395182921</v>
      </c>
      <c r="AI6" s="263">
        <v>100.90621486296499</v>
      </c>
      <c r="AJ6" s="263">
        <v>99.613220793101078</v>
      </c>
      <c r="AK6" s="263">
        <v>100.80568308261618</v>
      </c>
      <c r="AL6" s="263">
        <v>101.13132536191547</v>
      </c>
      <c r="AM6" s="263">
        <v>100.15998547602429</v>
      </c>
      <c r="AN6" s="263">
        <v>100.21886450373249</v>
      </c>
      <c r="AO6" s="263">
        <v>99.244395522624174</v>
      </c>
      <c r="AP6" s="263">
        <v>100.90523116584087</v>
      </c>
      <c r="AQ6" s="263">
        <v>100.60551172448814</v>
      </c>
      <c r="AR6" s="263">
        <v>100.14692363473613</v>
      </c>
      <c r="AS6" s="2657"/>
    </row>
    <row r="7" spans="1:45">
      <c r="A7" s="2616">
        <v>43252</v>
      </c>
      <c r="B7" s="263">
        <v>99.81919983466166</v>
      </c>
      <c r="C7" s="263">
        <v>100.39666098234038</v>
      </c>
      <c r="D7" s="263">
        <v>98.408220416323559</v>
      </c>
      <c r="E7" s="263">
        <v>100.57680833156644</v>
      </c>
      <c r="F7" s="263">
        <v>98.059728946602021</v>
      </c>
      <c r="G7" s="263">
        <v>100.26130966142131</v>
      </c>
      <c r="H7" s="263">
        <v>99.26886259960358</v>
      </c>
      <c r="I7" s="263">
        <v>100.72945195236328</v>
      </c>
      <c r="J7" s="263">
        <v>100.09930984130031</v>
      </c>
      <c r="K7" s="263">
        <v>100.12463267591407</v>
      </c>
      <c r="L7" s="263">
        <v>99.262711230467701</v>
      </c>
      <c r="M7" s="263">
        <v>101.27674153281561</v>
      </c>
      <c r="N7" s="263">
        <v>100.16142883335688</v>
      </c>
      <c r="O7" s="263">
        <v>99.534815565865202</v>
      </c>
      <c r="P7" s="263">
        <v>100.07987476542365</v>
      </c>
      <c r="Q7" s="263">
        <v>101.41846964690873</v>
      </c>
      <c r="R7" s="263">
        <v>100.20737903191491</v>
      </c>
      <c r="S7" s="263">
        <v>101.97096593601715</v>
      </c>
      <c r="T7" s="263">
        <v>100.16808472980013</v>
      </c>
      <c r="U7" s="263">
        <v>99.908011666998206</v>
      </c>
      <c r="V7" s="263">
        <v>100.50984956854053</v>
      </c>
      <c r="W7" s="263">
        <v>100.98462579378641</v>
      </c>
      <c r="X7" s="263">
        <v>99.891338157204387</v>
      </c>
      <c r="Y7" s="263">
        <v>99.467633010314813</v>
      </c>
      <c r="Z7" s="263">
        <v>99.738648809268184</v>
      </c>
      <c r="AA7" s="263">
        <v>101.32556384687678</v>
      </c>
      <c r="AB7" s="263">
        <v>100.71372899757144</v>
      </c>
      <c r="AC7" s="263">
        <v>100.42608862209231</v>
      </c>
      <c r="AD7" s="263">
        <v>101.09224527709624</v>
      </c>
      <c r="AE7" s="263">
        <v>101.21230572476662</v>
      </c>
      <c r="AF7" s="263">
        <v>100.72607424044912</v>
      </c>
      <c r="AG7" s="263">
        <v>100.15987014380957</v>
      </c>
      <c r="AH7" s="263">
        <v>100.16006687948318</v>
      </c>
      <c r="AI7" s="263">
        <v>101.08355619124546</v>
      </c>
      <c r="AJ7" s="263">
        <v>99.748962236598857</v>
      </c>
      <c r="AK7" s="263">
        <v>100.93318677957183</v>
      </c>
      <c r="AL7" s="263">
        <v>101.20267319784489</v>
      </c>
      <c r="AM7" s="263">
        <v>100.25032831970829</v>
      </c>
      <c r="AN7" s="263">
        <v>100.47756923865543</v>
      </c>
      <c r="AO7" s="263">
        <v>99.585268366580749</v>
      </c>
      <c r="AP7" s="263">
        <v>101.20595269844218</v>
      </c>
      <c r="AQ7" s="263">
        <v>100.70851146412249</v>
      </c>
      <c r="AR7" s="263">
        <v>100.2941048505494</v>
      </c>
      <c r="AS7" s="2657"/>
    </row>
    <row r="8" spans="1:45">
      <c r="A8" s="2616">
        <v>43282</v>
      </c>
      <c r="B8" s="263">
        <v>99.953076609161272</v>
      </c>
      <c r="C8" s="263">
        <v>100.51470773588686</v>
      </c>
      <c r="D8" s="263">
        <v>98.403368879471046</v>
      </c>
      <c r="E8" s="263">
        <v>100.71961667621819</v>
      </c>
      <c r="F8" s="263">
        <v>98.044553988260489</v>
      </c>
      <c r="G8" s="263">
        <v>100.26497587443825</v>
      </c>
      <c r="H8" s="263">
        <v>98.931361044784438</v>
      </c>
      <c r="I8" s="263">
        <v>100.7278695128737</v>
      </c>
      <c r="J8" s="263">
        <v>100.24164706232357</v>
      </c>
      <c r="K8" s="263">
        <v>100.23010239504177</v>
      </c>
      <c r="L8" s="263">
        <v>99.313153349561844</v>
      </c>
      <c r="M8" s="263">
        <v>101.39622198153464</v>
      </c>
      <c r="N8" s="263">
        <v>100.23680542861283</v>
      </c>
      <c r="O8" s="263">
        <v>99.597391120924541</v>
      </c>
      <c r="P8" s="263">
        <v>100.2830878422924</v>
      </c>
      <c r="Q8" s="263">
        <v>101.37744799383997</v>
      </c>
      <c r="R8" s="263">
        <v>100.42908239558082</v>
      </c>
      <c r="S8" s="263">
        <v>101.89188278395461</v>
      </c>
      <c r="T8" s="263">
        <v>100.28554020716351</v>
      </c>
      <c r="U8" s="263">
        <v>99.997272508226544</v>
      </c>
      <c r="V8" s="263">
        <v>100.61333768631806</v>
      </c>
      <c r="W8" s="263">
        <v>101.04115057722952</v>
      </c>
      <c r="X8" s="263">
        <v>100.26489345250573</v>
      </c>
      <c r="Y8" s="263">
        <v>99.884277023125961</v>
      </c>
      <c r="Z8" s="263">
        <v>100.02446382202891</v>
      </c>
      <c r="AA8" s="263">
        <v>101.43412260675503</v>
      </c>
      <c r="AB8" s="263">
        <v>100.95851280657494</v>
      </c>
      <c r="AC8" s="263">
        <v>100.4597044102553</v>
      </c>
      <c r="AD8" s="263">
        <v>101.19818502643101</v>
      </c>
      <c r="AE8" s="263">
        <v>101.26002762107612</v>
      </c>
      <c r="AF8" s="263">
        <v>100.91177254070578</v>
      </c>
      <c r="AG8" s="263">
        <v>100.29374733590329</v>
      </c>
      <c r="AH8" s="263">
        <v>100.26381669556733</v>
      </c>
      <c r="AI8" s="263">
        <v>101.15529306228585</v>
      </c>
      <c r="AJ8" s="263">
        <v>99.916761394985755</v>
      </c>
      <c r="AK8" s="263">
        <v>101.03522904215085</v>
      </c>
      <c r="AL8" s="263">
        <v>101.22420811157703</v>
      </c>
      <c r="AM8" s="263">
        <v>100.36857422645087</v>
      </c>
      <c r="AN8" s="263">
        <v>100.70690378924493</v>
      </c>
      <c r="AO8" s="263">
        <v>99.953358518899847</v>
      </c>
      <c r="AP8" s="263">
        <v>101.41326426354627</v>
      </c>
      <c r="AQ8" s="263">
        <v>100.78284934044592</v>
      </c>
      <c r="AR8" s="263">
        <v>100.44648617743877</v>
      </c>
      <c r="AS8" s="2657"/>
    </row>
    <row r="9" spans="1:45">
      <c r="A9" s="2616">
        <v>43313</v>
      </c>
      <c r="B9" s="263">
        <v>99.990778209323963</v>
      </c>
      <c r="C9" s="263">
        <v>100.60669248996254</v>
      </c>
      <c r="D9" s="263">
        <v>98.514543915443014</v>
      </c>
      <c r="E9" s="263">
        <v>100.8584036062157</v>
      </c>
      <c r="F9" s="263">
        <v>98.124409887656228</v>
      </c>
      <c r="G9" s="263">
        <v>100.28820004467308</v>
      </c>
      <c r="H9" s="263">
        <v>98.621959017794808</v>
      </c>
      <c r="I9" s="263">
        <v>100.76726147029521</v>
      </c>
      <c r="J9" s="263">
        <v>100.39533647606754</v>
      </c>
      <c r="K9" s="263">
        <v>100.28715491687333</v>
      </c>
      <c r="L9" s="263">
        <v>99.412388829968378</v>
      </c>
      <c r="M9" s="263">
        <v>101.41633375061393</v>
      </c>
      <c r="N9" s="263">
        <v>100.29361703106429</v>
      </c>
      <c r="O9" s="263">
        <v>99.789040030880486</v>
      </c>
      <c r="P9" s="263">
        <v>100.47346771071744</v>
      </c>
      <c r="Q9" s="263">
        <v>101.3442568562922</v>
      </c>
      <c r="R9" s="263">
        <v>100.62943947719117</v>
      </c>
      <c r="S9" s="263">
        <v>101.75114176711449</v>
      </c>
      <c r="T9" s="263">
        <v>100.39818671769835</v>
      </c>
      <c r="U9" s="263">
        <v>100.1265159288121</v>
      </c>
      <c r="V9" s="263">
        <v>100.70616255135867</v>
      </c>
      <c r="W9" s="263">
        <v>101.07181791954216</v>
      </c>
      <c r="X9" s="263">
        <v>100.59089296540073</v>
      </c>
      <c r="Y9" s="263">
        <v>100.27465087067787</v>
      </c>
      <c r="Z9" s="263">
        <v>100.33191907495988</v>
      </c>
      <c r="AA9" s="263">
        <v>101.45539645078397</v>
      </c>
      <c r="AB9" s="263">
        <v>101.1357879984451</v>
      </c>
      <c r="AC9" s="263">
        <v>100.52242065950549</v>
      </c>
      <c r="AD9" s="263">
        <v>101.23828521176688</v>
      </c>
      <c r="AE9" s="263">
        <v>101.26011872803852</v>
      </c>
      <c r="AF9" s="263">
        <v>101.09490177380127</v>
      </c>
      <c r="AG9" s="263">
        <v>100.42318921268787</v>
      </c>
      <c r="AH9" s="263">
        <v>100.32913946420213</v>
      </c>
      <c r="AI9" s="263">
        <v>101.14420971422896</v>
      </c>
      <c r="AJ9" s="263">
        <v>100.15794592957957</v>
      </c>
      <c r="AK9" s="263">
        <v>101.12963810603411</v>
      </c>
      <c r="AL9" s="263">
        <v>101.20844120756776</v>
      </c>
      <c r="AM9" s="263">
        <v>100.50480669135274</v>
      </c>
      <c r="AN9" s="263">
        <v>100.89709170305855</v>
      </c>
      <c r="AO9" s="263">
        <v>100.31902257977563</v>
      </c>
      <c r="AP9" s="263">
        <v>101.52975606217787</v>
      </c>
      <c r="AQ9" s="263">
        <v>100.84686438360683</v>
      </c>
      <c r="AR9" s="263">
        <v>100.62850800821593</v>
      </c>
      <c r="AS9" s="2657"/>
    </row>
    <row r="10" spans="1:45">
      <c r="A10" s="2616">
        <v>43344</v>
      </c>
      <c r="B10" s="263">
        <v>99.957571547237677</v>
      </c>
      <c r="C10" s="263">
        <v>100.68418488361776</v>
      </c>
      <c r="D10" s="263">
        <v>98.728602204904561</v>
      </c>
      <c r="E10" s="263">
        <v>101.0015882781879</v>
      </c>
      <c r="F10" s="263">
        <v>98.285850167192862</v>
      </c>
      <c r="G10" s="263">
        <v>100.34223949394058</v>
      </c>
      <c r="H10" s="263">
        <v>98.410927123818055</v>
      </c>
      <c r="I10" s="263">
        <v>100.84468506128403</v>
      </c>
      <c r="J10" s="263">
        <v>100.55454934451114</v>
      </c>
      <c r="K10" s="263">
        <v>100.36627226370932</v>
      </c>
      <c r="L10" s="263">
        <v>99.562540791646285</v>
      </c>
      <c r="M10" s="263">
        <v>101.38357426466243</v>
      </c>
      <c r="N10" s="263">
        <v>100.33773693060785</v>
      </c>
      <c r="O10" s="263">
        <v>100.13081435602702</v>
      </c>
      <c r="P10" s="263">
        <v>100.63721615645773</v>
      </c>
      <c r="Q10" s="263">
        <v>101.31426365465661</v>
      </c>
      <c r="R10" s="263">
        <v>100.80261957915363</v>
      </c>
      <c r="S10" s="263">
        <v>101.54553967916667</v>
      </c>
      <c r="T10" s="263">
        <v>100.50048862363762</v>
      </c>
      <c r="U10" s="263">
        <v>100.27788213210295</v>
      </c>
      <c r="V10" s="263">
        <v>100.79088182049274</v>
      </c>
      <c r="W10" s="263">
        <v>101.12207287923451</v>
      </c>
      <c r="X10" s="263">
        <v>100.84949395466396</v>
      </c>
      <c r="Y10" s="263">
        <v>100.60445828896172</v>
      </c>
      <c r="Z10" s="263">
        <v>100.63305540083471</v>
      </c>
      <c r="AA10" s="263">
        <v>101.40108992547962</v>
      </c>
      <c r="AB10" s="263">
        <v>101.23904916164003</v>
      </c>
      <c r="AC10" s="263">
        <v>100.60982050182079</v>
      </c>
      <c r="AD10" s="263">
        <v>101.22557750487461</v>
      </c>
      <c r="AE10" s="263">
        <v>101.22806653530492</v>
      </c>
      <c r="AF10" s="263">
        <v>101.24505817470957</v>
      </c>
      <c r="AG10" s="263">
        <v>100.54822317012793</v>
      </c>
      <c r="AH10" s="263">
        <v>100.3998395041237</v>
      </c>
      <c r="AI10" s="263">
        <v>101.07526620721445</v>
      </c>
      <c r="AJ10" s="263">
        <v>100.47709537884258</v>
      </c>
      <c r="AK10" s="263">
        <v>101.2105047041681</v>
      </c>
      <c r="AL10" s="263">
        <v>101.15046816343688</v>
      </c>
      <c r="AM10" s="263">
        <v>100.64963829459262</v>
      </c>
      <c r="AN10" s="263">
        <v>101.06178507936511</v>
      </c>
      <c r="AO10" s="263">
        <v>100.64963855940961</v>
      </c>
      <c r="AP10" s="263">
        <v>101.55847850745901</v>
      </c>
      <c r="AQ10" s="263">
        <v>100.90337466714136</v>
      </c>
      <c r="AR10" s="263">
        <v>100.83864065418943</v>
      </c>
      <c r="AS10" s="2657"/>
    </row>
    <row r="11" spans="1:45">
      <c r="A11" s="2616">
        <v>43374</v>
      </c>
      <c r="B11" s="263">
        <v>99.8885053555762</v>
      </c>
      <c r="C11" s="263">
        <v>100.77086900580939</v>
      </c>
      <c r="D11" s="263">
        <v>98.980618360105524</v>
      </c>
      <c r="E11" s="263">
        <v>101.14219222461398</v>
      </c>
      <c r="F11" s="263">
        <v>98.482654022987546</v>
      </c>
      <c r="G11" s="263">
        <v>100.44789879726092</v>
      </c>
      <c r="H11" s="263">
        <v>98.333932982282008</v>
      </c>
      <c r="I11" s="263">
        <v>100.92801729960924</v>
      </c>
      <c r="J11" s="263">
        <v>100.74883703951089</v>
      </c>
      <c r="K11" s="263">
        <v>100.50602704121198</v>
      </c>
      <c r="L11" s="263">
        <v>99.748914218987437</v>
      </c>
      <c r="M11" s="263">
        <v>101.33423570041015</v>
      </c>
      <c r="N11" s="263">
        <v>100.43788363527237</v>
      </c>
      <c r="O11" s="263">
        <v>100.60694345284304</v>
      </c>
      <c r="P11" s="263">
        <v>100.76999516546066</v>
      </c>
      <c r="Q11" s="263">
        <v>101.22997906522924</v>
      </c>
      <c r="R11" s="263">
        <v>100.94617754552471</v>
      </c>
      <c r="S11" s="263">
        <v>101.29580279998034</v>
      </c>
      <c r="T11" s="263">
        <v>100.59567429978806</v>
      </c>
      <c r="U11" s="263">
        <v>100.4292205278941</v>
      </c>
      <c r="V11" s="263">
        <v>100.86736542358103</v>
      </c>
      <c r="W11" s="263">
        <v>101.25758158433086</v>
      </c>
      <c r="X11" s="263">
        <v>101.03857475952867</v>
      </c>
      <c r="Y11" s="263">
        <v>100.87161401373693</v>
      </c>
      <c r="Z11" s="263">
        <v>100.90995508850402</v>
      </c>
      <c r="AA11" s="263">
        <v>101.32111851493767</v>
      </c>
      <c r="AB11" s="263">
        <v>101.28966858974587</v>
      </c>
      <c r="AC11" s="263">
        <v>100.75428187624497</v>
      </c>
      <c r="AD11" s="263">
        <v>101.22022652059205</v>
      </c>
      <c r="AE11" s="263">
        <v>101.23262618247992</v>
      </c>
      <c r="AF11" s="263">
        <v>101.36266068748607</v>
      </c>
      <c r="AG11" s="263">
        <v>100.72927759908664</v>
      </c>
      <c r="AH11" s="263">
        <v>100.53746871010441</v>
      </c>
      <c r="AI11" s="263">
        <v>101.00792531766305</v>
      </c>
      <c r="AJ11" s="263">
        <v>100.86151463315822</v>
      </c>
      <c r="AK11" s="263">
        <v>101.24398008733802</v>
      </c>
      <c r="AL11" s="263">
        <v>101.06373255910528</v>
      </c>
      <c r="AM11" s="263">
        <v>100.78940049601955</v>
      </c>
      <c r="AN11" s="263">
        <v>101.23486817033341</v>
      </c>
      <c r="AO11" s="263">
        <v>100.9347248524837</v>
      </c>
      <c r="AP11" s="263">
        <v>101.54125724414789</v>
      </c>
      <c r="AQ11" s="263">
        <v>100.99795099697671</v>
      </c>
      <c r="AR11" s="263">
        <v>101.06377790151919</v>
      </c>
      <c r="AS11" s="2657"/>
    </row>
    <row r="12" spans="1:45">
      <c r="A12" s="2616">
        <v>43405</v>
      </c>
      <c r="B12" s="263">
        <v>99.915651273497687</v>
      </c>
      <c r="C12" s="263">
        <v>100.86663221444044</v>
      </c>
      <c r="D12" s="263">
        <v>99.288894012754739</v>
      </c>
      <c r="E12" s="263">
        <v>101.2431600730002</v>
      </c>
      <c r="F12" s="263">
        <v>98.716251496425443</v>
      </c>
      <c r="G12" s="263">
        <v>100.57870810258483</v>
      </c>
      <c r="H12" s="263">
        <v>98.43564822300894</v>
      </c>
      <c r="I12" s="263">
        <v>101.00425401793423</v>
      </c>
      <c r="J12" s="263">
        <v>100.96272210439693</v>
      </c>
      <c r="K12" s="263">
        <v>100.63040355865644</v>
      </c>
      <c r="L12" s="263">
        <v>99.967197228135959</v>
      </c>
      <c r="M12" s="263">
        <v>101.2597641459211</v>
      </c>
      <c r="N12" s="263">
        <v>100.43584176571179</v>
      </c>
      <c r="O12" s="263">
        <v>101.04300507163198</v>
      </c>
      <c r="P12" s="263">
        <v>100.87533151330663</v>
      </c>
      <c r="Q12" s="263">
        <v>101.03536838411446</v>
      </c>
      <c r="R12" s="263">
        <v>101.06241597378788</v>
      </c>
      <c r="S12" s="263">
        <v>101.01520624729756</v>
      </c>
      <c r="T12" s="263">
        <v>100.69087491196004</v>
      </c>
      <c r="U12" s="263">
        <v>100.56153038052868</v>
      </c>
      <c r="V12" s="263">
        <v>100.93696766174557</v>
      </c>
      <c r="W12" s="263">
        <v>101.40028070422717</v>
      </c>
      <c r="X12" s="263">
        <v>101.18175874970343</v>
      </c>
      <c r="Y12" s="263">
        <v>101.03220330434166</v>
      </c>
      <c r="Z12" s="263">
        <v>101.15703608091174</v>
      </c>
      <c r="AA12" s="263">
        <v>101.2365480818345</v>
      </c>
      <c r="AB12" s="263">
        <v>101.31922387239459</v>
      </c>
      <c r="AC12" s="263">
        <v>100.79186565466399</v>
      </c>
      <c r="AD12" s="263">
        <v>101.12078784450486</v>
      </c>
      <c r="AE12" s="263">
        <v>101.17952910357651</v>
      </c>
      <c r="AF12" s="263">
        <v>101.35023534513918</v>
      </c>
      <c r="AG12" s="263">
        <v>100.85954481243591</v>
      </c>
      <c r="AH12" s="263">
        <v>100.60765093782588</v>
      </c>
      <c r="AI12" s="263">
        <v>100.8614877266111</v>
      </c>
      <c r="AJ12" s="263">
        <v>101.20331301066854</v>
      </c>
      <c r="AK12" s="263">
        <v>101.19971837441777</v>
      </c>
      <c r="AL12" s="263">
        <v>100.95968659488787</v>
      </c>
      <c r="AM12" s="263">
        <v>100.91326771886717</v>
      </c>
      <c r="AN12" s="263">
        <v>101.38731158217587</v>
      </c>
      <c r="AO12" s="263">
        <v>101.14834502263933</v>
      </c>
      <c r="AP12" s="263">
        <v>101.50897900215389</v>
      </c>
      <c r="AQ12" s="263">
        <v>100.99361605190057</v>
      </c>
      <c r="AR12" s="263">
        <v>101.23956203094103</v>
      </c>
      <c r="AS12" s="2657"/>
    </row>
    <row r="13" spans="1:45">
      <c r="A13" s="2616">
        <v>43435</v>
      </c>
      <c r="B13" s="263">
        <v>100.08108096302719</v>
      </c>
      <c r="C13" s="263">
        <v>100.98973887440572</v>
      </c>
      <c r="D13" s="263">
        <v>99.629732246628791</v>
      </c>
      <c r="E13" s="263">
        <v>101.31067635133354</v>
      </c>
      <c r="F13" s="263">
        <v>98.961785178033367</v>
      </c>
      <c r="G13" s="263">
        <v>100.73602140348078</v>
      </c>
      <c r="H13" s="263">
        <v>98.640908882812568</v>
      </c>
      <c r="I13" s="263">
        <v>101.06252799489627</v>
      </c>
      <c r="J13" s="263">
        <v>101.19112360473143</v>
      </c>
      <c r="K13" s="263">
        <v>100.77065663717788</v>
      </c>
      <c r="L13" s="263">
        <v>100.18411723233245</v>
      </c>
      <c r="M13" s="263">
        <v>101.19427513417027</v>
      </c>
      <c r="N13" s="263">
        <v>100.29966520059864</v>
      </c>
      <c r="O13" s="263">
        <v>101.30499580763052</v>
      </c>
      <c r="P13" s="263">
        <v>100.96233053390733</v>
      </c>
      <c r="Q13" s="263">
        <v>100.80352470430756</v>
      </c>
      <c r="R13" s="263">
        <v>101.15766334807593</v>
      </c>
      <c r="S13" s="263">
        <v>100.73398698819145</v>
      </c>
      <c r="T13" s="263">
        <v>100.79535985047306</v>
      </c>
      <c r="U13" s="263">
        <v>100.70351414229135</v>
      </c>
      <c r="V13" s="263">
        <v>100.99900141118208</v>
      </c>
      <c r="W13" s="263">
        <v>101.5162793325014</v>
      </c>
      <c r="X13" s="263">
        <v>101.30614293206938</v>
      </c>
      <c r="Y13" s="263">
        <v>101.06895409634204</v>
      </c>
      <c r="Z13" s="263">
        <v>101.3746513745962</v>
      </c>
      <c r="AA13" s="263">
        <v>101.13547016373236</v>
      </c>
      <c r="AB13" s="263">
        <v>101.34969715246412</v>
      </c>
      <c r="AC13" s="263">
        <v>100.69109739667246</v>
      </c>
      <c r="AD13" s="263">
        <v>100.92628077883928</v>
      </c>
      <c r="AE13" s="263">
        <v>101.06587062741389</v>
      </c>
      <c r="AF13" s="263">
        <v>101.2223883180805</v>
      </c>
      <c r="AG13" s="263">
        <v>100.91625602892863</v>
      </c>
      <c r="AH13" s="263">
        <v>100.60998959492163</v>
      </c>
      <c r="AI13" s="263">
        <v>100.65355894173884</v>
      </c>
      <c r="AJ13" s="263">
        <v>101.42363916614853</v>
      </c>
      <c r="AK13" s="263">
        <v>101.12257389737576</v>
      </c>
      <c r="AL13" s="263">
        <v>100.86050161410698</v>
      </c>
      <c r="AM13" s="263">
        <v>101.03842655618355</v>
      </c>
      <c r="AN13" s="263">
        <v>101.51549255723644</v>
      </c>
      <c r="AO13" s="263">
        <v>101.28163343921044</v>
      </c>
      <c r="AP13" s="263">
        <v>101.46755416602258</v>
      </c>
      <c r="AQ13" s="263">
        <v>100.8742843873608</v>
      </c>
      <c r="AR13" s="263">
        <v>101.34107002114257</v>
      </c>
      <c r="AS13" s="2657"/>
    </row>
    <row r="14" spans="1:45">
      <c r="A14" s="2616">
        <v>43466</v>
      </c>
      <c r="B14" s="263">
        <v>100.28594950007178</v>
      </c>
      <c r="C14" s="263">
        <v>101.16241507949417</v>
      </c>
      <c r="D14" s="263">
        <v>99.974629033852409</v>
      </c>
      <c r="E14" s="263">
        <v>101.37225497946903</v>
      </c>
      <c r="F14" s="263">
        <v>99.171153313049587</v>
      </c>
      <c r="G14" s="263">
        <v>100.95688464988426</v>
      </c>
      <c r="H14" s="263">
        <v>98.8907317055899</v>
      </c>
      <c r="I14" s="263">
        <v>101.09753029629829</v>
      </c>
      <c r="J14" s="263">
        <v>101.39462476805457</v>
      </c>
      <c r="K14" s="263">
        <v>101.04438073510997</v>
      </c>
      <c r="L14" s="263">
        <v>100.36208395630831</v>
      </c>
      <c r="M14" s="263">
        <v>101.13947888489508</v>
      </c>
      <c r="N14" s="263">
        <v>100.13099330110298</v>
      </c>
      <c r="O14" s="263">
        <v>101.43786051902831</v>
      </c>
      <c r="P14" s="263">
        <v>101.04106705584765</v>
      </c>
      <c r="Q14" s="263">
        <v>100.61524843353791</v>
      </c>
      <c r="R14" s="263">
        <v>101.23676588650669</v>
      </c>
      <c r="S14" s="263">
        <v>100.48790615653857</v>
      </c>
      <c r="T14" s="263">
        <v>100.92230217861211</v>
      </c>
      <c r="U14" s="263">
        <v>100.84455128983413</v>
      </c>
      <c r="V14" s="263">
        <v>101.05490618286112</v>
      </c>
      <c r="W14" s="263">
        <v>101.60708059241766</v>
      </c>
      <c r="X14" s="263">
        <v>101.43542128618759</v>
      </c>
      <c r="Y14" s="263">
        <v>101.05331461400758</v>
      </c>
      <c r="Z14" s="263">
        <v>101.57591486519625</v>
      </c>
      <c r="AA14" s="263">
        <v>101.00585501624657</v>
      </c>
      <c r="AB14" s="263">
        <v>101.3895749795783</v>
      </c>
      <c r="AC14" s="263">
        <v>100.57770364509113</v>
      </c>
      <c r="AD14" s="263">
        <v>100.71159072363524</v>
      </c>
      <c r="AE14" s="263">
        <v>100.9862595874381</v>
      </c>
      <c r="AF14" s="263">
        <v>101.0492430873275</v>
      </c>
      <c r="AG14" s="263">
        <v>100.93767333777747</v>
      </c>
      <c r="AH14" s="263">
        <v>100.67025704523799</v>
      </c>
      <c r="AI14" s="263">
        <v>100.45414962361538</v>
      </c>
      <c r="AJ14" s="263">
        <v>101.55722843447123</v>
      </c>
      <c r="AK14" s="263">
        <v>101.06091666253315</v>
      </c>
      <c r="AL14" s="263">
        <v>100.79363995338581</v>
      </c>
      <c r="AM14" s="263">
        <v>101.15924472264277</v>
      </c>
      <c r="AN14" s="263">
        <v>101.63284711949809</v>
      </c>
      <c r="AO14" s="263">
        <v>101.37890084839626</v>
      </c>
      <c r="AP14" s="263">
        <v>101.41490388843684</v>
      </c>
      <c r="AQ14" s="263">
        <v>100.74592914590424</v>
      </c>
      <c r="AR14" s="263">
        <v>101.40424053828785</v>
      </c>
      <c r="AS14" s="2657"/>
    </row>
    <row r="15" spans="1:45">
      <c r="A15" s="2616">
        <v>43497</v>
      </c>
      <c r="B15" s="263">
        <v>100.45176905439858</v>
      </c>
      <c r="C15" s="263">
        <v>101.33950517576862</v>
      </c>
      <c r="D15" s="263">
        <v>100.29760575643439</v>
      </c>
      <c r="E15" s="263">
        <v>101.41667840797821</v>
      </c>
      <c r="F15" s="263">
        <v>99.320094575334252</v>
      </c>
      <c r="G15" s="263">
        <v>101.18890304317081</v>
      </c>
      <c r="H15" s="263">
        <v>99.172320304957069</v>
      </c>
      <c r="I15" s="263">
        <v>101.08408298323573</v>
      </c>
      <c r="J15" s="263">
        <v>101.56428331501286</v>
      </c>
      <c r="K15" s="263">
        <v>101.36240582836658</v>
      </c>
      <c r="L15" s="263">
        <v>100.47321336244111</v>
      </c>
      <c r="M15" s="263">
        <v>101.05716767046636</v>
      </c>
      <c r="N15" s="263">
        <v>100.03758292377064</v>
      </c>
      <c r="O15" s="263">
        <v>101.50270187629722</v>
      </c>
      <c r="P15" s="263">
        <v>101.11937919397374</v>
      </c>
      <c r="Q15" s="263">
        <v>100.54377826581772</v>
      </c>
      <c r="R15" s="263">
        <v>101.30832050081153</v>
      </c>
      <c r="S15" s="263">
        <v>100.31119745500334</v>
      </c>
      <c r="T15" s="263">
        <v>101.0732721606575</v>
      </c>
      <c r="U15" s="263">
        <v>100.93974491693375</v>
      </c>
      <c r="V15" s="263">
        <v>101.09851673064742</v>
      </c>
      <c r="W15" s="263">
        <v>101.66532624246224</v>
      </c>
      <c r="X15" s="263">
        <v>101.57281666081829</v>
      </c>
      <c r="Y15" s="263">
        <v>101.04890798773936</v>
      </c>
      <c r="Z15" s="263">
        <v>101.78159335213127</v>
      </c>
      <c r="AA15" s="263">
        <v>100.86084120470744</v>
      </c>
      <c r="AB15" s="263">
        <v>101.42381756117608</v>
      </c>
      <c r="AC15" s="263">
        <v>100.53133329820946</v>
      </c>
      <c r="AD15" s="263">
        <v>100.53491227765772</v>
      </c>
      <c r="AE15" s="263">
        <v>100.98102573263935</v>
      </c>
      <c r="AF15" s="263">
        <v>100.87386120540336</v>
      </c>
      <c r="AG15" s="263">
        <v>100.98456007664532</v>
      </c>
      <c r="AH15" s="263">
        <v>100.79911637834827</v>
      </c>
      <c r="AI15" s="263">
        <v>100.31165885916916</v>
      </c>
      <c r="AJ15" s="263">
        <v>101.64760489592167</v>
      </c>
      <c r="AK15" s="263">
        <v>101.06096435480114</v>
      </c>
      <c r="AL15" s="263">
        <v>100.77919513933182</v>
      </c>
      <c r="AM15" s="263">
        <v>101.24439706589637</v>
      </c>
      <c r="AN15" s="263">
        <v>101.73717012511544</v>
      </c>
      <c r="AO15" s="263">
        <v>101.48436776839216</v>
      </c>
      <c r="AP15" s="263">
        <v>101.34991268989451</v>
      </c>
      <c r="AQ15" s="263">
        <v>100.67402489137427</v>
      </c>
      <c r="AR15" s="263">
        <v>101.46512610799482</v>
      </c>
    </row>
    <row r="16" spans="1:45">
      <c r="A16" s="2616">
        <v>43525</v>
      </c>
      <c r="B16" s="263">
        <v>100.52044290702435</v>
      </c>
      <c r="C16" s="263">
        <v>101.51229551520596</v>
      </c>
      <c r="D16" s="263">
        <v>100.60771880614612</v>
      </c>
      <c r="E16" s="263">
        <v>101.44732949549689</v>
      </c>
      <c r="F16" s="263">
        <v>99.396879299985329</v>
      </c>
      <c r="G16" s="263">
        <v>101.41291425988381</v>
      </c>
      <c r="H16" s="263">
        <v>99.450479207166197</v>
      </c>
      <c r="I16" s="263">
        <v>101.08535348107009</v>
      </c>
      <c r="J16" s="263">
        <v>101.72158963753112</v>
      </c>
      <c r="K16" s="263">
        <v>101.65925728451373</v>
      </c>
      <c r="L16" s="263">
        <v>100.51422015661095</v>
      </c>
      <c r="M16" s="263">
        <v>100.96079052403144</v>
      </c>
      <c r="N16" s="263">
        <v>100.03981083596325</v>
      </c>
      <c r="O16" s="263">
        <v>101.55349095795323</v>
      </c>
      <c r="P16" s="263">
        <v>101.20562265863764</v>
      </c>
      <c r="Q16" s="263">
        <v>100.5727911104855</v>
      </c>
      <c r="R16" s="263">
        <v>101.37784645179644</v>
      </c>
      <c r="S16" s="263">
        <v>100.2064601445847</v>
      </c>
      <c r="T16" s="263">
        <v>101.23801913295516</v>
      </c>
      <c r="U16" s="263">
        <v>100.99852807634007</v>
      </c>
      <c r="V16" s="263">
        <v>101.13423250503699</v>
      </c>
      <c r="W16" s="263">
        <v>101.67224886960958</v>
      </c>
      <c r="X16" s="263">
        <v>101.71160314653245</v>
      </c>
      <c r="Y16" s="263">
        <v>101.06666230782115</v>
      </c>
      <c r="Z16" s="263">
        <v>101.98597753858267</v>
      </c>
      <c r="AA16" s="263">
        <v>100.69621625914044</v>
      </c>
      <c r="AB16" s="263">
        <v>101.43487543793239</v>
      </c>
      <c r="AC16" s="263">
        <v>100.59136783136447</v>
      </c>
      <c r="AD16" s="263">
        <v>100.40322930727223</v>
      </c>
      <c r="AE16" s="263">
        <v>101.05672533621863</v>
      </c>
      <c r="AF16" s="263">
        <v>100.74985313716145</v>
      </c>
      <c r="AG16" s="263">
        <v>101.08266131684645</v>
      </c>
      <c r="AH16" s="263">
        <v>100.97069537660191</v>
      </c>
      <c r="AI16" s="263">
        <v>100.24452126526373</v>
      </c>
      <c r="AJ16" s="263">
        <v>101.73411704573522</v>
      </c>
      <c r="AK16" s="263">
        <v>101.11661537574275</v>
      </c>
      <c r="AL16" s="263">
        <v>100.81287313203954</v>
      </c>
      <c r="AM16" s="263">
        <v>101.30236942626883</v>
      </c>
      <c r="AN16" s="263">
        <v>101.81486759488071</v>
      </c>
      <c r="AO16" s="263">
        <v>101.60076885903112</v>
      </c>
      <c r="AP16" s="263">
        <v>101.25981250897281</v>
      </c>
      <c r="AQ16" s="263">
        <v>100.68464035177013</v>
      </c>
      <c r="AR16" s="263">
        <v>101.54171679720605</v>
      </c>
    </row>
    <row r="17" spans="1:44">
      <c r="A17" s="2616">
        <v>43556</v>
      </c>
      <c r="B17" s="263">
        <v>100.40638768305132</v>
      </c>
      <c r="C17" s="263">
        <v>101.68929438265957</v>
      </c>
      <c r="D17" s="263">
        <v>100.89674363451928</v>
      </c>
      <c r="E17" s="263">
        <v>101.51896055679543</v>
      </c>
      <c r="F17" s="263">
        <v>99.374872016291562</v>
      </c>
      <c r="G17" s="263">
        <v>101.6188205282338</v>
      </c>
      <c r="H17" s="263">
        <v>99.681631767446518</v>
      </c>
      <c r="I17" s="263">
        <v>101.1327442370728</v>
      </c>
      <c r="J17" s="263">
        <v>101.89139614391429</v>
      </c>
      <c r="K17" s="263">
        <v>101.9222476589473</v>
      </c>
      <c r="L17" s="263">
        <v>100.50092310642015</v>
      </c>
      <c r="M17" s="263">
        <v>100.90986368027312</v>
      </c>
      <c r="N17" s="263">
        <v>100.21853130613511</v>
      </c>
      <c r="O17" s="263">
        <v>101.62870012861516</v>
      </c>
      <c r="P17" s="263">
        <v>101.30420099785536</v>
      </c>
      <c r="Q17" s="263">
        <v>100.73221346863114</v>
      </c>
      <c r="R17" s="263">
        <v>101.44773834692324</v>
      </c>
      <c r="S17" s="263">
        <v>100.17532450260271</v>
      </c>
      <c r="T17" s="263">
        <v>101.40219716346189</v>
      </c>
      <c r="U17" s="263">
        <v>101.01578920612405</v>
      </c>
      <c r="V17" s="263">
        <v>101.17015317648982</v>
      </c>
      <c r="W17" s="263">
        <v>101.68501055122589</v>
      </c>
      <c r="X17" s="263">
        <v>101.83781257507471</v>
      </c>
      <c r="Y17" s="263">
        <v>101.05860309367266</v>
      </c>
      <c r="Z17" s="263">
        <v>102.16943345230077</v>
      </c>
      <c r="AA17" s="263">
        <v>100.50658326394571</v>
      </c>
      <c r="AB17" s="263">
        <v>101.40990140037117</v>
      </c>
      <c r="AC17" s="263">
        <v>100.85656935356727</v>
      </c>
      <c r="AD17" s="263">
        <v>100.38485993810292</v>
      </c>
      <c r="AE17" s="263">
        <v>101.26268804730171</v>
      </c>
      <c r="AF17" s="263">
        <v>100.74757699581021</v>
      </c>
      <c r="AG17" s="263">
        <v>101.29697850528922</v>
      </c>
      <c r="AH17" s="263">
        <v>101.22410070059962</v>
      </c>
      <c r="AI17" s="263">
        <v>100.31460684458261</v>
      </c>
      <c r="AJ17" s="263">
        <v>101.84383354370736</v>
      </c>
      <c r="AK17" s="263">
        <v>101.24612347685712</v>
      </c>
      <c r="AL17" s="263">
        <v>100.88753778520132</v>
      </c>
      <c r="AM17" s="263">
        <v>101.33499492184546</v>
      </c>
      <c r="AN17" s="263">
        <v>101.88897211324428</v>
      </c>
      <c r="AO17" s="263">
        <v>101.69267713483167</v>
      </c>
      <c r="AP17" s="263">
        <v>101.13389923454403</v>
      </c>
      <c r="AQ17" s="263">
        <v>100.85999449877104</v>
      </c>
      <c r="AR17" s="263">
        <v>101.65088158677219</v>
      </c>
    </row>
    <row r="18" spans="1:44">
      <c r="A18" s="2616">
        <v>43586</v>
      </c>
      <c r="B18" s="263">
        <v>100.02972322209273</v>
      </c>
      <c r="C18" s="263">
        <v>101.82705919425759</v>
      </c>
      <c r="D18" s="263">
        <v>101.21637628329572</v>
      </c>
      <c r="E18" s="263">
        <v>101.60615266495041</v>
      </c>
      <c r="F18" s="263">
        <v>99.33620096254549</v>
      </c>
      <c r="G18" s="263">
        <v>101.76008359427848</v>
      </c>
      <c r="H18" s="263">
        <v>99.873714853167783</v>
      </c>
      <c r="I18" s="263">
        <v>101.19600748976605</v>
      </c>
      <c r="J18" s="263">
        <v>101.98494422703497</v>
      </c>
      <c r="K18" s="263">
        <v>102.13567063778339</v>
      </c>
      <c r="L18" s="263">
        <v>100.461561795043</v>
      </c>
      <c r="M18" s="263">
        <v>100.90845424850059</v>
      </c>
      <c r="N18" s="263">
        <v>100.4448160869688</v>
      </c>
      <c r="O18" s="263">
        <v>101.75398357965342</v>
      </c>
      <c r="P18" s="263">
        <v>101.41226546719638</v>
      </c>
      <c r="Q18" s="263">
        <v>100.96145902096198</v>
      </c>
      <c r="R18" s="263">
        <v>101.51945222773847</v>
      </c>
      <c r="S18" s="263">
        <v>100.19268256848162</v>
      </c>
      <c r="T18" s="263">
        <v>101.55166276295473</v>
      </c>
      <c r="U18" s="263">
        <v>101.05712578520134</v>
      </c>
      <c r="V18" s="263">
        <v>101.20999941103402</v>
      </c>
      <c r="W18" s="263">
        <v>101.66457608402902</v>
      </c>
      <c r="X18" s="263">
        <v>101.91817909833576</v>
      </c>
      <c r="Y18" s="263">
        <v>101.05231016836052</v>
      </c>
      <c r="Z18" s="263">
        <v>102.30203715835843</v>
      </c>
      <c r="AA18" s="263">
        <v>100.31162619991453</v>
      </c>
      <c r="AB18" s="263">
        <v>101.35363141584472</v>
      </c>
      <c r="AC18" s="263">
        <v>101.27472416767155</v>
      </c>
      <c r="AD18" s="263">
        <v>100.38193602333189</v>
      </c>
      <c r="AE18" s="263">
        <v>101.4684404966662</v>
      </c>
      <c r="AF18" s="263">
        <v>100.79158201379677</v>
      </c>
      <c r="AG18" s="263">
        <v>101.4936510293269</v>
      </c>
      <c r="AH18" s="263">
        <v>101.47635687375957</v>
      </c>
      <c r="AI18" s="263">
        <v>100.44586413152605</v>
      </c>
      <c r="AJ18" s="263">
        <v>101.99115205152661</v>
      </c>
      <c r="AK18" s="263">
        <v>101.41609409204123</v>
      </c>
      <c r="AL18" s="263">
        <v>100.98116081205974</v>
      </c>
      <c r="AM18" s="263">
        <v>101.38479822795979</v>
      </c>
      <c r="AN18" s="263">
        <v>101.92093009461259</v>
      </c>
      <c r="AO18" s="263">
        <v>101.7588642757632</v>
      </c>
      <c r="AP18" s="263">
        <v>100.98650042890965</v>
      </c>
      <c r="AQ18" s="263">
        <v>101.11711286351823</v>
      </c>
      <c r="AR18" s="263">
        <v>101.78996098902977</v>
      </c>
    </row>
    <row r="19" spans="1:44">
      <c r="A19" s="2616">
        <v>43617</v>
      </c>
      <c r="B19" s="263">
        <v>99.55138172237109</v>
      </c>
      <c r="C19" s="263">
        <v>101.9092796985779</v>
      </c>
      <c r="D19" s="263">
        <v>101.55064706732988</v>
      </c>
      <c r="E19" s="263">
        <v>101.678300438989</v>
      </c>
      <c r="F19" s="263">
        <v>99.353077885522481</v>
      </c>
      <c r="G19" s="263">
        <v>101.86083843361185</v>
      </c>
      <c r="H19" s="263">
        <v>100.0364194157231</v>
      </c>
      <c r="I19" s="263">
        <v>101.25963618185047</v>
      </c>
      <c r="J19" s="263">
        <v>101.93574888286972</v>
      </c>
      <c r="K19" s="263">
        <v>102.25420514470672</v>
      </c>
      <c r="L19" s="263">
        <v>100.45242649766689</v>
      </c>
      <c r="M19" s="263">
        <v>100.8673614814344</v>
      </c>
      <c r="N19" s="263">
        <v>100.57878222550953</v>
      </c>
      <c r="O19" s="263">
        <v>101.85298207687578</v>
      </c>
      <c r="P19" s="263">
        <v>101.52579009067983</v>
      </c>
      <c r="Q19" s="263">
        <v>101.14299805883277</v>
      </c>
      <c r="R19" s="263">
        <v>101.59199395011019</v>
      </c>
      <c r="S19" s="263">
        <v>100.21357765696334</v>
      </c>
      <c r="T19" s="263">
        <v>101.67735877397497</v>
      </c>
      <c r="U19" s="263">
        <v>101.16466166995568</v>
      </c>
      <c r="V19" s="263">
        <v>101.25086182011565</v>
      </c>
      <c r="W19" s="263">
        <v>101.56388443221903</v>
      </c>
      <c r="X19" s="263">
        <v>101.93608803875425</v>
      </c>
      <c r="Y19" s="263">
        <v>101.06340385283558</v>
      </c>
      <c r="Z19" s="263">
        <v>102.37381549827079</v>
      </c>
      <c r="AA19" s="263">
        <v>100.06540979246964</v>
      </c>
      <c r="AB19" s="263">
        <v>101.2778367584466</v>
      </c>
      <c r="AC19" s="263">
        <v>101.66680568012917</v>
      </c>
      <c r="AD19" s="263">
        <v>100.32106299020892</v>
      </c>
      <c r="AE19" s="263">
        <v>101.57877989201602</v>
      </c>
      <c r="AF19" s="263">
        <v>100.80733482451009</v>
      </c>
      <c r="AG19" s="263">
        <v>101.54577852457039</v>
      </c>
      <c r="AH19" s="263">
        <v>101.6212141002798</v>
      </c>
      <c r="AI19" s="263">
        <v>100.49653605984911</v>
      </c>
      <c r="AJ19" s="263">
        <v>102.12532333091316</v>
      </c>
      <c r="AK19" s="263">
        <v>101.55958938864461</v>
      </c>
      <c r="AL19" s="263">
        <v>101.06342913061812</v>
      </c>
      <c r="AM19" s="263">
        <v>101.47583628546315</v>
      </c>
      <c r="AN19" s="263">
        <v>101.87678730155652</v>
      </c>
      <c r="AO19" s="263">
        <v>101.8022894080048</v>
      </c>
      <c r="AP19" s="263">
        <v>100.79757154314107</v>
      </c>
      <c r="AQ19" s="263">
        <v>101.32050075110359</v>
      </c>
      <c r="AR19" s="263">
        <v>101.91262901717799</v>
      </c>
    </row>
    <row r="20" spans="1:44">
      <c r="A20" s="2616">
        <v>43647</v>
      </c>
      <c r="B20" s="263">
        <v>99.114650026520337</v>
      </c>
      <c r="C20" s="263">
        <v>101.94247836675684</v>
      </c>
      <c r="D20" s="263">
        <v>101.79727064269586</v>
      </c>
      <c r="E20" s="263">
        <v>101.73666644276653</v>
      </c>
      <c r="F20" s="263">
        <v>99.439598459880855</v>
      </c>
      <c r="G20" s="263">
        <v>101.90150238417847</v>
      </c>
      <c r="H20" s="263">
        <v>100.16052625232746</v>
      </c>
      <c r="I20" s="263">
        <v>101.25996709361149</v>
      </c>
      <c r="J20" s="263">
        <v>101.81535253398037</v>
      </c>
      <c r="K20" s="263">
        <v>102.23914973825343</v>
      </c>
      <c r="L20" s="263">
        <v>100.44467911128488</v>
      </c>
      <c r="M20" s="263">
        <v>100.84071033049432</v>
      </c>
      <c r="N20" s="263">
        <v>100.33175145649707</v>
      </c>
      <c r="O20" s="263">
        <v>101.89160046145443</v>
      </c>
      <c r="P20" s="263">
        <v>101.64017483754206</v>
      </c>
      <c r="Q20" s="263">
        <v>101.17510999309371</v>
      </c>
      <c r="R20" s="263">
        <v>101.66170263642242</v>
      </c>
      <c r="S20" s="263">
        <v>100.18968030158601</v>
      </c>
      <c r="T20" s="263">
        <v>101.77087248118605</v>
      </c>
      <c r="U20" s="263">
        <v>101.26732591058074</v>
      </c>
      <c r="V20" s="263">
        <v>101.28342313190045</v>
      </c>
      <c r="W20" s="263">
        <v>101.38157605734935</v>
      </c>
      <c r="X20" s="263">
        <v>101.90031897117224</v>
      </c>
      <c r="Y20" s="263">
        <v>101.11637051270822</v>
      </c>
      <c r="Z20" s="263">
        <v>102.37363113144286</v>
      </c>
      <c r="AA20" s="263">
        <v>99.827880478896745</v>
      </c>
      <c r="AB20" s="263">
        <v>101.20427855295148</v>
      </c>
      <c r="AC20" s="263">
        <v>101.79263904091358</v>
      </c>
      <c r="AD20" s="263">
        <v>100.11430605806292</v>
      </c>
      <c r="AE20" s="263">
        <v>101.43043057009916</v>
      </c>
      <c r="AF20" s="263">
        <v>100.63991714666761</v>
      </c>
      <c r="AG20" s="263">
        <v>101.31983920806559</v>
      </c>
      <c r="AH20" s="263">
        <v>101.47085774607133</v>
      </c>
      <c r="AI20" s="263">
        <v>100.36443536903982</v>
      </c>
      <c r="AJ20" s="263">
        <v>102.22191811941146</v>
      </c>
      <c r="AK20" s="263">
        <v>101.61709386137818</v>
      </c>
      <c r="AL20" s="263">
        <v>101.10249848905111</v>
      </c>
      <c r="AM20" s="263">
        <v>101.55879324742</v>
      </c>
      <c r="AN20" s="263">
        <v>101.7605003709822</v>
      </c>
      <c r="AO20" s="263">
        <v>101.82994745150529</v>
      </c>
      <c r="AP20" s="263">
        <v>100.61505167109046</v>
      </c>
      <c r="AQ20" s="263">
        <v>101.28157849454765</v>
      </c>
      <c r="AR20" s="263">
        <v>101.98377885088955</v>
      </c>
    </row>
    <row r="21" spans="1:44">
      <c r="A21" s="2616">
        <v>43678</v>
      </c>
      <c r="B21" s="263">
        <v>98.857249786406854</v>
      </c>
      <c r="C21" s="263">
        <v>101.90959544211474</v>
      </c>
      <c r="D21" s="263">
        <v>101.8815275893465</v>
      </c>
      <c r="E21" s="263">
        <v>101.7361594329887</v>
      </c>
      <c r="F21" s="263">
        <v>99.604890510606978</v>
      </c>
      <c r="G21" s="263">
        <v>101.84838552374983</v>
      </c>
      <c r="H21" s="263">
        <v>100.28533812498966</v>
      </c>
      <c r="I21" s="263">
        <v>101.17838993712893</v>
      </c>
      <c r="J21" s="263">
        <v>101.65001337642221</v>
      </c>
      <c r="K21" s="263">
        <v>102.09681661439971</v>
      </c>
      <c r="L21" s="263">
        <v>100.44377008669352</v>
      </c>
      <c r="M21" s="263">
        <v>100.80554534017594</v>
      </c>
      <c r="N21" s="263">
        <v>99.940298216270747</v>
      </c>
      <c r="O21" s="263">
        <v>101.85391741799188</v>
      </c>
      <c r="P21" s="263">
        <v>101.74553336540203</v>
      </c>
      <c r="Q21" s="263">
        <v>100.98504679877709</v>
      </c>
      <c r="R21" s="263">
        <v>101.7198723940287</v>
      </c>
      <c r="S21" s="263">
        <v>100.0824790346185</v>
      </c>
      <c r="T21" s="263">
        <v>101.83144051688372</v>
      </c>
      <c r="U21" s="263">
        <v>101.23788829608299</v>
      </c>
      <c r="V21" s="263">
        <v>101.30047643700328</v>
      </c>
      <c r="W21" s="263">
        <v>101.10261053591735</v>
      </c>
      <c r="X21" s="263">
        <v>101.83622771646206</v>
      </c>
      <c r="Y21" s="263">
        <v>101.19379000320623</v>
      </c>
      <c r="Z21" s="263">
        <v>102.30286455150333</v>
      </c>
      <c r="AA21" s="263">
        <v>99.594315160673531</v>
      </c>
      <c r="AB21" s="263">
        <v>101.14452969472147</v>
      </c>
      <c r="AC21" s="263">
        <v>101.69839881384655</v>
      </c>
      <c r="AD21" s="263">
        <v>99.888108392213169</v>
      </c>
      <c r="AE21" s="263">
        <v>101.12153152274203</v>
      </c>
      <c r="AF21" s="263">
        <v>100.36999385209751</v>
      </c>
      <c r="AG21" s="263">
        <v>100.97745486118097</v>
      </c>
      <c r="AH21" s="263">
        <v>101.16462956945483</v>
      </c>
      <c r="AI21" s="263">
        <v>100.15296798481086</v>
      </c>
      <c r="AJ21" s="263">
        <v>102.26464338287713</v>
      </c>
      <c r="AK21" s="263">
        <v>101.54260538848979</v>
      </c>
      <c r="AL21" s="263">
        <v>101.07632747635971</v>
      </c>
      <c r="AM21" s="263">
        <v>101.55119583210146</v>
      </c>
      <c r="AN21" s="263">
        <v>101.57756985298907</v>
      </c>
      <c r="AO21" s="263">
        <v>101.83343359200842</v>
      </c>
      <c r="AP21" s="263">
        <v>100.44295969479629</v>
      </c>
      <c r="AQ21" s="263">
        <v>101.0874646946647</v>
      </c>
      <c r="AR21" s="263">
        <v>101.97385521903476</v>
      </c>
    </row>
    <row r="22" spans="1:44">
      <c r="A22" s="2616">
        <v>43709</v>
      </c>
      <c r="B22" s="263">
        <v>98.878511319842744</v>
      </c>
      <c r="C22" s="263">
        <v>101.79070354927914</v>
      </c>
      <c r="D22" s="263">
        <v>101.84702045449131</v>
      </c>
      <c r="E22" s="263">
        <v>101.61336606072845</v>
      </c>
      <c r="F22" s="263">
        <v>99.849394534535534</v>
      </c>
      <c r="G22" s="263">
        <v>101.72697550156535</v>
      </c>
      <c r="H22" s="263">
        <v>100.47412916072068</v>
      </c>
      <c r="I22" s="263">
        <v>101.06596487215359</v>
      </c>
      <c r="J22" s="263">
        <v>101.41753212619717</v>
      </c>
      <c r="K22" s="263">
        <v>101.81865754137743</v>
      </c>
      <c r="L22" s="263">
        <v>100.45393608726626</v>
      </c>
      <c r="M22" s="263">
        <v>100.72373905085763</v>
      </c>
      <c r="N22" s="263">
        <v>99.598258179498288</v>
      </c>
      <c r="O22" s="263">
        <v>101.73246149547613</v>
      </c>
      <c r="P22" s="263">
        <v>101.82448126660306</v>
      </c>
      <c r="Q22" s="263">
        <v>100.70162187496236</v>
      </c>
      <c r="R22" s="263">
        <v>101.74901034575643</v>
      </c>
      <c r="S22" s="263">
        <v>99.892734381703008</v>
      </c>
      <c r="T22" s="263">
        <v>101.86093349450182</v>
      </c>
      <c r="U22" s="263">
        <v>100.98435743447379</v>
      </c>
      <c r="V22" s="263">
        <v>101.30256752825584</v>
      </c>
      <c r="W22" s="263">
        <v>100.82279346486438</v>
      </c>
      <c r="X22" s="263">
        <v>101.76775616169265</v>
      </c>
      <c r="Y22" s="263">
        <v>101.29524754920611</v>
      </c>
      <c r="Z22" s="263">
        <v>102.16462292459252</v>
      </c>
      <c r="AA22" s="263">
        <v>99.368490966539042</v>
      </c>
      <c r="AB22" s="263">
        <v>101.09634572480753</v>
      </c>
      <c r="AC22" s="263">
        <v>101.42618645743374</v>
      </c>
      <c r="AD22" s="263">
        <v>99.683708384282937</v>
      </c>
      <c r="AE22" s="263">
        <v>100.76294828998904</v>
      </c>
      <c r="AF22" s="263">
        <v>100.07956638522842</v>
      </c>
      <c r="AG22" s="263">
        <v>100.6241686158898</v>
      </c>
      <c r="AH22" s="263">
        <v>100.80882721984074</v>
      </c>
      <c r="AI22" s="263">
        <v>99.937376096829155</v>
      </c>
      <c r="AJ22" s="263">
        <v>102.23780698227729</v>
      </c>
      <c r="AK22" s="263">
        <v>101.39899363116047</v>
      </c>
      <c r="AL22" s="263">
        <v>100.98639271280538</v>
      </c>
      <c r="AM22" s="263">
        <v>101.39694481154956</v>
      </c>
      <c r="AN22" s="263">
        <v>101.39184951990229</v>
      </c>
      <c r="AO22" s="263">
        <v>101.81415864862733</v>
      </c>
      <c r="AP22" s="263">
        <v>100.28219485539425</v>
      </c>
      <c r="AQ22" s="263">
        <v>100.79999927913192</v>
      </c>
      <c r="AR22" s="263">
        <v>101.88964301058682</v>
      </c>
    </row>
    <row r="23" spans="1:44">
      <c r="A23" s="2616">
        <v>43739</v>
      </c>
      <c r="B23" s="263">
        <v>99.170639881642487</v>
      </c>
      <c r="C23" s="263">
        <v>101.5627048220943</v>
      </c>
      <c r="D23" s="263">
        <v>101.76138219574952</v>
      </c>
      <c r="E23" s="263">
        <v>101.34913792181734</v>
      </c>
      <c r="F23" s="263">
        <v>100.17315707507476</v>
      </c>
      <c r="G23" s="263">
        <v>101.54644020720308</v>
      </c>
      <c r="H23" s="263">
        <v>100.81085835046039</v>
      </c>
      <c r="I23" s="263">
        <v>100.87822848994529</v>
      </c>
      <c r="J23" s="263">
        <v>101.11995007790918</v>
      </c>
      <c r="K23" s="263">
        <v>101.4576311611269</v>
      </c>
      <c r="L23" s="263">
        <v>100.49567674186443</v>
      </c>
      <c r="M23" s="263">
        <v>100.57526161252591</v>
      </c>
      <c r="N23" s="263">
        <v>99.277279930690199</v>
      </c>
      <c r="O23" s="263">
        <v>101.55736305845136</v>
      </c>
      <c r="P23" s="263">
        <v>101.85031152516233</v>
      </c>
      <c r="Q23" s="263">
        <v>100.36937818160075</v>
      </c>
      <c r="R23" s="263">
        <v>101.72643907129704</v>
      </c>
      <c r="S23" s="263">
        <v>99.606566173870277</v>
      </c>
      <c r="T23" s="263">
        <v>101.86051623966888</v>
      </c>
      <c r="U23" s="263">
        <v>100.43336705893756</v>
      </c>
      <c r="V23" s="263">
        <v>101.28400673050817</v>
      </c>
      <c r="W23" s="263">
        <v>100.56337445425181</v>
      </c>
      <c r="X23" s="263">
        <v>101.70536024009044</v>
      </c>
      <c r="Y23" s="263">
        <v>101.32276328585966</v>
      </c>
      <c r="Z23" s="263">
        <v>101.95334583526775</v>
      </c>
      <c r="AA23" s="263">
        <v>99.135981596754604</v>
      </c>
      <c r="AB23" s="263">
        <v>101.03118962808114</v>
      </c>
      <c r="AC23" s="263">
        <v>100.95135770511301</v>
      </c>
      <c r="AD23" s="263">
        <v>99.446419295393696</v>
      </c>
      <c r="AE23" s="263">
        <v>100.34494071977468</v>
      </c>
      <c r="AF23" s="263">
        <v>99.697852021484138</v>
      </c>
      <c r="AG23" s="263">
        <v>100.24380177867596</v>
      </c>
      <c r="AH23" s="263">
        <v>100.41756762976004</v>
      </c>
      <c r="AI23" s="263">
        <v>99.683443713636592</v>
      </c>
      <c r="AJ23" s="263">
        <v>102.14357016507876</v>
      </c>
      <c r="AK23" s="263">
        <v>101.19860742719058</v>
      </c>
      <c r="AL23" s="263">
        <v>100.82555822683128</v>
      </c>
      <c r="AM23" s="263">
        <v>101.04754165384325</v>
      </c>
      <c r="AN23" s="263">
        <v>101.2202459360583</v>
      </c>
      <c r="AO23" s="263">
        <v>101.71786727527636</v>
      </c>
      <c r="AP23" s="263">
        <v>100.10754990973973</v>
      </c>
      <c r="AQ23" s="263">
        <v>100.38684038503035</v>
      </c>
      <c r="AR23" s="263">
        <v>101.72866928763356</v>
      </c>
    </row>
    <row r="24" spans="1:44">
      <c r="A24" s="2616">
        <v>43770</v>
      </c>
      <c r="B24" s="263">
        <v>99.665781263086856</v>
      </c>
      <c r="C24" s="263">
        <v>101.20251699200739</v>
      </c>
      <c r="D24" s="263">
        <v>101.66311894472496</v>
      </c>
      <c r="E24" s="263">
        <v>100.92437475090546</v>
      </c>
      <c r="F24" s="263">
        <v>100.51254901867311</v>
      </c>
      <c r="G24" s="263">
        <v>101.27764880625378</v>
      </c>
      <c r="H24" s="263">
        <v>101.19939833646656</v>
      </c>
      <c r="I24" s="263">
        <v>100.56293947981419</v>
      </c>
      <c r="J24" s="263">
        <v>100.76251644636224</v>
      </c>
      <c r="K24" s="263">
        <v>100.99182034945014</v>
      </c>
      <c r="L24" s="263">
        <v>100.55638461816943</v>
      </c>
      <c r="M24" s="263">
        <v>100.3449302089432</v>
      </c>
      <c r="N24" s="263">
        <v>99.054774561391497</v>
      </c>
      <c r="O24" s="263">
        <v>101.33470434162835</v>
      </c>
      <c r="P24" s="263">
        <v>101.79626637252318</v>
      </c>
      <c r="Q24" s="263">
        <v>100.03498107382366</v>
      </c>
      <c r="R24" s="263">
        <v>101.62371216154169</v>
      </c>
      <c r="S24" s="263">
        <v>99.267265483115821</v>
      </c>
      <c r="T24" s="263">
        <v>101.81898318739695</v>
      </c>
      <c r="U24" s="263">
        <v>99.75535749356952</v>
      </c>
      <c r="V24" s="263">
        <v>101.22195758391071</v>
      </c>
      <c r="W24" s="263">
        <v>100.31151422993372</v>
      </c>
      <c r="X24" s="263">
        <v>101.63595630459737</v>
      </c>
      <c r="Y24" s="263">
        <v>101.22220934579653</v>
      </c>
      <c r="Z24" s="263">
        <v>101.64756816823541</v>
      </c>
      <c r="AA24" s="263">
        <v>98.922357325505146</v>
      </c>
      <c r="AB24" s="263">
        <v>100.90485536026719</v>
      </c>
      <c r="AC24" s="263">
        <v>100.34288846287401</v>
      </c>
      <c r="AD24" s="263">
        <v>99.185648126638398</v>
      </c>
      <c r="AE24" s="263">
        <v>99.924191618069685</v>
      </c>
      <c r="AF24" s="263">
        <v>99.279615913731163</v>
      </c>
      <c r="AG24" s="263">
        <v>99.887184057551266</v>
      </c>
      <c r="AH24" s="263">
        <v>100.02268716218003</v>
      </c>
      <c r="AI24" s="263">
        <v>99.428344828929511</v>
      </c>
      <c r="AJ24" s="263">
        <v>101.9688799381818</v>
      </c>
      <c r="AK24" s="263">
        <v>100.95173615488963</v>
      </c>
      <c r="AL24" s="263">
        <v>100.61183070997986</v>
      </c>
      <c r="AM24" s="263">
        <v>100.59353705692895</v>
      </c>
      <c r="AN24" s="263">
        <v>101.04893604436117</v>
      </c>
      <c r="AO24" s="263">
        <v>101.50494857439402</v>
      </c>
      <c r="AP24" s="263">
        <v>99.908090962501134</v>
      </c>
      <c r="AQ24" s="263">
        <v>99.899881458514159</v>
      </c>
      <c r="AR24" s="263">
        <v>101.49392341600364</v>
      </c>
    </row>
    <row r="25" spans="1:44">
      <c r="A25" s="2616">
        <v>43800</v>
      </c>
      <c r="B25" s="263">
        <v>100.3438617116487</v>
      </c>
      <c r="C25" s="263">
        <v>100.71406626985232</v>
      </c>
      <c r="D25" s="263">
        <v>101.60847488005402</v>
      </c>
      <c r="E25" s="263">
        <v>100.32967480517384</v>
      </c>
      <c r="F25" s="263">
        <v>100.84981562920342</v>
      </c>
      <c r="G25" s="263">
        <v>100.90833740836707</v>
      </c>
      <c r="H25" s="263">
        <v>101.58067516926778</v>
      </c>
      <c r="I25" s="263">
        <v>100.1418220245868</v>
      </c>
      <c r="J25" s="263">
        <v>100.30371885377214</v>
      </c>
      <c r="K25" s="263">
        <v>100.37857810485222</v>
      </c>
      <c r="L25" s="263">
        <v>100.64669785532415</v>
      </c>
      <c r="M25" s="263">
        <v>99.976335905613851</v>
      </c>
      <c r="N25" s="263">
        <v>98.928201038725263</v>
      </c>
      <c r="O25" s="263">
        <v>101.02210712351497</v>
      </c>
      <c r="P25" s="263">
        <v>101.64043958597428</v>
      </c>
      <c r="Q25" s="263">
        <v>99.674653984997789</v>
      </c>
      <c r="R25" s="263">
        <v>101.41221089283444</v>
      </c>
      <c r="S25" s="263">
        <v>98.913468363501252</v>
      </c>
      <c r="T25" s="263">
        <v>101.70859717607102</v>
      </c>
      <c r="U25" s="263">
        <v>99.070011532095236</v>
      </c>
      <c r="V25" s="263">
        <v>101.07855147981091</v>
      </c>
      <c r="W25" s="263">
        <v>100.01910197148274</v>
      </c>
      <c r="X25" s="263">
        <v>101.51824992358462</v>
      </c>
      <c r="Y25" s="263">
        <v>101.01462599053487</v>
      </c>
      <c r="Z25" s="263">
        <v>101.21537722753295</v>
      </c>
      <c r="AA25" s="263">
        <v>98.715598175604867</v>
      </c>
      <c r="AB25" s="263">
        <v>100.67586632334866</v>
      </c>
      <c r="AC25" s="263">
        <v>99.6128929265343</v>
      </c>
      <c r="AD25" s="263">
        <v>98.869006862591135</v>
      </c>
      <c r="AE25" s="263">
        <v>99.50219508381528</v>
      </c>
      <c r="AF25" s="263">
        <v>98.86019081641227</v>
      </c>
      <c r="AG25" s="263">
        <v>99.527226005358642</v>
      </c>
      <c r="AH25" s="263">
        <v>99.598261870177865</v>
      </c>
      <c r="AI25" s="263">
        <v>99.1375121497002</v>
      </c>
      <c r="AJ25" s="263">
        <v>101.67315188848926</v>
      </c>
      <c r="AK25" s="263">
        <v>100.62878891680631</v>
      </c>
      <c r="AL25" s="263">
        <v>100.35132672429876</v>
      </c>
      <c r="AM25" s="263">
        <v>100.08512165502987</v>
      </c>
      <c r="AN25" s="263">
        <v>100.83024566896792</v>
      </c>
      <c r="AO25" s="263">
        <v>101.16970536521241</v>
      </c>
      <c r="AP25" s="263">
        <v>99.652430743336026</v>
      </c>
      <c r="AQ25" s="263">
        <v>99.337572839537842</v>
      </c>
      <c r="AR25" s="263">
        <v>101.15959481663135</v>
      </c>
    </row>
    <row r="26" spans="1:44">
      <c r="A26" s="2616">
        <v>43831</v>
      </c>
      <c r="B26" s="263">
        <v>101.19784027251281</v>
      </c>
      <c r="C26" s="263">
        <v>100.0980268953459</v>
      </c>
      <c r="D26" s="263">
        <v>101.65537283373403</v>
      </c>
      <c r="E26" s="263">
        <v>99.600815309221147</v>
      </c>
      <c r="F26" s="263">
        <v>101.22643516536669</v>
      </c>
      <c r="G26" s="263">
        <v>100.40641149847377</v>
      </c>
      <c r="H26" s="263">
        <v>101.94454737751747</v>
      </c>
      <c r="I26" s="263">
        <v>99.619833663761042</v>
      </c>
      <c r="J26" s="263">
        <v>99.744762823635867</v>
      </c>
      <c r="K26" s="263">
        <v>99.62685968476778</v>
      </c>
      <c r="L26" s="263">
        <v>100.78056885762162</v>
      </c>
      <c r="M26" s="263">
        <v>99.412049005289447</v>
      </c>
      <c r="N26" s="263">
        <v>98.817456520408626</v>
      </c>
      <c r="O26" s="263">
        <v>100.46432424075145</v>
      </c>
      <c r="P26" s="263">
        <v>101.36547160819258</v>
      </c>
      <c r="Q26" s="263">
        <v>99.175655757064106</v>
      </c>
      <c r="R26" s="263">
        <v>101.07767034624976</v>
      </c>
      <c r="S26" s="263">
        <v>98.522448115585647</v>
      </c>
      <c r="T26" s="263">
        <v>101.49360556628345</v>
      </c>
      <c r="U26" s="263">
        <v>98.401965983463683</v>
      </c>
      <c r="V26" s="263">
        <v>100.80399473111559</v>
      </c>
      <c r="W26" s="263">
        <v>99.652537077716403</v>
      </c>
      <c r="X26" s="263">
        <v>101.28747144059535</v>
      </c>
      <c r="Y26" s="263">
        <v>100.73821641205977</v>
      </c>
      <c r="Z26" s="263">
        <v>100.64824468285862</v>
      </c>
      <c r="AA26" s="263">
        <v>98.474341173799758</v>
      </c>
      <c r="AB26" s="263">
        <v>100.31253289201507</v>
      </c>
      <c r="AC26" s="263">
        <v>98.720506145239739</v>
      </c>
      <c r="AD26" s="263">
        <v>98.447928671106439</v>
      </c>
      <c r="AE26" s="263">
        <v>99.001113442885725</v>
      </c>
      <c r="AF26" s="263">
        <v>98.410227770378128</v>
      </c>
      <c r="AG26" s="263">
        <v>99.115411860979691</v>
      </c>
      <c r="AH26" s="263">
        <v>99.10347505882676</v>
      </c>
      <c r="AI26" s="263">
        <v>98.735696833845608</v>
      </c>
      <c r="AJ26" s="263">
        <v>101.14741498043652</v>
      </c>
      <c r="AK26" s="263">
        <v>100.15803743776578</v>
      </c>
      <c r="AL26" s="263">
        <v>100.01122710891241</v>
      </c>
      <c r="AM26" s="263">
        <v>99.506862431634175</v>
      </c>
      <c r="AN26" s="263">
        <v>100.51172016261157</v>
      </c>
      <c r="AO26" s="263">
        <v>100.72768734381272</v>
      </c>
      <c r="AP26" s="263">
        <v>99.297708159703959</v>
      </c>
      <c r="AQ26" s="263">
        <v>98.651122943975352</v>
      </c>
      <c r="AR26" s="263">
        <v>100.64486886488206</v>
      </c>
    </row>
    <row r="27" spans="1:44">
      <c r="A27" s="2616">
        <v>43862</v>
      </c>
      <c r="B27" s="263">
        <v>102.14044701932029</v>
      </c>
      <c r="C27" s="263">
        <v>99.404257748234741</v>
      </c>
      <c r="D27" s="263">
        <v>101.83107511299517</v>
      </c>
      <c r="E27" s="263">
        <v>98.862099781759895</v>
      </c>
      <c r="F27" s="263">
        <v>101.7144743157739</v>
      </c>
      <c r="G27" s="263">
        <v>99.746174038331333</v>
      </c>
      <c r="H27" s="263">
        <v>102.30182210692344</v>
      </c>
      <c r="I27" s="263">
        <v>99.003053602527828</v>
      </c>
      <c r="J27" s="263">
        <v>99.126781487185298</v>
      </c>
      <c r="K27" s="263">
        <v>98.790805132082468</v>
      </c>
      <c r="L27" s="263">
        <v>100.94901698263453</v>
      </c>
      <c r="M27" s="263">
        <v>98.760702689971865</v>
      </c>
      <c r="N27" s="263">
        <v>98.669105651076705</v>
      </c>
      <c r="O27" s="263">
        <v>99.675819021618139</v>
      </c>
      <c r="P27" s="263">
        <v>100.97551605847069</v>
      </c>
      <c r="Q27" s="263">
        <v>98.463711409119512</v>
      </c>
      <c r="R27" s="263">
        <v>100.64115899788071</v>
      </c>
      <c r="S27" s="263">
        <v>98.081528247751947</v>
      </c>
      <c r="T27" s="263">
        <v>101.147651663018</v>
      </c>
      <c r="U27" s="263">
        <v>97.791626271486194</v>
      </c>
      <c r="V27" s="263">
        <v>100.36176882491837</v>
      </c>
      <c r="W27" s="263">
        <v>99.17624061409073</v>
      </c>
      <c r="X27" s="263">
        <v>100.89537284582924</v>
      </c>
      <c r="Y27" s="263">
        <v>100.41073870559165</v>
      </c>
      <c r="Z27" s="263">
        <v>99.999271802623213</v>
      </c>
      <c r="AA27" s="263">
        <v>98.159968333132511</v>
      </c>
      <c r="AB27" s="263">
        <v>99.818186104120159</v>
      </c>
      <c r="AC27" s="263">
        <v>97.712975527320239</v>
      </c>
      <c r="AD27" s="263">
        <v>97.943125829986144</v>
      </c>
      <c r="AE27" s="263">
        <v>98.344363401248515</v>
      </c>
      <c r="AF27" s="263">
        <v>97.903466289791908</v>
      </c>
      <c r="AG27" s="263">
        <v>98.644176706158021</v>
      </c>
      <c r="AH27" s="263">
        <v>98.538731000676648</v>
      </c>
      <c r="AI27" s="263">
        <v>98.254778983527146</v>
      </c>
      <c r="AJ27" s="263">
        <v>100.40342256898015</v>
      </c>
      <c r="AK27" s="263">
        <v>99.509432676740005</v>
      </c>
      <c r="AL27" s="263">
        <v>99.569626068426686</v>
      </c>
      <c r="AM27" s="263">
        <v>98.861143894065592</v>
      </c>
      <c r="AN27" s="263">
        <v>100.0486599087356</v>
      </c>
      <c r="AO27" s="263">
        <v>100.21602498044683</v>
      </c>
      <c r="AP27" s="263">
        <v>98.823219811305407</v>
      </c>
      <c r="AQ27" s="263">
        <v>97.856383444214202</v>
      </c>
      <c r="AR27" s="263">
        <v>99.945014686000547</v>
      </c>
    </row>
    <row r="28" spans="1:44">
      <c r="A28" s="2616">
        <v>43891</v>
      </c>
      <c r="B28" s="263">
        <v>103.08988584906709</v>
      </c>
      <c r="C28" s="263">
        <v>98.670833638369857</v>
      </c>
      <c r="D28" s="263">
        <v>102.08695919640377</v>
      </c>
      <c r="E28" s="263">
        <v>98.141415642589308</v>
      </c>
      <c r="F28" s="263">
        <v>102.39159749852959</v>
      </c>
      <c r="G28" s="263">
        <v>98.925944829967193</v>
      </c>
      <c r="H28" s="263">
        <v>102.67229411846014</v>
      </c>
      <c r="I28" s="263">
        <v>98.298388251546939</v>
      </c>
      <c r="J28" s="263">
        <v>98.440265336311157</v>
      </c>
      <c r="K28" s="263">
        <v>97.929983350477585</v>
      </c>
      <c r="L28" s="263">
        <v>101.18184196270877</v>
      </c>
      <c r="M28" s="263">
        <v>98.111210933601029</v>
      </c>
      <c r="N28" s="263">
        <v>98.467916669564829</v>
      </c>
      <c r="O28" s="263">
        <v>98.650135587086453</v>
      </c>
      <c r="P28" s="263">
        <v>100.47805383852659</v>
      </c>
      <c r="Q28" s="263">
        <v>97.564915755763849</v>
      </c>
      <c r="R28" s="263">
        <v>100.12988832742219</v>
      </c>
      <c r="S28" s="263">
        <v>97.618109734441745</v>
      </c>
      <c r="T28" s="263">
        <v>100.65264363172143</v>
      </c>
      <c r="U28" s="263">
        <v>97.219195588407899</v>
      </c>
      <c r="V28" s="263">
        <v>99.756448742429967</v>
      </c>
      <c r="W28" s="263">
        <v>98.622118189199853</v>
      </c>
      <c r="X28" s="263">
        <v>100.34449899427045</v>
      </c>
      <c r="Y28" s="263">
        <v>100.02503635227984</v>
      </c>
      <c r="Z28" s="263">
        <v>99.313062573125876</v>
      </c>
      <c r="AA28" s="263">
        <v>97.779786253135754</v>
      </c>
      <c r="AB28" s="263">
        <v>99.19949848457955</v>
      </c>
      <c r="AC28" s="263">
        <v>96.649372943793793</v>
      </c>
      <c r="AD28" s="263">
        <v>97.383704766709812</v>
      </c>
      <c r="AE28" s="263">
        <v>97.484041424037045</v>
      </c>
      <c r="AF28" s="263">
        <v>97.327210261442715</v>
      </c>
      <c r="AG28" s="263">
        <v>98.098306570022046</v>
      </c>
      <c r="AH28" s="263">
        <v>97.929465494059912</v>
      </c>
      <c r="AI28" s="263">
        <v>97.716556843227494</v>
      </c>
      <c r="AJ28" s="263">
        <v>99.441821777149315</v>
      </c>
      <c r="AK28" s="263">
        <v>98.713080032120303</v>
      </c>
      <c r="AL28" s="263">
        <v>99.031747980641057</v>
      </c>
      <c r="AM28" s="263">
        <v>98.13862789237362</v>
      </c>
      <c r="AN28" s="263">
        <v>99.459435164352101</v>
      </c>
      <c r="AO28" s="263">
        <v>99.654340834574242</v>
      </c>
      <c r="AP28" s="263">
        <v>98.23716746725448</v>
      </c>
      <c r="AQ28" s="263">
        <v>96.982761498703482</v>
      </c>
      <c r="AR28" s="263">
        <v>99.069773004721171</v>
      </c>
    </row>
    <row r="29" spans="1:44">
      <c r="A29" s="2616">
        <v>43922</v>
      </c>
      <c r="B29" s="263">
        <v>103.83146240923976</v>
      </c>
      <c r="C29" s="263">
        <v>98.011078494857031</v>
      </c>
      <c r="D29" s="263">
        <v>102.33304016333301</v>
      </c>
      <c r="E29" s="263">
        <v>97.553873639927048</v>
      </c>
      <c r="F29" s="263">
        <v>103.11994576933961</v>
      </c>
      <c r="G29" s="263">
        <v>98.139004131015483</v>
      </c>
      <c r="H29" s="263">
        <v>102.9483913070045</v>
      </c>
      <c r="I29" s="263">
        <v>97.633895223185917</v>
      </c>
      <c r="J29" s="263">
        <v>97.83465351032082</v>
      </c>
      <c r="K29" s="263">
        <v>97.219874725839446</v>
      </c>
      <c r="L29" s="263">
        <v>101.44638683745278</v>
      </c>
      <c r="M29" s="263">
        <v>97.549002903769946</v>
      </c>
      <c r="N29" s="263">
        <v>98.167632991448727</v>
      </c>
      <c r="O29" s="263">
        <v>97.533023979978012</v>
      </c>
      <c r="P29" s="263">
        <v>99.896210265252421</v>
      </c>
      <c r="Q29" s="263">
        <v>96.538960995391378</v>
      </c>
      <c r="R29" s="263">
        <v>99.578159319490339</v>
      </c>
      <c r="S29" s="263">
        <v>97.17458693865224</v>
      </c>
      <c r="T29" s="263">
        <v>100.03257534199886</v>
      </c>
      <c r="U29" s="263">
        <v>96.78425363400315</v>
      </c>
      <c r="V29" s="263">
        <v>99.04299730428788</v>
      </c>
      <c r="W29" s="263">
        <v>98.074089344414318</v>
      </c>
      <c r="X29" s="263">
        <v>99.675987955561382</v>
      </c>
      <c r="Y29" s="263">
        <v>99.622891953391843</v>
      </c>
      <c r="Z29" s="263">
        <v>98.639899608687102</v>
      </c>
      <c r="AA29" s="263">
        <v>97.402164632708917</v>
      </c>
      <c r="AB29" s="263">
        <v>98.499567782424862</v>
      </c>
      <c r="AC29" s="263">
        <v>95.688761139012314</v>
      </c>
      <c r="AD29" s="263">
        <v>96.845112211034262</v>
      </c>
      <c r="AE29" s="263">
        <v>96.564442363713141</v>
      </c>
      <c r="AF29" s="263">
        <v>96.766960866158968</v>
      </c>
      <c r="AG29" s="263">
        <v>97.541250759358377</v>
      </c>
      <c r="AH29" s="263">
        <v>97.349813008794513</v>
      </c>
      <c r="AI29" s="263">
        <v>97.156711120515581</v>
      </c>
      <c r="AJ29" s="263">
        <v>98.369227936934266</v>
      </c>
      <c r="AK29" s="263">
        <v>97.822063333087115</v>
      </c>
      <c r="AL29" s="263">
        <v>98.434850552788802</v>
      </c>
      <c r="AM29" s="263">
        <v>97.434121789205733</v>
      </c>
      <c r="AN29" s="263">
        <v>98.810731257233471</v>
      </c>
      <c r="AO29" s="263">
        <v>99.090877291864984</v>
      </c>
      <c r="AP29" s="263">
        <v>97.604950807985603</v>
      </c>
      <c r="AQ29" s="263">
        <v>96.159247408496043</v>
      </c>
      <c r="AR29" s="263">
        <v>98.10480221733188</v>
      </c>
    </row>
    <row r="30" spans="1:44">
      <c r="A30" s="2616">
        <v>43952</v>
      </c>
      <c r="B30" s="263">
        <v>104.05479786136053</v>
      </c>
      <c r="C30" s="263">
        <v>97.606546932786998</v>
      </c>
      <c r="D30" s="263">
        <v>102.42874161387022</v>
      </c>
      <c r="E30" s="263">
        <v>97.233599778845544</v>
      </c>
      <c r="F30" s="263">
        <v>103.65142311145442</v>
      </c>
      <c r="G30" s="263">
        <v>97.504608822248031</v>
      </c>
      <c r="H30" s="263">
        <v>103.02273660030308</v>
      </c>
      <c r="I30" s="263">
        <v>97.193915060945258</v>
      </c>
      <c r="J30" s="263">
        <v>97.457529922911078</v>
      </c>
      <c r="K30" s="263">
        <v>96.796572344374738</v>
      </c>
      <c r="L30" s="263">
        <v>101.62956204943788</v>
      </c>
      <c r="M30" s="263">
        <v>97.18413421862931</v>
      </c>
      <c r="N30" s="263">
        <v>97.86930493780784</v>
      </c>
      <c r="O30" s="263">
        <v>96.598873836421589</v>
      </c>
      <c r="P30" s="263">
        <v>99.289035589031982</v>
      </c>
      <c r="Q30" s="263">
        <v>95.779335948022677</v>
      </c>
      <c r="R30" s="263">
        <v>99.037875232227691</v>
      </c>
      <c r="S30" s="263">
        <v>96.821247479049532</v>
      </c>
      <c r="T30" s="263">
        <v>99.342724298941221</v>
      </c>
      <c r="U30" s="263">
        <v>96.554831966927523</v>
      </c>
      <c r="V30" s="263">
        <v>98.304155229439743</v>
      </c>
      <c r="W30" s="263">
        <v>97.593039621111515</v>
      </c>
      <c r="X30" s="263">
        <v>98.953380791069861</v>
      </c>
      <c r="Y30" s="263">
        <v>99.326624796908206</v>
      </c>
      <c r="Z30" s="263">
        <v>98.029068504424316</v>
      </c>
      <c r="AA30" s="263">
        <v>97.141358382133873</v>
      </c>
      <c r="AB30" s="263">
        <v>97.781999416885512</v>
      </c>
      <c r="AC30" s="263">
        <v>95.165896850639768</v>
      </c>
      <c r="AD30" s="263">
        <v>96.505826366118754</v>
      </c>
      <c r="AE30" s="263">
        <v>95.822815421062884</v>
      </c>
      <c r="AF30" s="263">
        <v>96.40005119151752</v>
      </c>
      <c r="AG30" s="263">
        <v>97.125900136947806</v>
      </c>
      <c r="AH30" s="263">
        <v>96.935820469449283</v>
      </c>
      <c r="AI30" s="263">
        <v>96.736283138197066</v>
      </c>
      <c r="AJ30" s="263">
        <v>97.396150173287268</v>
      </c>
      <c r="AK30" s="263">
        <v>97.087923342899387</v>
      </c>
      <c r="AL30" s="263">
        <v>97.849402125964062</v>
      </c>
      <c r="AM30" s="263">
        <v>96.840120012385469</v>
      </c>
      <c r="AN30" s="263">
        <v>98.16889703828501</v>
      </c>
      <c r="AO30" s="263">
        <v>98.615555707528131</v>
      </c>
      <c r="AP30" s="263">
        <v>97.030923247234369</v>
      </c>
      <c r="AQ30" s="263">
        <v>95.653093430746708</v>
      </c>
      <c r="AR30" s="263">
        <v>97.244859381062028</v>
      </c>
    </row>
    <row r="31" spans="1:44">
      <c r="A31" s="2616">
        <v>43983</v>
      </c>
      <c r="B31" s="263">
        <v>103.63897752564625</v>
      </c>
      <c r="C31" s="263">
        <v>97.436007918972393</v>
      </c>
      <c r="D31" s="263">
        <v>102.26859263138024</v>
      </c>
      <c r="E31" s="263">
        <v>97.13559563617406</v>
      </c>
      <c r="F31" s="263">
        <v>103.78675934695633</v>
      </c>
      <c r="G31" s="263">
        <v>97.047746113846799</v>
      </c>
      <c r="H31" s="263">
        <v>102.87926778421857</v>
      </c>
      <c r="I31" s="263">
        <v>97.015564207511005</v>
      </c>
      <c r="J31" s="263">
        <v>97.269546182290867</v>
      </c>
      <c r="K31" s="263">
        <v>96.619839455234938</v>
      </c>
      <c r="L31" s="263">
        <v>101.61604419055817</v>
      </c>
      <c r="M31" s="263">
        <v>96.985130839100336</v>
      </c>
      <c r="N31" s="263">
        <v>97.748449293701853</v>
      </c>
      <c r="O31" s="263">
        <v>96.053370012918393</v>
      </c>
      <c r="P31" s="263">
        <v>98.733995226061182</v>
      </c>
      <c r="Q31" s="263">
        <v>95.475683627003463</v>
      </c>
      <c r="R31" s="263">
        <v>98.561376792525849</v>
      </c>
      <c r="S31" s="263">
        <v>96.642674169819969</v>
      </c>
      <c r="T31" s="263">
        <v>98.658402284744611</v>
      </c>
      <c r="U31" s="263">
        <v>96.576637773526983</v>
      </c>
      <c r="V31" s="263">
        <v>97.647004311540385</v>
      </c>
      <c r="W31" s="263">
        <v>97.254951465592072</v>
      </c>
      <c r="X31" s="263">
        <v>98.260284437677271</v>
      </c>
      <c r="Y31" s="263">
        <v>99.128306800300621</v>
      </c>
      <c r="Z31" s="263">
        <v>97.541429620198116</v>
      </c>
      <c r="AA31" s="263">
        <v>97.098371729901118</v>
      </c>
      <c r="AB31" s="263">
        <v>97.1274192450485</v>
      </c>
      <c r="AC31" s="263">
        <v>95.236138796137482</v>
      </c>
      <c r="AD31" s="263">
        <v>96.477939412469723</v>
      </c>
      <c r="AE31" s="263">
        <v>95.461648750117902</v>
      </c>
      <c r="AF31" s="263">
        <v>96.329736276997579</v>
      </c>
      <c r="AG31" s="263">
        <v>96.935987754069586</v>
      </c>
      <c r="AH31" s="263">
        <v>96.765096749155489</v>
      </c>
      <c r="AI31" s="263">
        <v>96.584110801102838</v>
      </c>
      <c r="AJ31" s="263">
        <v>96.701348492273723</v>
      </c>
      <c r="AK31" s="263">
        <v>96.647323414364251</v>
      </c>
      <c r="AL31" s="263">
        <v>97.365137067639679</v>
      </c>
      <c r="AM31" s="263">
        <v>96.450354178278744</v>
      </c>
      <c r="AN31" s="263">
        <v>97.619031449028782</v>
      </c>
      <c r="AO31" s="263">
        <v>98.256112717177373</v>
      </c>
      <c r="AP31" s="263">
        <v>96.621649973085013</v>
      </c>
      <c r="AQ31" s="263">
        <v>95.610612119270414</v>
      </c>
      <c r="AR31" s="263">
        <v>96.640203266538222</v>
      </c>
    </row>
    <row r="32" spans="1:44">
      <c r="A32" s="2616">
        <v>44013</v>
      </c>
      <c r="B32" s="263">
        <v>102.79339543911182</v>
      </c>
      <c r="C32" s="263">
        <v>97.394914695281685</v>
      </c>
      <c r="D32" s="263">
        <v>101.87906673323984</v>
      </c>
      <c r="E32" s="263">
        <v>97.169362570133117</v>
      </c>
      <c r="F32" s="263">
        <v>103.505349011847</v>
      </c>
      <c r="G32" s="263">
        <v>96.778093445645368</v>
      </c>
      <c r="H32" s="263">
        <v>102.52524262381411</v>
      </c>
      <c r="I32" s="263">
        <v>97.014392392492596</v>
      </c>
      <c r="J32" s="263">
        <v>97.215371605372965</v>
      </c>
      <c r="K32" s="263">
        <v>96.582211788734696</v>
      </c>
      <c r="L32" s="263">
        <v>101.3903240120911</v>
      </c>
      <c r="M32" s="263">
        <v>96.910636792666395</v>
      </c>
      <c r="N32" s="263">
        <v>97.838829461190613</v>
      </c>
      <c r="O32" s="263">
        <v>95.966514820086502</v>
      </c>
      <c r="P32" s="263">
        <v>98.281899318623516</v>
      </c>
      <c r="Q32" s="263">
        <v>95.653075362652871</v>
      </c>
      <c r="R32" s="263">
        <v>98.176833865698256</v>
      </c>
      <c r="S32" s="263">
        <v>96.660418510062627</v>
      </c>
      <c r="T32" s="263">
        <v>98.049108735988284</v>
      </c>
      <c r="U32" s="263">
        <v>96.910770587200659</v>
      </c>
      <c r="V32" s="263">
        <v>97.154360609985034</v>
      </c>
      <c r="W32" s="263">
        <v>97.086396289580875</v>
      </c>
      <c r="X32" s="263">
        <v>97.671613368448874</v>
      </c>
      <c r="Y32" s="263">
        <v>98.922019321746447</v>
      </c>
      <c r="Z32" s="263">
        <v>97.180526509765343</v>
      </c>
      <c r="AA32" s="263">
        <v>97.274100056537847</v>
      </c>
      <c r="AB32" s="263">
        <v>96.619919476464091</v>
      </c>
      <c r="AC32" s="263">
        <v>95.741318617302809</v>
      </c>
      <c r="AD32" s="263">
        <v>96.721928151921134</v>
      </c>
      <c r="AE32" s="263">
        <v>95.513382210987388</v>
      </c>
      <c r="AF32" s="263">
        <v>96.52985436196488</v>
      </c>
      <c r="AG32" s="263">
        <v>96.958251397629553</v>
      </c>
      <c r="AH32" s="263">
        <v>96.795360358862951</v>
      </c>
      <c r="AI32" s="263">
        <v>96.704126651027281</v>
      </c>
      <c r="AJ32" s="263">
        <v>96.361094884055504</v>
      </c>
      <c r="AK32" s="263">
        <v>96.530332180586939</v>
      </c>
      <c r="AL32" s="263">
        <v>97.033154028462732</v>
      </c>
      <c r="AM32" s="263">
        <v>96.353112337063038</v>
      </c>
      <c r="AN32" s="263">
        <v>97.215250503969571</v>
      </c>
      <c r="AO32" s="263">
        <v>97.958903538144909</v>
      </c>
      <c r="AP32" s="263">
        <v>96.426994522696774</v>
      </c>
      <c r="AQ32" s="263">
        <v>95.943863173599553</v>
      </c>
      <c r="AR32" s="263">
        <v>96.351034267782353</v>
      </c>
    </row>
    <row r="33" spans="1:44">
      <c r="A33" s="2616">
        <v>44044</v>
      </c>
      <c r="B33" s="263">
        <v>101.76517828538422</v>
      </c>
      <c r="C33" s="263">
        <v>97.451590076951518</v>
      </c>
      <c r="D33" s="263">
        <v>101.3445025716221</v>
      </c>
      <c r="E33" s="263">
        <v>97.317383108496529</v>
      </c>
      <c r="F33" s="263">
        <v>102.8993621677939</v>
      </c>
      <c r="G33" s="263">
        <v>96.676576618004773</v>
      </c>
      <c r="H33" s="263">
        <v>102.01537726917819</v>
      </c>
      <c r="I33" s="263">
        <v>97.122255469467234</v>
      </c>
      <c r="J33" s="263">
        <v>97.262862257358378</v>
      </c>
      <c r="K33" s="263">
        <v>96.69133416991879</v>
      </c>
      <c r="L33" s="263">
        <v>101.00562452691479</v>
      </c>
      <c r="M33" s="263">
        <v>96.973073339359772</v>
      </c>
      <c r="N33" s="263">
        <v>98.10472602475933</v>
      </c>
      <c r="O33" s="263">
        <v>96.254468557727066</v>
      </c>
      <c r="P33" s="263">
        <v>97.959534496435481</v>
      </c>
      <c r="Q33" s="263">
        <v>96.181813001655755</v>
      </c>
      <c r="R33" s="263">
        <v>97.904194474710522</v>
      </c>
      <c r="S33" s="263">
        <v>96.870160090700594</v>
      </c>
      <c r="T33" s="263">
        <v>97.570641881665992</v>
      </c>
      <c r="U33" s="263">
        <v>97.498766169170082</v>
      </c>
      <c r="V33" s="263">
        <v>96.856539921466478</v>
      </c>
      <c r="W33" s="263">
        <v>97.057677481952084</v>
      </c>
      <c r="X33" s="263">
        <v>97.23591201085695</v>
      </c>
      <c r="Y33" s="263">
        <v>98.67833884321962</v>
      </c>
      <c r="Z33" s="263">
        <v>96.936559288032811</v>
      </c>
      <c r="AA33" s="263">
        <v>97.620332124486808</v>
      </c>
      <c r="AB33" s="263">
        <v>96.306147404364367</v>
      </c>
      <c r="AC33" s="263">
        <v>96.503878692931153</v>
      </c>
      <c r="AD33" s="263">
        <v>97.172445792662046</v>
      </c>
      <c r="AE33" s="263">
        <v>95.903577769332983</v>
      </c>
      <c r="AF33" s="263">
        <v>96.92880736693418</v>
      </c>
      <c r="AG33" s="263">
        <v>97.150960345428501</v>
      </c>
      <c r="AH33" s="263">
        <v>97.010505172174575</v>
      </c>
      <c r="AI33" s="263">
        <v>97.058319456159779</v>
      </c>
      <c r="AJ33" s="263">
        <v>96.339370286640033</v>
      </c>
      <c r="AK33" s="263">
        <v>96.674966878717797</v>
      </c>
      <c r="AL33" s="263">
        <v>96.882342850326694</v>
      </c>
      <c r="AM33" s="263">
        <v>96.531126234346843</v>
      </c>
      <c r="AN33" s="263">
        <v>96.967604553507229</v>
      </c>
      <c r="AO33" s="263">
        <v>97.703375016576814</v>
      </c>
      <c r="AP33" s="263">
        <v>96.446039305679164</v>
      </c>
      <c r="AQ33" s="263">
        <v>96.531324597847089</v>
      </c>
      <c r="AR33" s="263">
        <v>96.345495082450739</v>
      </c>
    </row>
    <row r="34" spans="1:44">
      <c r="A34" s="2616">
        <v>44075</v>
      </c>
      <c r="B34" s="263">
        <v>100.6516383607096</v>
      </c>
      <c r="C34" s="263">
        <v>97.549841141033141</v>
      </c>
      <c r="D34" s="263">
        <v>100.76368702056537</v>
      </c>
      <c r="E34" s="263">
        <v>97.505682139311716</v>
      </c>
      <c r="F34" s="263">
        <v>102.10565527726587</v>
      </c>
      <c r="G34" s="263">
        <v>96.670803471841609</v>
      </c>
      <c r="H34" s="263">
        <v>101.38060521643722</v>
      </c>
      <c r="I34" s="263">
        <v>97.285540653668249</v>
      </c>
      <c r="J34" s="263">
        <v>97.313206917464484</v>
      </c>
      <c r="K34" s="263">
        <v>96.892940929947585</v>
      </c>
      <c r="L34" s="263">
        <v>100.51605105371932</v>
      </c>
      <c r="M34" s="263">
        <v>97.153114249240957</v>
      </c>
      <c r="N34" s="263">
        <v>98.594941073285412</v>
      </c>
      <c r="O34" s="263">
        <v>96.801999112787911</v>
      </c>
      <c r="P34" s="263">
        <v>97.768462490524243</v>
      </c>
      <c r="Q34" s="263">
        <v>96.860684480164196</v>
      </c>
      <c r="R34" s="263">
        <v>97.751938391484771</v>
      </c>
      <c r="S34" s="263">
        <v>97.216285605827721</v>
      </c>
      <c r="T34" s="263">
        <v>97.242702615113458</v>
      </c>
      <c r="U34" s="263">
        <v>98.289640094426701</v>
      </c>
      <c r="V34" s="263">
        <v>96.742465518102676</v>
      </c>
      <c r="W34" s="263">
        <v>97.115350221994277</v>
      </c>
      <c r="X34" s="263">
        <v>96.967510174248048</v>
      </c>
      <c r="Y34" s="263">
        <v>98.460298499125486</v>
      </c>
      <c r="Z34" s="263">
        <v>96.80547432102324</v>
      </c>
      <c r="AA34" s="263">
        <v>98.050475587414681</v>
      </c>
      <c r="AB34" s="263">
        <v>96.203923278014273</v>
      </c>
      <c r="AC34" s="263">
        <v>97.464711034192504</v>
      </c>
      <c r="AD34" s="263">
        <v>97.77061281588675</v>
      </c>
      <c r="AE34" s="263">
        <v>96.55096823881955</v>
      </c>
      <c r="AF34" s="263">
        <v>97.510456938087287</v>
      </c>
      <c r="AG34" s="263">
        <v>97.483362841455033</v>
      </c>
      <c r="AH34" s="263">
        <v>97.40739678506246</v>
      </c>
      <c r="AI34" s="263">
        <v>97.634454744339763</v>
      </c>
      <c r="AJ34" s="263">
        <v>96.564411681801346</v>
      </c>
      <c r="AK34" s="263">
        <v>96.972379529206776</v>
      </c>
      <c r="AL34" s="263">
        <v>96.892549145908049</v>
      </c>
      <c r="AM34" s="263">
        <v>96.946323149349254</v>
      </c>
      <c r="AN34" s="263">
        <v>96.855236031816261</v>
      </c>
      <c r="AO34" s="263">
        <v>97.520432546960194</v>
      </c>
      <c r="AP34" s="263">
        <v>96.63843466610507</v>
      </c>
      <c r="AQ34" s="263">
        <v>97.315898386544248</v>
      </c>
      <c r="AR34" s="263">
        <v>96.554501164287757</v>
      </c>
    </row>
    <row r="35" spans="1:44">
      <c r="A35" s="2616">
        <v>44105</v>
      </c>
      <c r="B35" s="263">
        <v>99.599308423015898</v>
      </c>
      <c r="C35" s="263">
        <v>97.645835507708227</v>
      </c>
      <c r="D35" s="263">
        <v>100.2630491970437</v>
      </c>
      <c r="E35" s="263">
        <v>97.654371900610485</v>
      </c>
      <c r="F35" s="263">
        <v>101.31320085992371</v>
      </c>
      <c r="G35" s="263">
        <v>96.725466984578105</v>
      </c>
      <c r="H35" s="263">
        <v>100.72675959253078</v>
      </c>
      <c r="I35" s="263">
        <v>97.477193466564856</v>
      </c>
      <c r="J35" s="263">
        <v>97.401575790499578</v>
      </c>
      <c r="K35" s="263">
        <v>97.128134801528049</v>
      </c>
      <c r="L35" s="263">
        <v>100.00163470846735</v>
      </c>
      <c r="M35" s="263">
        <v>97.407238030992616</v>
      </c>
      <c r="N35" s="263">
        <v>99.194990575586701</v>
      </c>
      <c r="O35" s="263">
        <v>97.444429036462353</v>
      </c>
      <c r="P35" s="263">
        <v>97.693123883745997</v>
      </c>
      <c r="Q35" s="263">
        <v>97.624995279496432</v>
      </c>
      <c r="R35" s="263">
        <v>97.70212678488825</v>
      </c>
      <c r="S35" s="263">
        <v>97.648997078011632</v>
      </c>
      <c r="T35" s="263">
        <v>97.055240049159821</v>
      </c>
      <c r="U35" s="263">
        <v>99.042570378661765</v>
      </c>
      <c r="V35" s="263">
        <v>96.786532210159294</v>
      </c>
      <c r="W35" s="263">
        <v>97.22369477809724</v>
      </c>
      <c r="X35" s="263">
        <v>96.862061313892454</v>
      </c>
      <c r="Y35" s="263">
        <v>98.363190102916164</v>
      </c>
      <c r="Z35" s="263">
        <v>96.786193438233184</v>
      </c>
      <c r="AA35" s="263">
        <v>98.478064004889973</v>
      </c>
      <c r="AB35" s="263">
        <v>96.299344720385108</v>
      </c>
      <c r="AC35" s="263">
        <v>98.451719341604388</v>
      </c>
      <c r="AD35" s="263">
        <v>98.3640524960542</v>
      </c>
      <c r="AE35" s="263">
        <v>97.283967721105995</v>
      </c>
      <c r="AF35" s="263">
        <v>98.163115811794086</v>
      </c>
      <c r="AG35" s="263">
        <v>97.906687004573627</v>
      </c>
      <c r="AH35" s="263">
        <v>97.886567990298573</v>
      </c>
      <c r="AI35" s="263">
        <v>98.314289864052256</v>
      </c>
      <c r="AJ35" s="263">
        <v>96.922430928198011</v>
      </c>
      <c r="AK35" s="263">
        <v>97.375901911171496</v>
      </c>
      <c r="AL35" s="263">
        <v>97.030185163458839</v>
      </c>
      <c r="AM35" s="263">
        <v>97.435257723205154</v>
      </c>
      <c r="AN35" s="263">
        <v>96.856780123523095</v>
      </c>
      <c r="AO35" s="263">
        <v>97.459444295865666</v>
      </c>
      <c r="AP35" s="263">
        <v>96.945292662164547</v>
      </c>
      <c r="AQ35" s="263">
        <v>98.137199598412792</v>
      </c>
      <c r="AR35" s="263">
        <v>96.892427695845655</v>
      </c>
    </row>
    <row r="36" spans="1:44">
      <c r="A36" s="2616">
        <v>44136</v>
      </c>
      <c r="B36" s="263">
        <v>98.7202212125583</v>
      </c>
      <c r="C36" s="263">
        <v>97.773756414462781</v>
      </c>
      <c r="D36" s="263">
        <v>99.884302205960594</v>
      </c>
      <c r="E36" s="263">
        <v>97.793594625686325</v>
      </c>
      <c r="F36" s="263">
        <v>100.63743706640261</v>
      </c>
      <c r="G36" s="263">
        <v>96.867483935210103</v>
      </c>
      <c r="H36" s="263">
        <v>100.18873313195343</v>
      </c>
      <c r="I36" s="263">
        <v>97.673230316068256</v>
      </c>
      <c r="J36" s="263">
        <v>97.522443371500145</v>
      </c>
      <c r="K36" s="263">
        <v>97.408886412763437</v>
      </c>
      <c r="L36" s="263">
        <v>99.531816539501122</v>
      </c>
      <c r="M36" s="263">
        <v>97.714781754810602</v>
      </c>
      <c r="N36" s="263">
        <v>99.829779725189937</v>
      </c>
      <c r="O36" s="263">
        <v>98.047721749829321</v>
      </c>
      <c r="P36" s="263">
        <v>97.709622968310313</v>
      </c>
      <c r="Q36" s="263">
        <v>98.371949160120636</v>
      </c>
      <c r="R36" s="263">
        <v>97.732194502430715</v>
      </c>
      <c r="S36" s="263">
        <v>98.104127709471825</v>
      </c>
      <c r="T36" s="263">
        <v>96.996242595435561</v>
      </c>
      <c r="U36" s="263">
        <v>99.498390170930875</v>
      </c>
      <c r="V36" s="263">
        <v>96.954617526684501</v>
      </c>
      <c r="W36" s="263">
        <v>97.383532320523642</v>
      </c>
      <c r="X36" s="263">
        <v>96.902526677744049</v>
      </c>
      <c r="Y36" s="263">
        <v>98.483502067740815</v>
      </c>
      <c r="Z36" s="263">
        <v>96.875877901538473</v>
      </c>
      <c r="AA36" s="263">
        <v>98.822924569729068</v>
      </c>
      <c r="AB36" s="263">
        <v>96.553037415007552</v>
      </c>
      <c r="AC36" s="263">
        <v>99.378562065540663</v>
      </c>
      <c r="AD36" s="263">
        <v>98.911599637473344</v>
      </c>
      <c r="AE36" s="263">
        <v>98.019703584341443</v>
      </c>
      <c r="AF36" s="263">
        <v>98.78114699598413</v>
      </c>
      <c r="AG36" s="263">
        <v>98.371357566180137</v>
      </c>
      <c r="AH36" s="263">
        <v>98.411805045188274</v>
      </c>
      <c r="AI36" s="263">
        <v>99.015763740806094</v>
      </c>
      <c r="AJ36" s="263">
        <v>97.313721335592533</v>
      </c>
      <c r="AK36" s="263">
        <v>97.814734605900966</v>
      </c>
      <c r="AL36" s="263">
        <v>97.252498868508084</v>
      </c>
      <c r="AM36" s="263">
        <v>97.818005446934606</v>
      </c>
      <c r="AN36" s="263">
        <v>96.96358901624636</v>
      </c>
      <c r="AO36" s="263">
        <v>97.569482909368972</v>
      </c>
      <c r="AP36" s="263">
        <v>97.296473142370544</v>
      </c>
      <c r="AQ36" s="263">
        <v>98.919477820251601</v>
      </c>
      <c r="AR36" s="263">
        <v>97.27275440690191</v>
      </c>
    </row>
    <row r="37" spans="1:44">
      <c r="A37" s="2616">
        <v>44166</v>
      </c>
      <c r="B37" s="263">
        <v>97.96942493238835</v>
      </c>
      <c r="C37" s="263">
        <v>97.894667116289028</v>
      </c>
      <c r="D37" s="263">
        <v>99.591009148716608</v>
      </c>
      <c r="E37" s="263">
        <v>97.897691962168665</v>
      </c>
      <c r="F37" s="263">
        <v>100.11254472808723</v>
      </c>
      <c r="G37" s="263">
        <v>97.087878801449946</v>
      </c>
      <c r="H37" s="263">
        <v>99.747296750743615</v>
      </c>
      <c r="I37" s="263">
        <v>97.830168615906416</v>
      </c>
      <c r="J37" s="263">
        <v>97.628527092217197</v>
      </c>
      <c r="K37" s="263">
        <v>97.71208013183201</v>
      </c>
      <c r="L37" s="263">
        <v>99.10893756491862</v>
      </c>
      <c r="M37" s="263">
        <v>98.036842390356298</v>
      </c>
      <c r="N37" s="263">
        <v>100.4848467187483</v>
      </c>
      <c r="O37" s="263">
        <v>98.651789051737566</v>
      </c>
      <c r="P37" s="263">
        <v>97.788761566243792</v>
      </c>
      <c r="Q37" s="263">
        <v>99.043269487284064</v>
      </c>
      <c r="R37" s="263">
        <v>97.817722242256266</v>
      </c>
      <c r="S37" s="263">
        <v>98.535029291098198</v>
      </c>
      <c r="T37" s="263">
        <v>97.056966984899162</v>
      </c>
      <c r="U37" s="263">
        <v>99.757854506460134</v>
      </c>
      <c r="V37" s="263">
        <v>97.202116746167917</v>
      </c>
      <c r="W37" s="263">
        <v>97.602453752192417</v>
      </c>
      <c r="X37" s="263">
        <v>97.068250474892707</v>
      </c>
      <c r="Y37" s="263">
        <v>98.751044502403857</v>
      </c>
      <c r="Z37" s="263">
        <v>97.071098528140112</v>
      </c>
      <c r="AA37" s="263">
        <v>99.104696856814883</v>
      </c>
      <c r="AB37" s="263">
        <v>96.915862345192252</v>
      </c>
      <c r="AC37" s="263">
        <v>100.24047076702291</v>
      </c>
      <c r="AD37" s="263">
        <v>99.411504735572223</v>
      </c>
      <c r="AE37" s="263">
        <v>98.728991866587322</v>
      </c>
      <c r="AF37" s="263">
        <v>99.347070691404838</v>
      </c>
      <c r="AG37" s="263">
        <v>98.839406503674482</v>
      </c>
      <c r="AH37" s="263">
        <v>98.961550131420907</v>
      </c>
      <c r="AI37" s="263">
        <v>99.711204972155315</v>
      </c>
      <c r="AJ37" s="263">
        <v>97.745046686743777</v>
      </c>
      <c r="AK37" s="263">
        <v>98.242174045835739</v>
      </c>
      <c r="AL37" s="263">
        <v>97.528404036956985</v>
      </c>
      <c r="AM37" s="263">
        <v>98.129012912588891</v>
      </c>
      <c r="AN37" s="263">
        <v>97.168696030141902</v>
      </c>
      <c r="AO37" s="263">
        <v>97.811971822611838</v>
      </c>
      <c r="AP37" s="263">
        <v>97.67466832671245</v>
      </c>
      <c r="AQ37" s="263">
        <v>99.651939111337356</v>
      </c>
      <c r="AR37" s="263">
        <v>97.683402226997956</v>
      </c>
    </row>
    <row r="38" spans="1:44">
      <c r="A38" s="2616">
        <v>44197</v>
      </c>
      <c r="B38" s="263">
        <v>97.313572465157762</v>
      </c>
      <c r="C38" s="263">
        <v>97.997441295857499</v>
      </c>
      <c r="D38" s="263">
        <v>99.359036140800171</v>
      </c>
      <c r="E38" s="263">
        <v>97.960955020790522</v>
      </c>
      <c r="F38" s="263">
        <v>99.76755343785571</v>
      </c>
      <c r="G38" s="263">
        <v>97.353091556071277</v>
      </c>
      <c r="H38" s="263">
        <v>99.361349215573085</v>
      </c>
      <c r="I38" s="263">
        <v>97.969279470426642</v>
      </c>
      <c r="J38" s="263">
        <v>97.780557925786539</v>
      </c>
      <c r="K38" s="263">
        <v>98.006563567840558</v>
      </c>
      <c r="L38" s="263">
        <v>98.727417523216999</v>
      </c>
      <c r="M38" s="263">
        <v>98.359774982182515</v>
      </c>
      <c r="N38" s="263">
        <v>101.05628609136156</v>
      </c>
      <c r="O38" s="263">
        <v>99.232583558084201</v>
      </c>
      <c r="P38" s="263">
        <v>97.901117523873282</v>
      </c>
      <c r="Q38" s="263">
        <v>99.583720954253053</v>
      </c>
      <c r="R38" s="263">
        <v>97.935778075729047</v>
      </c>
      <c r="S38" s="263">
        <v>98.911921154148132</v>
      </c>
      <c r="T38" s="263">
        <v>97.217676086651821</v>
      </c>
      <c r="U38" s="263">
        <v>99.951527461966009</v>
      </c>
      <c r="V38" s="263">
        <v>97.486529946790498</v>
      </c>
      <c r="W38" s="263">
        <v>97.867306302409688</v>
      </c>
      <c r="X38" s="263">
        <v>97.346044667959589</v>
      </c>
      <c r="Y38" s="263">
        <v>99.036917438169453</v>
      </c>
      <c r="Z38" s="263">
        <v>97.357975180303882</v>
      </c>
      <c r="AA38" s="263">
        <v>99.388541829473127</v>
      </c>
      <c r="AB38" s="263">
        <v>97.339019468119929</v>
      </c>
      <c r="AC38" s="263">
        <v>100.99133205627234</v>
      </c>
      <c r="AD38" s="263">
        <v>99.823165554968213</v>
      </c>
      <c r="AE38" s="263">
        <v>99.327501751394109</v>
      </c>
      <c r="AF38" s="263">
        <v>99.842134864102434</v>
      </c>
      <c r="AG38" s="263">
        <v>99.28428483717893</v>
      </c>
      <c r="AH38" s="263">
        <v>99.458321837517033</v>
      </c>
      <c r="AI38" s="263">
        <v>100.34499334535498</v>
      </c>
      <c r="AJ38" s="263">
        <v>98.182650295472016</v>
      </c>
      <c r="AK38" s="263">
        <v>98.614074304250337</v>
      </c>
      <c r="AL38" s="263">
        <v>97.830110808922868</v>
      </c>
      <c r="AM38" s="263">
        <v>98.422304929957278</v>
      </c>
      <c r="AN38" s="263">
        <v>97.458055275432272</v>
      </c>
      <c r="AO38" s="263">
        <v>98.112093929933323</v>
      </c>
      <c r="AP38" s="263">
        <v>98.089477420990661</v>
      </c>
      <c r="AQ38" s="263">
        <v>100.28438691607333</v>
      </c>
      <c r="AR38" s="263">
        <v>98.092255018883051</v>
      </c>
    </row>
    <row r="39" spans="1:44">
      <c r="A39" s="2616">
        <v>44228</v>
      </c>
      <c r="B39" s="263">
        <v>96.857435561361484</v>
      </c>
      <c r="C39" s="263">
        <v>98.075957634050809</v>
      </c>
      <c r="D39" s="263">
        <v>99.1431879335139</v>
      </c>
      <c r="E39" s="263">
        <v>98.047662461887867</v>
      </c>
      <c r="F39" s="263">
        <v>99.56171359719977</v>
      </c>
      <c r="G39" s="263">
        <v>97.683516153805144</v>
      </c>
      <c r="H39" s="263">
        <v>99.063306294152383</v>
      </c>
      <c r="I39" s="263">
        <v>98.116808942492284</v>
      </c>
      <c r="J39" s="263">
        <v>97.975864475278172</v>
      </c>
      <c r="K39" s="263">
        <v>98.323446056825816</v>
      </c>
      <c r="L39" s="263">
        <v>98.40933263744067</v>
      </c>
      <c r="M39" s="263">
        <v>98.724503242199262</v>
      </c>
      <c r="N39" s="263">
        <v>101.45837156562504</v>
      </c>
      <c r="O39" s="263">
        <v>99.697772540605698</v>
      </c>
      <c r="P39" s="263">
        <v>98.014357083833218</v>
      </c>
      <c r="Q39" s="263">
        <v>99.970427287647567</v>
      </c>
      <c r="R39" s="263">
        <v>98.065616641352719</v>
      </c>
      <c r="S39" s="263">
        <v>99.219844813865492</v>
      </c>
      <c r="T39" s="263">
        <v>97.446328607551024</v>
      </c>
      <c r="U39" s="263">
        <v>100.11855753973666</v>
      </c>
      <c r="V39" s="263">
        <v>97.773253867507208</v>
      </c>
      <c r="W39" s="263">
        <v>98.157412320989209</v>
      </c>
      <c r="X39" s="263">
        <v>97.697527095155351</v>
      </c>
      <c r="Y39" s="263">
        <v>99.250903542299511</v>
      </c>
      <c r="Z39" s="263">
        <v>97.701255436127653</v>
      </c>
      <c r="AA39" s="263">
        <v>99.717810984721908</v>
      </c>
      <c r="AB39" s="263">
        <v>97.78239162950868</v>
      </c>
      <c r="AC39" s="263">
        <v>101.52014854350688</v>
      </c>
      <c r="AD39" s="263">
        <v>100.1578619462874</v>
      </c>
      <c r="AE39" s="263">
        <v>99.802781933070989</v>
      </c>
      <c r="AF39" s="263">
        <v>100.22484886084271</v>
      </c>
      <c r="AG39" s="263">
        <v>99.651634820227073</v>
      </c>
      <c r="AH39" s="263">
        <v>99.870786941999029</v>
      </c>
      <c r="AI39" s="263">
        <v>100.88390739778477</v>
      </c>
      <c r="AJ39" s="263">
        <v>98.5478270222238</v>
      </c>
      <c r="AK39" s="263">
        <v>98.905799515646976</v>
      </c>
      <c r="AL39" s="263">
        <v>98.13124246226181</v>
      </c>
      <c r="AM39" s="263">
        <v>98.700669872968888</v>
      </c>
      <c r="AN39" s="263">
        <v>97.800173883447826</v>
      </c>
      <c r="AO39" s="263">
        <v>98.404102790024126</v>
      </c>
      <c r="AP39" s="263">
        <v>98.542798064249467</v>
      </c>
      <c r="AQ39" s="263">
        <v>100.75602473147272</v>
      </c>
      <c r="AR39" s="263">
        <v>98.445044366157703</v>
      </c>
    </row>
    <row r="40" spans="1:44">
      <c r="A40" s="2616">
        <v>44256</v>
      </c>
      <c r="B40" s="263">
        <v>96.629076163287323</v>
      </c>
      <c r="C40" s="263">
        <v>98.140843533112346</v>
      </c>
      <c r="D40" s="263">
        <v>98.922962073018397</v>
      </c>
      <c r="E40" s="263">
        <v>98.155204629690573</v>
      </c>
      <c r="F40" s="263">
        <v>99.423310808215319</v>
      </c>
      <c r="G40" s="263">
        <v>98.038050300205867</v>
      </c>
      <c r="H40" s="263">
        <v>98.86692843511085</v>
      </c>
      <c r="I40" s="263">
        <v>98.287418765832129</v>
      </c>
      <c r="J40" s="263">
        <v>98.180909365419211</v>
      </c>
      <c r="K40" s="263">
        <v>98.671198428867271</v>
      </c>
      <c r="L40" s="263">
        <v>98.173448902667189</v>
      </c>
      <c r="M40" s="263">
        <v>99.066700696538049</v>
      </c>
      <c r="N40" s="263">
        <v>101.70983776677609</v>
      </c>
      <c r="O40" s="263">
        <v>100.08099903183526</v>
      </c>
      <c r="P40" s="263">
        <v>98.110976053134749</v>
      </c>
      <c r="Q40" s="263">
        <v>100.21484232798517</v>
      </c>
      <c r="R40" s="263">
        <v>98.195015035404055</v>
      </c>
      <c r="S40" s="263">
        <v>99.464681608630102</v>
      </c>
      <c r="T40" s="263">
        <v>97.706657588045019</v>
      </c>
      <c r="U40" s="263">
        <v>100.29116027567271</v>
      </c>
      <c r="V40" s="263">
        <v>98.041174819441665</v>
      </c>
      <c r="W40" s="263">
        <v>98.48891496081734</v>
      </c>
      <c r="X40" s="263">
        <v>98.075827355470338</v>
      </c>
      <c r="Y40" s="263">
        <v>99.361507236242346</v>
      </c>
      <c r="Z40" s="263">
        <v>98.066494939807598</v>
      </c>
      <c r="AA40" s="263">
        <v>100.06392072371659</v>
      </c>
      <c r="AB40" s="263">
        <v>98.228513701093121</v>
      </c>
      <c r="AC40" s="263">
        <v>101.8276541649596</v>
      </c>
      <c r="AD40" s="263">
        <v>100.43299151238045</v>
      </c>
      <c r="AE40" s="263">
        <v>100.17982684265418</v>
      </c>
      <c r="AF40" s="263">
        <v>100.50407821335794</v>
      </c>
      <c r="AG40" s="263">
        <v>99.932353904143412</v>
      </c>
      <c r="AH40" s="263">
        <v>100.21455295666624</v>
      </c>
      <c r="AI40" s="263">
        <v>101.29597792447235</v>
      </c>
      <c r="AJ40" s="263">
        <v>98.850765729002944</v>
      </c>
      <c r="AK40" s="263">
        <v>99.116915341932909</v>
      </c>
      <c r="AL40" s="263">
        <v>98.414746297521646</v>
      </c>
      <c r="AM40" s="263">
        <v>98.970918403401924</v>
      </c>
      <c r="AN40" s="263">
        <v>98.178666952893522</v>
      </c>
      <c r="AO40" s="263">
        <v>98.65344572493818</v>
      </c>
      <c r="AP40" s="263">
        <v>99.007612754130065</v>
      </c>
      <c r="AQ40" s="263">
        <v>101.07578019331039</v>
      </c>
      <c r="AR40" s="263">
        <v>98.742551890787752</v>
      </c>
    </row>
    <row r="41" spans="1:44">
      <c r="A41" s="2616">
        <v>44287</v>
      </c>
      <c r="B41" s="263">
        <v>96.650440861108692</v>
      </c>
      <c r="C41" s="263">
        <v>98.216267095358518</v>
      </c>
      <c r="D41" s="263">
        <v>98.718002716729245</v>
      </c>
      <c r="E41" s="263">
        <v>98.271083513149932</v>
      </c>
      <c r="F41" s="263">
        <v>99.290791175268609</v>
      </c>
      <c r="G41" s="263">
        <v>98.370352938444071</v>
      </c>
      <c r="H41" s="263">
        <v>98.72470298840102</v>
      </c>
      <c r="I41" s="263">
        <v>98.471112491275022</v>
      </c>
      <c r="J41" s="263">
        <v>98.379159196730313</v>
      </c>
      <c r="K41" s="263">
        <v>99.030080319273026</v>
      </c>
      <c r="L41" s="263">
        <v>98.011826021951535</v>
      </c>
      <c r="M41" s="263">
        <v>99.340179693125819</v>
      </c>
      <c r="N41" s="263">
        <v>101.7962227860063</v>
      </c>
      <c r="O41" s="263">
        <v>100.40383555820102</v>
      </c>
      <c r="P41" s="263">
        <v>98.188561574643586</v>
      </c>
      <c r="Q41" s="263">
        <v>100.31423178827593</v>
      </c>
      <c r="R41" s="263">
        <v>98.311664343160899</v>
      </c>
      <c r="S41" s="263">
        <v>99.656136176988497</v>
      </c>
      <c r="T41" s="263">
        <v>97.970873355269447</v>
      </c>
      <c r="U41" s="263">
        <v>100.50991493756038</v>
      </c>
      <c r="V41" s="263">
        <v>98.282809778960342</v>
      </c>
      <c r="W41" s="263">
        <v>98.806986887258276</v>
      </c>
      <c r="X41" s="263">
        <v>98.434854777934092</v>
      </c>
      <c r="Y41" s="263">
        <v>99.397213977590241</v>
      </c>
      <c r="Z41" s="263">
        <v>98.424775949099555</v>
      </c>
      <c r="AA41" s="263">
        <v>100.40380496445387</v>
      </c>
      <c r="AB41" s="263">
        <v>98.654990324328097</v>
      </c>
      <c r="AC41" s="263">
        <v>101.90693885760592</v>
      </c>
      <c r="AD41" s="263">
        <v>100.62641785504037</v>
      </c>
      <c r="AE41" s="263">
        <v>100.45901683094901</v>
      </c>
      <c r="AF41" s="263">
        <v>100.69023183849424</v>
      </c>
      <c r="AG41" s="263">
        <v>100.10738236680014</v>
      </c>
      <c r="AH41" s="263">
        <v>100.46999836145937</v>
      </c>
      <c r="AI41" s="263">
        <v>101.5550220521949</v>
      </c>
      <c r="AJ41" s="263">
        <v>99.103562404863411</v>
      </c>
      <c r="AK41" s="263">
        <v>99.238925946235355</v>
      </c>
      <c r="AL41" s="263">
        <v>98.670472821524044</v>
      </c>
      <c r="AM41" s="263">
        <v>99.253354108989399</v>
      </c>
      <c r="AN41" s="263">
        <v>98.539721283377304</v>
      </c>
      <c r="AO41" s="263">
        <v>98.859896216519275</v>
      </c>
      <c r="AP41" s="263">
        <v>99.457248558407514</v>
      </c>
      <c r="AQ41" s="263">
        <v>101.23385316548188</v>
      </c>
      <c r="AR41" s="263">
        <v>98.986393084439328</v>
      </c>
    </row>
    <row r="42" spans="1:44">
      <c r="A42" s="2616">
        <v>44317</v>
      </c>
      <c r="B42" s="263">
        <v>96.929879935518684</v>
      </c>
      <c r="C42" s="263">
        <v>98.331445162825815</v>
      </c>
      <c r="D42" s="263">
        <v>98.569742644531956</v>
      </c>
      <c r="E42" s="263">
        <v>98.4221044293284</v>
      </c>
      <c r="F42" s="263">
        <v>99.256864514034348</v>
      </c>
      <c r="G42" s="263">
        <v>98.690048798254438</v>
      </c>
      <c r="H42" s="263">
        <v>98.738896943907164</v>
      </c>
      <c r="I42" s="263">
        <v>98.653573787362447</v>
      </c>
      <c r="J42" s="263">
        <v>98.565472211197516</v>
      </c>
      <c r="K42" s="263">
        <v>99.410294890120667</v>
      </c>
      <c r="L42" s="263">
        <v>97.922058456824232</v>
      </c>
      <c r="M42" s="263">
        <v>99.53749359311422</v>
      </c>
      <c r="N42" s="263">
        <v>101.73328172239955</v>
      </c>
      <c r="O42" s="263">
        <v>100.65708332816909</v>
      </c>
      <c r="P42" s="263">
        <v>98.252936629064138</v>
      </c>
      <c r="Q42" s="263">
        <v>100.28415288312735</v>
      </c>
      <c r="R42" s="263">
        <v>98.407433523569154</v>
      </c>
      <c r="S42" s="263">
        <v>99.761420401065052</v>
      </c>
      <c r="T42" s="263">
        <v>98.214479927137447</v>
      </c>
      <c r="U42" s="263">
        <v>100.73974395813741</v>
      </c>
      <c r="V42" s="263">
        <v>98.500527576457557</v>
      </c>
      <c r="W42" s="263">
        <v>99.022515577033985</v>
      </c>
      <c r="X42" s="263">
        <v>98.74003186218917</v>
      </c>
      <c r="Y42" s="263">
        <v>99.427007884032506</v>
      </c>
      <c r="Z42" s="263">
        <v>98.756783971993812</v>
      </c>
      <c r="AA42" s="263">
        <v>100.69830435179297</v>
      </c>
      <c r="AB42" s="263">
        <v>99.034189611813431</v>
      </c>
      <c r="AC42" s="263">
        <v>101.77867662315815</v>
      </c>
      <c r="AD42" s="263">
        <v>100.73867658846156</v>
      </c>
      <c r="AE42" s="263">
        <v>100.60624883261298</v>
      </c>
      <c r="AF42" s="263">
        <v>100.73778621385765</v>
      </c>
      <c r="AG42" s="263">
        <v>100.18324659373162</v>
      </c>
      <c r="AH42" s="263">
        <v>100.65201516471467</v>
      </c>
      <c r="AI42" s="263">
        <v>101.6663618676001</v>
      </c>
      <c r="AJ42" s="263">
        <v>99.304085814123795</v>
      </c>
      <c r="AK42" s="263">
        <v>99.276025353224497</v>
      </c>
      <c r="AL42" s="263">
        <v>98.866273652818492</v>
      </c>
      <c r="AM42" s="263">
        <v>99.527911126500086</v>
      </c>
      <c r="AN42" s="263">
        <v>98.81738079512526</v>
      </c>
      <c r="AO42" s="263">
        <v>99.049481263377203</v>
      </c>
      <c r="AP42" s="263">
        <v>99.852518019226792</v>
      </c>
      <c r="AQ42" s="263">
        <v>101.23355841526762</v>
      </c>
      <c r="AR42" s="263">
        <v>99.168673618390983</v>
      </c>
    </row>
    <row r="43" spans="1:44">
      <c r="A43" s="2616">
        <v>44348</v>
      </c>
      <c r="B43" s="263">
        <v>97.416521126019347</v>
      </c>
      <c r="C43" s="263">
        <v>98.482484838833074</v>
      </c>
      <c r="D43" s="263">
        <v>98.507185962135281</v>
      </c>
      <c r="E43" s="263">
        <v>98.611678119402171</v>
      </c>
      <c r="F43" s="263">
        <v>99.367666522327141</v>
      </c>
      <c r="G43" s="263">
        <v>98.970995357034525</v>
      </c>
      <c r="H43" s="263">
        <v>98.957899761056225</v>
      </c>
      <c r="I43" s="263">
        <v>98.830747562531116</v>
      </c>
      <c r="J43" s="263">
        <v>98.758215782027307</v>
      </c>
      <c r="K43" s="263">
        <v>99.768893605847254</v>
      </c>
      <c r="L43" s="263">
        <v>97.902913924366658</v>
      </c>
      <c r="M43" s="263">
        <v>99.690573168989303</v>
      </c>
      <c r="N43" s="263">
        <v>101.56074367913536</v>
      </c>
      <c r="O43" s="263">
        <v>100.83643922870283</v>
      </c>
      <c r="P43" s="263">
        <v>98.30608297068467</v>
      </c>
      <c r="Q43" s="263">
        <v>100.15288971811488</v>
      </c>
      <c r="R43" s="263">
        <v>98.473995631078921</v>
      </c>
      <c r="S43" s="263">
        <v>99.778137474879728</v>
      </c>
      <c r="T43" s="263">
        <v>98.416877055513069</v>
      </c>
      <c r="U43" s="263">
        <v>100.95576229746645</v>
      </c>
      <c r="V43" s="263">
        <v>98.695967946165212</v>
      </c>
      <c r="W43" s="263">
        <v>99.149715236318031</v>
      </c>
      <c r="X43" s="263">
        <v>98.971989549232632</v>
      </c>
      <c r="Y43" s="263">
        <v>99.436439707052401</v>
      </c>
      <c r="Z43" s="263">
        <v>99.054346541713315</v>
      </c>
      <c r="AA43" s="263">
        <v>100.94424588231752</v>
      </c>
      <c r="AB43" s="263">
        <v>99.361867963210059</v>
      </c>
      <c r="AC43" s="263">
        <v>101.4918169350766</v>
      </c>
      <c r="AD43" s="263">
        <v>100.77648202516666</v>
      </c>
      <c r="AE43" s="263">
        <v>100.6050365133422</v>
      </c>
      <c r="AF43" s="263">
        <v>100.64100036772221</v>
      </c>
      <c r="AG43" s="263">
        <v>100.19567143355798</v>
      </c>
      <c r="AH43" s="263">
        <v>100.75875640859486</v>
      </c>
      <c r="AI43" s="263">
        <v>101.66620592312472</v>
      </c>
      <c r="AJ43" s="263">
        <v>99.450870423659367</v>
      </c>
      <c r="AK43" s="263">
        <v>99.239484619372618</v>
      </c>
      <c r="AL43" s="263">
        <v>98.989242626021493</v>
      </c>
      <c r="AM43" s="263">
        <v>99.780329133778153</v>
      </c>
      <c r="AN43" s="263">
        <v>99.008896730602657</v>
      </c>
      <c r="AO43" s="263">
        <v>99.210347034434193</v>
      </c>
      <c r="AP43" s="263">
        <v>100.18906970014156</v>
      </c>
      <c r="AQ43" s="263">
        <v>101.09960916955339</v>
      </c>
      <c r="AR43" s="263">
        <v>99.287883671290643</v>
      </c>
    </row>
    <row r="44" spans="1:44">
      <c r="A44" s="2616">
        <v>44378</v>
      </c>
      <c r="B44" s="263">
        <v>98.012134250231767</v>
      </c>
      <c r="C44" s="263">
        <v>98.655131234563186</v>
      </c>
      <c r="D44" s="263">
        <v>98.554005265374514</v>
      </c>
      <c r="E44" s="263">
        <v>98.812450308368483</v>
      </c>
      <c r="F44" s="263">
        <v>99.644508705619558</v>
      </c>
      <c r="G44" s="263">
        <v>99.212994171139854</v>
      </c>
      <c r="H44" s="263">
        <v>99.405644441341352</v>
      </c>
      <c r="I44" s="263">
        <v>99.031227640605309</v>
      </c>
      <c r="J44" s="263">
        <v>98.96791924589013</v>
      </c>
      <c r="K44" s="263">
        <v>100.08288152320461</v>
      </c>
      <c r="L44" s="263">
        <v>97.97163099308068</v>
      </c>
      <c r="M44" s="263">
        <v>99.803602716388511</v>
      </c>
      <c r="N44" s="263">
        <v>101.33774647110884</v>
      </c>
      <c r="O44" s="263">
        <v>100.94639132401983</v>
      </c>
      <c r="P44" s="263">
        <v>98.34802724590746</v>
      </c>
      <c r="Q44" s="263">
        <v>99.958586990726744</v>
      </c>
      <c r="R44" s="263">
        <v>98.503115699867408</v>
      </c>
      <c r="S44" s="263">
        <v>99.718109083120808</v>
      </c>
      <c r="T44" s="263">
        <v>98.564291413490324</v>
      </c>
      <c r="U44" s="263">
        <v>101.06759348107582</v>
      </c>
      <c r="V44" s="263">
        <v>98.869979189886223</v>
      </c>
      <c r="W44" s="263">
        <v>99.175765531666585</v>
      </c>
      <c r="X44" s="263">
        <v>99.129347982359633</v>
      </c>
      <c r="Y44" s="263">
        <v>99.336470886719638</v>
      </c>
      <c r="Z44" s="263">
        <v>99.308960878277375</v>
      </c>
      <c r="AA44" s="263">
        <v>101.11273861478055</v>
      </c>
      <c r="AB44" s="263">
        <v>99.634006339462303</v>
      </c>
      <c r="AC44" s="263">
        <v>101.12715134171756</v>
      </c>
      <c r="AD44" s="263">
        <v>100.74368676986295</v>
      </c>
      <c r="AE44" s="263">
        <v>100.47443862578525</v>
      </c>
      <c r="AF44" s="263">
        <v>100.42867911907025</v>
      </c>
      <c r="AG44" s="263">
        <v>100.1874968070163</v>
      </c>
      <c r="AH44" s="263">
        <v>100.81095691591852</v>
      </c>
      <c r="AI44" s="263">
        <v>101.57744582165861</v>
      </c>
      <c r="AJ44" s="263">
        <v>99.546766485705717</v>
      </c>
      <c r="AK44" s="263">
        <v>99.14619564083344</v>
      </c>
      <c r="AL44" s="263">
        <v>99.038284460967859</v>
      </c>
      <c r="AM44" s="263">
        <v>99.955685188511239</v>
      </c>
      <c r="AN44" s="263">
        <v>99.106697025008103</v>
      </c>
      <c r="AO44" s="263">
        <v>99.291381642223158</v>
      </c>
      <c r="AP44" s="263">
        <v>100.44759480531188</v>
      </c>
      <c r="AQ44" s="263">
        <v>100.8804774316299</v>
      </c>
      <c r="AR44" s="263">
        <v>99.34233141833117</v>
      </c>
    </row>
    <row r="45" spans="1:44">
      <c r="A45" s="2616">
        <v>44409</v>
      </c>
      <c r="B45" s="263">
        <v>98.574464017937657</v>
      </c>
      <c r="C45" s="263">
        <v>98.847935217804931</v>
      </c>
      <c r="D45" s="263">
        <v>98.684482267440416</v>
      </c>
      <c r="E45" s="263">
        <v>99.01566519857586</v>
      </c>
      <c r="F45" s="263">
        <v>100.05723473750244</v>
      </c>
      <c r="G45" s="263">
        <v>99.437093096353948</v>
      </c>
      <c r="H45" s="263">
        <v>99.968635341573346</v>
      </c>
      <c r="I45" s="263">
        <v>99.253454028090914</v>
      </c>
      <c r="J45" s="263">
        <v>99.204932937424388</v>
      </c>
      <c r="K45" s="263">
        <v>100.36914257516126</v>
      </c>
      <c r="L45" s="263">
        <v>98.135869413386629</v>
      </c>
      <c r="M45" s="263">
        <v>99.903800104494181</v>
      </c>
      <c r="N45" s="263">
        <v>101.14981178766772</v>
      </c>
      <c r="O45" s="263">
        <v>101.03275428949188</v>
      </c>
      <c r="P45" s="263">
        <v>98.396094894049298</v>
      </c>
      <c r="Q45" s="263">
        <v>99.737251053444666</v>
      </c>
      <c r="R45" s="263">
        <v>98.499611442018534</v>
      </c>
      <c r="S45" s="263">
        <v>99.616411453353876</v>
      </c>
      <c r="T45" s="263">
        <v>98.666147252741879</v>
      </c>
      <c r="U45" s="263">
        <v>101.02097002436192</v>
      </c>
      <c r="V45" s="263">
        <v>99.022394172068118</v>
      </c>
      <c r="W45" s="263">
        <v>99.16172139420064</v>
      </c>
      <c r="X45" s="263">
        <v>99.234679164238742</v>
      </c>
      <c r="Y45" s="263">
        <v>99.123029161622981</v>
      </c>
      <c r="Z45" s="263">
        <v>99.526728988275451</v>
      </c>
      <c r="AA45" s="263">
        <v>101.16072313475136</v>
      </c>
      <c r="AB45" s="263">
        <v>99.847542870802542</v>
      </c>
      <c r="AC45" s="263">
        <v>100.81244855288767</v>
      </c>
      <c r="AD45" s="263">
        <v>100.68896962316352</v>
      </c>
      <c r="AE45" s="263">
        <v>100.2837076909787</v>
      </c>
      <c r="AF45" s="263">
        <v>100.18997363405727</v>
      </c>
      <c r="AG45" s="263">
        <v>100.21767660867768</v>
      </c>
      <c r="AH45" s="263">
        <v>100.86736582137216</v>
      </c>
      <c r="AI45" s="263">
        <v>101.45227905352031</v>
      </c>
      <c r="AJ45" s="263">
        <v>99.631635968881895</v>
      </c>
      <c r="AK45" s="263">
        <v>99.019214320178236</v>
      </c>
      <c r="AL45" s="263">
        <v>99.038373249634589</v>
      </c>
      <c r="AM45" s="263">
        <v>100.02058522698184</v>
      </c>
      <c r="AN45" s="263">
        <v>99.155374641898078</v>
      </c>
      <c r="AO45" s="263">
        <v>99.293648677906901</v>
      </c>
      <c r="AP45" s="263">
        <v>100.60103326200995</v>
      </c>
      <c r="AQ45" s="263">
        <v>100.67260221739681</v>
      </c>
      <c r="AR45" s="263">
        <v>99.361004289933376</v>
      </c>
    </row>
    <row r="46" spans="1:44">
      <c r="A46" s="2616">
        <v>44440</v>
      </c>
      <c r="B46" s="263">
        <v>99.022595917307427</v>
      </c>
      <c r="C46" s="263">
        <v>99.047798333574107</v>
      </c>
      <c r="D46" s="263">
        <v>98.829188435707394</v>
      </c>
      <c r="E46" s="263">
        <v>99.217694701441289</v>
      </c>
      <c r="F46" s="263">
        <v>100.50599807996224</v>
      </c>
      <c r="G46" s="263">
        <v>99.670300342465708</v>
      </c>
      <c r="H46" s="263">
        <v>100.3903927846893</v>
      </c>
      <c r="I46" s="263">
        <v>99.476067185599391</v>
      </c>
      <c r="J46" s="263">
        <v>99.478986773455773</v>
      </c>
      <c r="K46" s="263">
        <v>100.62070564645802</v>
      </c>
      <c r="L46" s="263">
        <v>98.355497750641376</v>
      </c>
      <c r="M46" s="263">
        <v>99.996341909587485</v>
      </c>
      <c r="N46" s="263">
        <v>101.07740363476233</v>
      </c>
      <c r="O46" s="263">
        <v>101.15004487066366</v>
      </c>
      <c r="P46" s="263">
        <v>98.467147261747868</v>
      </c>
      <c r="Q46" s="263">
        <v>99.560458620469561</v>
      </c>
      <c r="R46" s="263">
        <v>98.486045010460643</v>
      </c>
      <c r="S46" s="263">
        <v>99.528214152426159</v>
      </c>
      <c r="T46" s="263">
        <v>98.748359089484183</v>
      </c>
      <c r="U46" s="263">
        <v>101.01509214720511</v>
      </c>
      <c r="V46" s="263">
        <v>99.159654869842981</v>
      </c>
      <c r="W46" s="263">
        <v>99.227227146583672</v>
      </c>
      <c r="X46" s="263">
        <v>99.324510210563531</v>
      </c>
      <c r="Y46" s="263">
        <v>98.885317672542129</v>
      </c>
      <c r="Z46" s="263">
        <v>99.714736266680745</v>
      </c>
      <c r="AA46" s="263">
        <v>101.16324753916984</v>
      </c>
      <c r="AB46" s="263">
        <v>100.00576038005687</v>
      </c>
      <c r="AC46" s="263">
        <v>100.63141701425486</v>
      </c>
      <c r="AD46" s="263">
        <v>100.68180450876872</v>
      </c>
      <c r="AE46" s="263">
        <v>100.13785197249241</v>
      </c>
      <c r="AF46" s="263">
        <v>100.06736883910183</v>
      </c>
      <c r="AG46" s="263">
        <v>100.34167313915103</v>
      </c>
      <c r="AH46" s="263">
        <v>100.97014529961052</v>
      </c>
      <c r="AI46" s="263">
        <v>101.3531817856466</v>
      </c>
      <c r="AJ46" s="263">
        <v>99.750541687607665</v>
      </c>
      <c r="AK46" s="263">
        <v>98.911706763521167</v>
      </c>
      <c r="AL46" s="263">
        <v>99.035014150234971</v>
      </c>
      <c r="AM46" s="263">
        <v>100.101184784222</v>
      </c>
      <c r="AN46" s="263">
        <v>99.238205948629755</v>
      </c>
      <c r="AO46" s="263">
        <v>99.267603556679276</v>
      </c>
      <c r="AP46" s="263">
        <v>100.69534303568595</v>
      </c>
      <c r="AQ46" s="263">
        <v>100.56369082805055</v>
      </c>
      <c r="AR46" s="263">
        <v>99.402878590550003</v>
      </c>
    </row>
    <row r="47" spans="1:44">
      <c r="A47" s="2616">
        <v>44470</v>
      </c>
      <c r="B47" s="263">
        <v>99.32741762181476</v>
      </c>
      <c r="C47" s="263">
        <v>99.254530942437924</v>
      </c>
      <c r="D47" s="263">
        <v>98.932634465398337</v>
      </c>
      <c r="E47" s="263">
        <v>99.410781972878198</v>
      </c>
      <c r="F47" s="263">
        <v>100.86732816860187</v>
      </c>
      <c r="G47" s="263">
        <v>99.892539727967417</v>
      </c>
      <c r="H47" s="263">
        <v>100.47273665858103</v>
      </c>
      <c r="I47" s="263">
        <v>99.678090706062932</v>
      </c>
      <c r="J47" s="263">
        <v>99.754903359167045</v>
      </c>
      <c r="K47" s="263">
        <v>100.81169926969669</v>
      </c>
      <c r="L47" s="263">
        <v>98.576125459132143</v>
      </c>
      <c r="M47" s="263">
        <v>100.0667433122147</v>
      </c>
      <c r="N47" s="263">
        <v>101.1555821629094</v>
      </c>
      <c r="O47" s="263">
        <v>101.2403811823179</v>
      </c>
      <c r="P47" s="263">
        <v>98.564389651078613</v>
      </c>
      <c r="Q47" s="263">
        <v>99.486774795279416</v>
      </c>
      <c r="R47" s="263">
        <v>98.488664555656015</v>
      </c>
      <c r="S47" s="263">
        <v>99.488972387560011</v>
      </c>
      <c r="T47" s="263">
        <v>98.84035368167136</v>
      </c>
      <c r="U47" s="263">
        <v>101.16560364644235</v>
      </c>
      <c r="V47" s="263">
        <v>99.283777176262888</v>
      </c>
      <c r="W47" s="263">
        <v>99.395901527625952</v>
      </c>
      <c r="X47" s="263">
        <v>99.419397338199758</v>
      </c>
      <c r="Y47" s="263">
        <v>98.743428822871692</v>
      </c>
      <c r="Z47" s="263">
        <v>99.872856699283886</v>
      </c>
      <c r="AA47" s="263">
        <v>101.15581030146254</v>
      </c>
      <c r="AB47" s="263">
        <v>100.12942618657033</v>
      </c>
      <c r="AC47" s="263">
        <v>100.62017691476967</v>
      </c>
      <c r="AD47" s="263">
        <v>100.76151696035572</v>
      </c>
      <c r="AE47" s="263">
        <v>100.1069995695608</v>
      </c>
      <c r="AF47" s="263">
        <v>100.15670098089555</v>
      </c>
      <c r="AG47" s="263">
        <v>100.55941430224128</v>
      </c>
      <c r="AH47" s="263">
        <v>101.12456681102708</v>
      </c>
      <c r="AI47" s="263">
        <v>101.31739267213868</v>
      </c>
      <c r="AJ47" s="263">
        <v>99.868964917104975</v>
      </c>
      <c r="AK47" s="263">
        <v>98.871572319944946</v>
      </c>
      <c r="AL47" s="263">
        <v>99.064619538404159</v>
      </c>
      <c r="AM47" s="263">
        <v>100.26966467402056</v>
      </c>
      <c r="AN47" s="263">
        <v>99.378746659843188</v>
      </c>
      <c r="AO47" s="263">
        <v>99.276108943636515</v>
      </c>
      <c r="AP47" s="263">
        <v>100.76353613957735</v>
      </c>
      <c r="AQ47" s="263">
        <v>100.59806120296608</v>
      </c>
      <c r="AR47" s="263">
        <v>99.47744173274333</v>
      </c>
    </row>
    <row r="48" spans="1:44">
      <c r="A48" s="2616">
        <v>44501</v>
      </c>
      <c r="B48" s="263">
        <v>99.550543049395316</v>
      </c>
      <c r="C48" s="263">
        <v>99.48302383617002</v>
      </c>
      <c r="D48" s="263">
        <v>98.973293246651352</v>
      </c>
      <c r="E48" s="263">
        <v>99.618764107969682</v>
      </c>
      <c r="F48" s="263">
        <v>101.08344506387239</v>
      </c>
      <c r="G48" s="263">
        <v>100.09895239464849</v>
      </c>
      <c r="H48" s="263">
        <v>100.25772230100772</v>
      </c>
      <c r="I48" s="263">
        <v>99.833184770480031</v>
      </c>
      <c r="J48" s="263">
        <v>100.01733736710797</v>
      </c>
      <c r="K48" s="263">
        <v>100.93793700382908</v>
      </c>
      <c r="L48" s="263">
        <v>98.759560325432176</v>
      </c>
      <c r="M48" s="263">
        <v>100.10505706845117</v>
      </c>
      <c r="N48" s="263">
        <v>101.34891646864631</v>
      </c>
      <c r="O48" s="263">
        <v>101.26054310807331</v>
      </c>
      <c r="P48" s="263">
        <v>98.685283355858815</v>
      </c>
      <c r="Q48" s="263">
        <v>99.494733465017788</v>
      </c>
      <c r="R48" s="263">
        <v>98.539423254558116</v>
      </c>
      <c r="S48" s="263">
        <v>99.521778601603501</v>
      </c>
      <c r="T48" s="263">
        <v>98.95797714026132</v>
      </c>
      <c r="U48" s="263">
        <v>101.43990068657727</v>
      </c>
      <c r="V48" s="263">
        <v>99.401952754300581</v>
      </c>
      <c r="W48" s="263">
        <v>99.633643634621734</v>
      </c>
      <c r="X48" s="263">
        <v>99.523259888634527</v>
      </c>
      <c r="Y48" s="263">
        <v>98.818685896750864</v>
      </c>
      <c r="Z48" s="263">
        <v>99.999180210648902</v>
      </c>
      <c r="AA48" s="263">
        <v>101.15624964913711</v>
      </c>
      <c r="AB48" s="263">
        <v>100.24559028674862</v>
      </c>
      <c r="AC48" s="263">
        <v>100.73234989448554</v>
      </c>
      <c r="AD48" s="263">
        <v>100.93282518135199</v>
      </c>
      <c r="AE48" s="263">
        <v>100.20000936819895</v>
      </c>
      <c r="AF48" s="263">
        <v>100.41109302568978</v>
      </c>
      <c r="AG48" s="263">
        <v>100.83967663525846</v>
      </c>
      <c r="AH48" s="263">
        <v>101.30790226066047</v>
      </c>
      <c r="AI48" s="263">
        <v>101.34134216214687</v>
      </c>
      <c r="AJ48" s="263">
        <v>99.958016942836451</v>
      </c>
      <c r="AK48" s="263">
        <v>98.904733690450897</v>
      </c>
      <c r="AL48" s="263">
        <v>99.14904210069399</v>
      </c>
      <c r="AM48" s="263">
        <v>100.51043526415407</v>
      </c>
      <c r="AN48" s="263">
        <v>99.560902854614667</v>
      </c>
      <c r="AO48" s="263">
        <v>99.381737636024212</v>
      </c>
      <c r="AP48" s="263">
        <v>100.83194919081943</v>
      </c>
      <c r="AQ48" s="263">
        <v>100.74903479328184</v>
      </c>
      <c r="AR48" s="263">
        <v>99.575581326182984</v>
      </c>
    </row>
    <row r="49" spans="1:44">
      <c r="A49" s="2616">
        <v>44531</v>
      </c>
      <c r="B49" s="263">
        <v>99.780505194051329</v>
      </c>
      <c r="C49" s="263">
        <v>99.692505321622036</v>
      </c>
      <c r="D49" s="263">
        <v>98.960710904756965</v>
      </c>
      <c r="E49" s="263">
        <v>99.850639155027054</v>
      </c>
      <c r="F49" s="263">
        <v>101.15592541603822</v>
      </c>
      <c r="G49" s="263">
        <v>100.23991729930049</v>
      </c>
      <c r="H49" s="263">
        <v>99.84501696910003</v>
      </c>
      <c r="I49" s="263">
        <v>100.00038288957872</v>
      </c>
      <c r="J49" s="263">
        <v>100.27492277165426</v>
      </c>
      <c r="K49" s="263">
        <v>101.02036624882565</v>
      </c>
      <c r="L49" s="263">
        <v>98.917589151378053</v>
      </c>
      <c r="M49" s="263">
        <v>100.14680589446269</v>
      </c>
      <c r="N49" s="263">
        <v>101.57699520548047</v>
      </c>
      <c r="O49" s="263">
        <v>101.15737188054119</v>
      </c>
      <c r="P49" s="263">
        <v>98.82219911946693</v>
      </c>
      <c r="Q49" s="263">
        <v>99.582328656836623</v>
      </c>
      <c r="R49" s="263">
        <v>98.650938020580085</v>
      </c>
      <c r="S49" s="263">
        <v>99.626443547612453</v>
      </c>
      <c r="T49" s="263">
        <v>99.099094324419383</v>
      </c>
      <c r="U49" s="263">
        <v>101.7451672498951</v>
      </c>
      <c r="V49" s="263">
        <v>99.526625982864559</v>
      </c>
      <c r="W49" s="263">
        <v>99.869340217948704</v>
      </c>
      <c r="X49" s="263">
        <v>99.654371438318506</v>
      </c>
      <c r="Y49" s="263">
        <v>99.0689893985233</v>
      </c>
      <c r="Z49" s="263">
        <v>100.08962220990344</v>
      </c>
      <c r="AA49" s="263">
        <v>101.17858017687497</v>
      </c>
      <c r="AB49" s="263">
        <v>100.37806596460797</v>
      </c>
      <c r="AC49" s="263">
        <v>100.8495450997912</v>
      </c>
      <c r="AD49" s="263">
        <v>101.15727438107277</v>
      </c>
      <c r="AE49" s="263">
        <v>100.35022055501338</v>
      </c>
      <c r="AF49" s="263">
        <v>100.77589361820273</v>
      </c>
      <c r="AG49" s="263">
        <v>101.13832259471026</v>
      </c>
      <c r="AH49" s="263">
        <v>101.48603774612714</v>
      </c>
      <c r="AI49" s="263">
        <v>101.39687722251595</v>
      </c>
      <c r="AJ49" s="263">
        <v>99.979320731161195</v>
      </c>
      <c r="AK49" s="263">
        <v>99.017183536829535</v>
      </c>
      <c r="AL49" s="263">
        <v>99.286977368587017</v>
      </c>
      <c r="AM49" s="263">
        <v>100.77419088077576</v>
      </c>
      <c r="AN49" s="263">
        <v>99.756498471556981</v>
      </c>
      <c r="AO49" s="263">
        <v>99.560289065800447</v>
      </c>
      <c r="AP49" s="263">
        <v>100.92277639251141</v>
      </c>
      <c r="AQ49" s="263">
        <v>100.93216783781062</v>
      </c>
      <c r="AR49" s="263">
        <v>99.672695759643616</v>
      </c>
    </row>
    <row r="50" spans="1:44">
      <c r="A50" s="2616">
        <v>44562</v>
      </c>
      <c r="B50" s="263">
        <v>100.03058836407286</v>
      </c>
      <c r="C50" s="263">
        <v>99.850432166310497</v>
      </c>
      <c r="D50" s="263">
        <v>98.894539976831268</v>
      </c>
      <c r="E50" s="263">
        <v>100.07732571722927</v>
      </c>
      <c r="F50" s="263">
        <v>101.11348966970274</v>
      </c>
      <c r="G50" s="263">
        <v>100.32449659116885</v>
      </c>
      <c r="H50" s="263">
        <v>99.318581659407855</v>
      </c>
      <c r="I50" s="263">
        <v>100.19731664659056</v>
      </c>
      <c r="J50" s="263">
        <v>100.51194112642861</v>
      </c>
      <c r="K50" s="263">
        <v>101.09168652514364</v>
      </c>
      <c r="L50" s="263">
        <v>99.063931487806471</v>
      </c>
      <c r="M50" s="263">
        <v>100.18636084611764</v>
      </c>
      <c r="N50" s="263">
        <v>101.82988652061466</v>
      </c>
      <c r="O50" s="263">
        <v>100.96838810815048</v>
      </c>
      <c r="P50" s="263">
        <v>98.966296626642475</v>
      </c>
      <c r="Q50" s="263">
        <v>99.763595942283828</v>
      </c>
      <c r="R50" s="263">
        <v>98.822243124757364</v>
      </c>
      <c r="S50" s="263">
        <v>99.807163410383524</v>
      </c>
      <c r="T50" s="263">
        <v>99.258555286919147</v>
      </c>
      <c r="U50" s="263">
        <v>101.99524294504619</v>
      </c>
      <c r="V50" s="263">
        <v>99.672078658160956</v>
      </c>
      <c r="W50" s="263">
        <v>100.11130158294735</v>
      </c>
      <c r="X50" s="263">
        <v>99.831336903284523</v>
      </c>
      <c r="Y50" s="263">
        <v>99.4000470609883</v>
      </c>
      <c r="Z50" s="263">
        <v>100.13739329430091</v>
      </c>
      <c r="AA50" s="263">
        <v>101.22004286698971</v>
      </c>
      <c r="AB50" s="263">
        <v>100.52784730630735</v>
      </c>
      <c r="AC50" s="263">
        <v>100.94028471715464</v>
      </c>
      <c r="AD50" s="263">
        <v>101.41649875759195</v>
      </c>
      <c r="AE50" s="263">
        <v>100.54264553230584</v>
      </c>
      <c r="AF50" s="263">
        <v>101.21667111441633</v>
      </c>
      <c r="AG50" s="263">
        <v>101.43957922650253</v>
      </c>
      <c r="AH50" s="263">
        <v>101.6720348625193</v>
      </c>
      <c r="AI50" s="263">
        <v>101.46945309249222</v>
      </c>
      <c r="AJ50" s="263">
        <v>99.950982884385738</v>
      </c>
      <c r="AK50" s="263">
        <v>99.216303216631488</v>
      </c>
      <c r="AL50" s="263">
        <v>99.47789008154102</v>
      </c>
      <c r="AM50" s="263">
        <v>101.01683608647339</v>
      </c>
      <c r="AN50" s="263">
        <v>99.979885698792216</v>
      </c>
      <c r="AO50" s="263">
        <v>99.758796204379735</v>
      </c>
      <c r="AP50" s="263">
        <v>101.03498223195406</v>
      </c>
      <c r="AQ50" s="263">
        <v>101.12271560335611</v>
      </c>
      <c r="AR50" s="263">
        <v>99.774337533115386</v>
      </c>
    </row>
    <row r="51" spans="1:44">
      <c r="A51" s="2616">
        <v>44593</v>
      </c>
      <c r="B51" s="263">
        <v>100.3083541829169</v>
      </c>
      <c r="C51" s="263">
        <v>99.982598657509755</v>
      </c>
      <c r="D51" s="263">
        <v>98.79034372177172</v>
      </c>
      <c r="E51" s="263">
        <v>100.29522737719074</v>
      </c>
      <c r="F51" s="263">
        <v>101.03154086987512</v>
      </c>
      <c r="G51" s="263">
        <v>100.40484247337893</v>
      </c>
      <c r="H51" s="263">
        <v>98.773024147060255</v>
      </c>
      <c r="I51" s="263">
        <v>100.42329826336226</v>
      </c>
      <c r="J51" s="263">
        <v>100.77474792059681</v>
      </c>
      <c r="K51" s="263">
        <v>101.18071026625789</v>
      </c>
      <c r="L51" s="263">
        <v>99.231878226888909</v>
      </c>
      <c r="M51" s="263">
        <v>100.24509132708722</v>
      </c>
      <c r="N51" s="263">
        <v>102.01125679204254</v>
      </c>
      <c r="O51" s="263">
        <v>100.73761062344049</v>
      </c>
      <c r="P51" s="263">
        <v>99.111486894745312</v>
      </c>
      <c r="Q51" s="263">
        <v>99.992210905360153</v>
      </c>
      <c r="R51" s="263">
        <v>99.037757765310303</v>
      </c>
      <c r="S51" s="263">
        <v>100.03641169219813</v>
      </c>
      <c r="T51" s="263">
        <v>99.428736595891763</v>
      </c>
      <c r="U51" s="263">
        <v>102.1475325463322</v>
      </c>
      <c r="V51" s="263">
        <v>99.843297589442543</v>
      </c>
      <c r="W51" s="263">
        <v>100.33619043995373</v>
      </c>
      <c r="X51" s="263">
        <v>100.03955635081272</v>
      </c>
      <c r="Y51" s="263">
        <v>99.764057934728001</v>
      </c>
      <c r="Z51" s="263">
        <v>100.14893661824354</v>
      </c>
      <c r="AA51" s="263">
        <v>101.27797859205276</v>
      </c>
      <c r="AB51" s="263">
        <v>100.6837795177255</v>
      </c>
      <c r="AC51" s="263">
        <v>100.96047846436315</v>
      </c>
      <c r="AD51" s="263">
        <v>101.65564032871605</v>
      </c>
      <c r="AE51" s="263">
        <v>100.71671401072371</v>
      </c>
      <c r="AF51" s="263">
        <v>101.64690573983532</v>
      </c>
      <c r="AG51" s="263">
        <v>101.71271383665592</v>
      </c>
      <c r="AH51" s="263">
        <v>101.82715734409767</v>
      </c>
      <c r="AI51" s="263">
        <v>101.50529497761933</v>
      </c>
      <c r="AJ51" s="263">
        <v>99.896949486451533</v>
      </c>
      <c r="AK51" s="263">
        <v>99.467130981560558</v>
      </c>
      <c r="AL51" s="263">
        <v>99.702053764930852</v>
      </c>
      <c r="AM51" s="263">
        <v>101.21529920642855</v>
      </c>
      <c r="AN51" s="263">
        <v>100.21083501099233</v>
      </c>
      <c r="AO51" s="263">
        <v>99.955587471623303</v>
      </c>
      <c r="AP51" s="263">
        <v>101.16046186713588</v>
      </c>
      <c r="AQ51" s="263">
        <v>101.26756989884453</v>
      </c>
      <c r="AR51" s="263">
        <v>99.877279302798001</v>
      </c>
    </row>
    <row r="52" spans="1:44">
      <c r="A52" s="2616">
        <v>44621</v>
      </c>
      <c r="B52" s="263">
        <v>100.56243993881898</v>
      </c>
      <c r="C52" s="263">
        <v>100.12133173829918</v>
      </c>
      <c r="D52" s="263">
        <v>98.668287474496339</v>
      </c>
      <c r="E52" s="263">
        <v>100.50481081657072</v>
      </c>
      <c r="F52" s="263">
        <v>100.93366225679844</v>
      </c>
      <c r="G52" s="263">
        <v>100.50230300894505</v>
      </c>
      <c r="H52" s="263">
        <v>98.329698623791742</v>
      </c>
      <c r="I52" s="263">
        <v>100.63642881415805</v>
      </c>
      <c r="J52" s="263">
        <v>101.09880294823826</v>
      </c>
      <c r="K52" s="263">
        <v>101.35604581045774</v>
      </c>
      <c r="L52" s="263">
        <v>99.423256468965022</v>
      </c>
      <c r="M52" s="263">
        <v>100.37902437041437</v>
      </c>
      <c r="N52" s="263">
        <v>102.13185975105415</v>
      </c>
      <c r="O52" s="263">
        <v>100.49762513686761</v>
      </c>
      <c r="P52" s="263">
        <v>99.262235907062973</v>
      </c>
      <c r="Q52" s="263">
        <v>100.20917341954053</v>
      </c>
      <c r="R52" s="263">
        <v>99.277303091259824</v>
      </c>
      <c r="S52" s="263">
        <v>100.2761628422799</v>
      </c>
      <c r="T52" s="263">
        <v>99.605416314068563</v>
      </c>
      <c r="U52" s="263">
        <v>102.2006880185254</v>
      </c>
      <c r="V52" s="263">
        <v>100.03123561235194</v>
      </c>
      <c r="W52" s="263">
        <v>100.52791817641217</v>
      </c>
      <c r="X52" s="263">
        <v>100.25365284260616</v>
      </c>
      <c r="Y52" s="263">
        <v>100.15969739072442</v>
      </c>
      <c r="Z52" s="263">
        <v>100.15288837051932</v>
      </c>
      <c r="AA52" s="263">
        <v>101.35308159202276</v>
      </c>
      <c r="AB52" s="263">
        <v>100.8175789128627</v>
      </c>
      <c r="AC52" s="263">
        <v>100.9634424036562</v>
      </c>
      <c r="AD52" s="263">
        <v>101.87045035986601</v>
      </c>
      <c r="AE52" s="263">
        <v>100.87674069192281</v>
      </c>
      <c r="AF52" s="263">
        <v>101.99774465676893</v>
      </c>
      <c r="AG52" s="263">
        <v>101.98614417613797</v>
      </c>
      <c r="AH52" s="263">
        <v>101.99693445780353</v>
      </c>
      <c r="AI52" s="263">
        <v>101.53666805146815</v>
      </c>
      <c r="AJ52" s="263">
        <v>99.840612218868586</v>
      </c>
      <c r="AK52" s="263">
        <v>99.724949510829248</v>
      </c>
      <c r="AL52" s="263">
        <v>99.935758726854374</v>
      </c>
      <c r="AM52" s="263">
        <v>101.36320308661126</v>
      </c>
      <c r="AN52" s="263">
        <v>100.4272354480369</v>
      </c>
      <c r="AO52" s="263">
        <v>100.16497418794962</v>
      </c>
      <c r="AP52" s="263">
        <v>101.2830281421837</v>
      </c>
      <c r="AQ52" s="263">
        <v>101.39072657685455</v>
      </c>
      <c r="AR52" s="263">
        <v>99.978020551925297</v>
      </c>
    </row>
    <row r="53" spans="1:44">
      <c r="A53" s="2616">
        <v>44652</v>
      </c>
      <c r="B53" s="263">
        <v>100.7949160266089</v>
      </c>
      <c r="C53" s="263">
        <v>100.25121788960477</v>
      </c>
      <c r="D53" s="263">
        <v>98.546085257122115</v>
      </c>
      <c r="E53" s="263">
        <v>100.68555285114867</v>
      </c>
      <c r="F53" s="263">
        <v>100.86380428303137</v>
      </c>
      <c r="G53" s="263">
        <v>100.58077197323598</v>
      </c>
      <c r="H53" s="263">
        <v>98.032632764358027</v>
      </c>
      <c r="I53" s="263">
        <v>100.82737731019947</v>
      </c>
      <c r="J53" s="263">
        <v>101.37680909559968</v>
      </c>
      <c r="K53" s="263">
        <v>101.51815239397422</v>
      </c>
      <c r="L53" s="263">
        <v>99.64933846703191</v>
      </c>
      <c r="M53" s="263">
        <v>100.59455290700792</v>
      </c>
      <c r="N53" s="263">
        <v>102.1730964379111</v>
      </c>
      <c r="O53" s="263">
        <v>100.2646635562412</v>
      </c>
      <c r="P53" s="263">
        <v>99.426114993499624</v>
      </c>
      <c r="Q53" s="263">
        <v>100.43828845877479</v>
      </c>
      <c r="R53" s="263">
        <v>99.527420306076422</v>
      </c>
      <c r="S53" s="263">
        <v>100.51016690792909</v>
      </c>
      <c r="T53" s="263">
        <v>99.781603109920724</v>
      </c>
      <c r="U53" s="263">
        <v>102.18395236992045</v>
      </c>
      <c r="V53" s="263">
        <v>100.22423679518626</v>
      </c>
      <c r="W53" s="263">
        <v>100.6589499374397</v>
      </c>
      <c r="X53" s="263">
        <v>100.45042380224173</v>
      </c>
      <c r="Y53" s="263">
        <v>100.59034496920128</v>
      </c>
      <c r="Z53" s="263">
        <v>100.17243720826114</v>
      </c>
      <c r="AA53" s="263">
        <v>101.42002300907237</v>
      </c>
      <c r="AB53" s="263">
        <v>100.93248809191765</v>
      </c>
      <c r="AC53" s="263">
        <v>100.92880669426845</v>
      </c>
      <c r="AD53" s="263">
        <v>102.03393232888241</v>
      </c>
      <c r="AE53" s="263">
        <v>100.97275587013509</v>
      </c>
      <c r="AF53" s="263">
        <v>102.23669929801773</v>
      </c>
      <c r="AG53" s="263">
        <v>102.18245387743126</v>
      </c>
      <c r="AH53" s="263">
        <v>102.11359056426105</v>
      </c>
      <c r="AI53" s="263">
        <v>101.55190967960502</v>
      </c>
      <c r="AJ53" s="263">
        <v>99.796998674149947</v>
      </c>
      <c r="AK53" s="263">
        <v>99.995601937920881</v>
      </c>
      <c r="AL53" s="263">
        <v>100.1659617376673</v>
      </c>
      <c r="AM53" s="263">
        <v>101.47133688940798</v>
      </c>
      <c r="AN53" s="263">
        <v>100.60203194138937</v>
      </c>
      <c r="AO53" s="263">
        <v>100.40087815015517</v>
      </c>
      <c r="AP53" s="263">
        <v>101.38972270721403</v>
      </c>
      <c r="AQ53" s="263">
        <v>101.45956354752258</v>
      </c>
      <c r="AR53" s="263">
        <v>100.0841178298402</v>
      </c>
    </row>
    <row r="54" spans="1:44">
      <c r="A54" s="2616">
        <v>44682</v>
      </c>
      <c r="B54" s="263">
        <v>101.0349769877991</v>
      </c>
      <c r="C54" s="263">
        <v>100.37011180559387</v>
      </c>
      <c r="D54" s="263">
        <v>98.443374216581134</v>
      </c>
      <c r="E54" s="263">
        <v>100.82470835134629</v>
      </c>
      <c r="F54" s="263">
        <v>100.85069115628858</v>
      </c>
      <c r="G54" s="263">
        <v>100.63615155010436</v>
      </c>
      <c r="H54" s="263">
        <v>97.925297766402394</v>
      </c>
      <c r="I54" s="263">
        <v>100.97245605883718</v>
      </c>
      <c r="J54" s="263">
        <v>101.49717379984419</v>
      </c>
      <c r="K54" s="263">
        <v>101.55405217128286</v>
      </c>
      <c r="L54" s="263">
        <v>99.939091416181938</v>
      </c>
      <c r="M54" s="263">
        <v>100.85441001063181</v>
      </c>
      <c r="N54" s="263">
        <v>102.15215505481916</v>
      </c>
      <c r="O54" s="263">
        <v>100.10445198238529</v>
      </c>
      <c r="P54" s="263">
        <v>99.609113507860101</v>
      </c>
      <c r="Q54" s="263">
        <v>100.68553130526976</v>
      </c>
      <c r="R54" s="263">
        <v>99.779227897719096</v>
      </c>
      <c r="S54" s="263">
        <v>100.69640674452096</v>
      </c>
      <c r="T54" s="263">
        <v>99.95111905827433</v>
      </c>
      <c r="U54" s="263">
        <v>102.08879352324014</v>
      </c>
      <c r="V54" s="263">
        <v>100.41790458941922</v>
      </c>
      <c r="W54" s="263">
        <v>100.71652386924382</v>
      </c>
      <c r="X54" s="263">
        <v>100.61873102933866</v>
      </c>
      <c r="Y54" s="263">
        <v>101.02148852435727</v>
      </c>
      <c r="Z54" s="263">
        <v>100.21241639274497</v>
      </c>
      <c r="AA54" s="263">
        <v>101.43173804361678</v>
      </c>
      <c r="AB54" s="263">
        <v>101.04219363529944</v>
      </c>
      <c r="AC54" s="263">
        <v>100.84858231733979</v>
      </c>
      <c r="AD54" s="263">
        <v>102.13886922603396</v>
      </c>
      <c r="AE54" s="263">
        <v>100.99684091554361</v>
      </c>
      <c r="AF54" s="263">
        <v>102.34120810604155</v>
      </c>
      <c r="AG54" s="263">
        <v>102.24359154564185</v>
      </c>
      <c r="AH54" s="263">
        <v>102.12217205321306</v>
      </c>
      <c r="AI54" s="263">
        <v>101.52665672381505</v>
      </c>
      <c r="AJ54" s="263">
        <v>99.811384652252684</v>
      </c>
      <c r="AK54" s="263">
        <v>100.27744693308007</v>
      </c>
      <c r="AL54" s="263">
        <v>100.36561526604872</v>
      </c>
      <c r="AM54" s="263">
        <v>101.53176927714019</v>
      </c>
      <c r="AN54" s="263">
        <v>100.72248010121682</v>
      </c>
      <c r="AO54" s="263">
        <v>100.64774755418031</v>
      </c>
      <c r="AP54" s="263">
        <v>101.46096204337832</v>
      </c>
      <c r="AQ54" s="263">
        <v>101.46024287331031</v>
      </c>
      <c r="AR54" s="263">
        <v>100.21242897680314</v>
      </c>
    </row>
    <row r="55" spans="1:44">
      <c r="A55" s="2616">
        <v>44713</v>
      </c>
      <c r="B55" s="263">
        <v>101.21300500636768</v>
      </c>
      <c r="C55" s="263">
        <v>100.47846142525283</v>
      </c>
      <c r="D55" s="263">
        <v>98.360082681002652</v>
      </c>
      <c r="E55" s="263">
        <v>100.92490255272384</v>
      </c>
      <c r="F55" s="263">
        <v>100.80113039301435</v>
      </c>
      <c r="G55" s="263">
        <v>100.66124432858</v>
      </c>
      <c r="H55" s="263">
        <v>97.95183729768398</v>
      </c>
      <c r="I55" s="263">
        <v>101.0793500269499</v>
      </c>
      <c r="J55" s="263">
        <v>101.52388527384849</v>
      </c>
      <c r="K55" s="263">
        <v>101.45976085784729</v>
      </c>
      <c r="L55" s="263">
        <v>100.29371598004593</v>
      </c>
      <c r="M55" s="263">
        <v>101.07972921467741</v>
      </c>
      <c r="N55" s="263">
        <v>102.07668305774534</v>
      </c>
      <c r="O55" s="263">
        <v>100.09738937683491</v>
      </c>
      <c r="P55" s="263">
        <v>99.80932485226937</v>
      </c>
      <c r="Q55" s="263">
        <v>100.98200054327552</v>
      </c>
      <c r="R55" s="263">
        <v>100.01944619925901</v>
      </c>
      <c r="S55" s="263">
        <v>100.90857628548329</v>
      </c>
      <c r="T55" s="263">
        <v>100.11147272953224</v>
      </c>
      <c r="U55" s="263">
        <v>101.97881024193568</v>
      </c>
      <c r="V55" s="263">
        <v>100.61391794644834</v>
      </c>
      <c r="W55" s="263">
        <v>100.68744305010145</v>
      </c>
      <c r="X55" s="263">
        <v>100.76134561903153</v>
      </c>
      <c r="Y55" s="263">
        <v>101.41732462545041</v>
      </c>
      <c r="Z55" s="263">
        <v>100.2693823962279</v>
      </c>
      <c r="AA55" s="263">
        <v>101.36618025355608</v>
      </c>
      <c r="AB55" s="263">
        <v>101.14576247033614</v>
      </c>
      <c r="AC55" s="263">
        <v>100.7666406604051</v>
      </c>
      <c r="AD55" s="263">
        <v>102.19017450440836</v>
      </c>
      <c r="AE55" s="263">
        <v>100.99642636273147</v>
      </c>
      <c r="AF55" s="263">
        <v>102.34341250725632</v>
      </c>
      <c r="AG55" s="263">
        <v>102.21360758768672</v>
      </c>
      <c r="AH55" s="263">
        <v>102.02478045138136</v>
      </c>
      <c r="AI55" s="263">
        <v>101.42493533417692</v>
      </c>
      <c r="AJ55" s="263">
        <v>99.933324389061227</v>
      </c>
      <c r="AK55" s="263">
        <v>100.58054795338923</v>
      </c>
      <c r="AL55" s="263">
        <v>100.57467883401053</v>
      </c>
      <c r="AM55" s="263">
        <v>101.58454623823852</v>
      </c>
      <c r="AN55" s="263">
        <v>100.78302049248985</v>
      </c>
      <c r="AO55" s="263">
        <v>100.88501690310517</v>
      </c>
      <c r="AP55" s="263">
        <v>101.48326371297379</v>
      </c>
      <c r="AQ55" s="263">
        <v>101.42648623811418</v>
      </c>
      <c r="AR55" s="263">
        <v>100.3979655558812</v>
      </c>
    </row>
    <row r="56" spans="1:44">
      <c r="A56" s="2616">
        <v>44743</v>
      </c>
      <c r="B56" s="263">
        <v>101.29665477784587</v>
      </c>
      <c r="C56" s="263">
        <v>100.57197924219525</v>
      </c>
      <c r="D56" s="263">
        <v>98.415973126150931</v>
      </c>
      <c r="E56" s="263">
        <v>100.97900700415551</v>
      </c>
      <c r="F56" s="263">
        <v>100.66600076483498</v>
      </c>
      <c r="G56" s="263">
        <v>100.65205757050333</v>
      </c>
      <c r="H56" s="263">
        <v>98.096936709098657</v>
      </c>
      <c r="I56" s="263">
        <v>101.17115679209253</v>
      </c>
      <c r="J56" s="263">
        <v>101.50473634495303</v>
      </c>
      <c r="K56" s="263">
        <v>101.2657183195423</v>
      </c>
      <c r="L56" s="263">
        <v>100.68032948037785</v>
      </c>
      <c r="M56" s="263">
        <v>101.24705703340102</v>
      </c>
      <c r="N56" s="263">
        <v>101.93361083437109</v>
      </c>
      <c r="O56" s="263">
        <v>100.12488725638525</v>
      </c>
      <c r="P56" s="263">
        <v>100.01662414334405</v>
      </c>
      <c r="Q56" s="263">
        <v>101.28660356248598</v>
      </c>
      <c r="R56" s="263">
        <v>100.23211469048688</v>
      </c>
      <c r="S56" s="263">
        <v>101.12843210443715</v>
      </c>
      <c r="T56" s="263">
        <v>100.25716504401144</v>
      </c>
      <c r="U56" s="263">
        <v>101.80236272279593</v>
      </c>
      <c r="V56" s="263">
        <v>100.81254166821871</v>
      </c>
      <c r="W56" s="263">
        <v>100.56316472789625</v>
      </c>
      <c r="X56" s="263">
        <v>100.87103230918289</v>
      </c>
      <c r="Y56" s="263">
        <v>101.743582929859</v>
      </c>
      <c r="Z56" s="263">
        <v>100.3322688064775</v>
      </c>
      <c r="AA56" s="263">
        <v>101.19846188840866</v>
      </c>
      <c r="AB56" s="263">
        <v>101.23142453371047</v>
      </c>
      <c r="AC56" s="263">
        <v>100.69144299404932</v>
      </c>
      <c r="AD56" s="263">
        <v>102.12136852508785</v>
      </c>
      <c r="AE56" s="263">
        <v>100.98775023666688</v>
      </c>
      <c r="AF56" s="263">
        <v>102.25475458648314</v>
      </c>
      <c r="AG56" s="263">
        <v>102.11385410058502</v>
      </c>
      <c r="AH56" s="263">
        <v>101.83138090855596</v>
      </c>
      <c r="AI56" s="263">
        <v>101.24493716347789</v>
      </c>
      <c r="AJ56" s="263">
        <v>100.08155784561163</v>
      </c>
      <c r="AK56" s="263">
        <v>100.8726835277002</v>
      </c>
      <c r="AL56" s="263">
        <v>100.77982792145077</v>
      </c>
      <c r="AM56" s="263">
        <v>101.59815069660596</v>
      </c>
      <c r="AN56" s="263">
        <v>100.77523969643623</v>
      </c>
      <c r="AO56" s="263">
        <v>101.0889296326428</v>
      </c>
      <c r="AP56" s="263">
        <v>101.43512000812368</v>
      </c>
      <c r="AQ56" s="263">
        <v>101.35070075008515</v>
      </c>
      <c r="AR56" s="263">
        <v>100.58549184990214</v>
      </c>
    </row>
    <row r="57" spans="1:44">
      <c r="A57" s="2616">
        <v>44774</v>
      </c>
      <c r="B57" s="263">
        <v>101.27968117943111</v>
      </c>
      <c r="C57" s="263">
        <v>100.6540976444267</v>
      </c>
      <c r="D57" s="263">
        <v>98.576957589384179</v>
      </c>
      <c r="E57" s="263">
        <v>100.98648086287065</v>
      </c>
      <c r="F57" s="263">
        <v>100.51449058929069</v>
      </c>
      <c r="G57" s="263">
        <v>100.69544717869553</v>
      </c>
      <c r="H57" s="263">
        <v>98.364854096169978</v>
      </c>
      <c r="I57" s="263">
        <v>101.24450552518749</v>
      </c>
      <c r="J57" s="263">
        <v>101.44415505507986</v>
      </c>
      <c r="K57" s="263">
        <v>101.01440500254431</v>
      </c>
      <c r="L57" s="263">
        <v>101.06700750037592</v>
      </c>
      <c r="M57" s="263">
        <v>101.33571627113066</v>
      </c>
      <c r="N57" s="263">
        <v>101.71571286602837</v>
      </c>
      <c r="O57" s="263">
        <v>100.11212724705724</v>
      </c>
      <c r="P57" s="263">
        <v>100.21779069698952</v>
      </c>
      <c r="Q57" s="263">
        <v>101.55090734098687</v>
      </c>
      <c r="R57" s="263">
        <v>100.40754384575646</v>
      </c>
      <c r="S57" s="263">
        <v>101.31705708552923</v>
      </c>
      <c r="T57" s="263">
        <v>100.38807372453232</v>
      </c>
      <c r="U57" s="263">
        <v>101.49701513224471</v>
      </c>
      <c r="V57" s="263">
        <v>101.01093934349601</v>
      </c>
      <c r="W57" s="263">
        <v>100.37503804141821</v>
      </c>
      <c r="X57" s="263">
        <v>100.94262094517811</v>
      </c>
      <c r="Y57" s="263">
        <v>101.99547115377695</v>
      </c>
      <c r="Z57" s="263">
        <v>100.39630721077103</v>
      </c>
      <c r="AA57" s="263">
        <v>100.93613687080816</v>
      </c>
      <c r="AB57" s="263">
        <v>101.28250624281735</v>
      </c>
      <c r="AC57" s="263">
        <v>100.62437353977177</v>
      </c>
      <c r="AD57" s="263">
        <v>101.94495374450489</v>
      </c>
      <c r="AE57" s="263">
        <v>100.97610151031171</v>
      </c>
      <c r="AF57" s="263">
        <v>102.06852762445573</v>
      </c>
      <c r="AG57" s="263">
        <v>101.94261085206986</v>
      </c>
      <c r="AH57" s="263">
        <v>101.5621988424209</v>
      </c>
      <c r="AI57" s="263">
        <v>100.98865995780334</v>
      </c>
      <c r="AJ57" s="263">
        <v>100.20050371376904</v>
      </c>
      <c r="AK57" s="263">
        <v>101.12102821817354</v>
      </c>
      <c r="AL57" s="263">
        <v>100.95915324988481</v>
      </c>
      <c r="AM57" s="263">
        <v>101.53254001952196</v>
      </c>
      <c r="AN57" s="263">
        <v>100.71309731236656</v>
      </c>
      <c r="AO57" s="263">
        <v>101.25447591572366</v>
      </c>
      <c r="AP57" s="263">
        <v>101.31118028288714</v>
      </c>
      <c r="AQ57" s="263">
        <v>101.23769803861846</v>
      </c>
      <c r="AR57" s="263">
        <v>100.73280472603744</v>
      </c>
    </row>
    <row r="58" spans="1:44">
      <c r="A58" s="2616">
        <v>44805</v>
      </c>
      <c r="B58" s="263">
        <v>101.20686103284349</v>
      </c>
      <c r="C58" s="263">
        <v>100.75042902136687</v>
      </c>
      <c r="D58" s="263">
        <v>98.810381258950486</v>
      </c>
      <c r="E58" s="263">
        <v>100.96818971406572</v>
      </c>
      <c r="F58" s="263">
        <v>100.40222671816176</v>
      </c>
      <c r="G58" s="263">
        <v>100.80205549783618</v>
      </c>
      <c r="H58" s="263">
        <v>98.77651110145986</v>
      </c>
      <c r="I58" s="263">
        <v>101.30583301248481</v>
      </c>
      <c r="J58" s="263">
        <v>101.40075852024052</v>
      </c>
      <c r="K58" s="263">
        <v>100.80545945493145</v>
      </c>
      <c r="L58" s="263">
        <v>101.44711659623705</v>
      </c>
      <c r="M58" s="263">
        <v>101.39073193431889</v>
      </c>
      <c r="N58" s="263">
        <v>101.38380446270898</v>
      </c>
      <c r="O58" s="263">
        <v>100.04130283613057</v>
      </c>
      <c r="P58" s="263">
        <v>100.40303307555162</v>
      </c>
      <c r="Q58" s="263">
        <v>101.72661997273103</v>
      </c>
      <c r="R58" s="263">
        <v>100.53856192533168</v>
      </c>
      <c r="S58" s="263">
        <v>101.43872537394972</v>
      </c>
      <c r="T58" s="263">
        <v>100.5051417919416</v>
      </c>
      <c r="U58" s="263">
        <v>101.04319718623323</v>
      </c>
      <c r="V58" s="263">
        <v>101.19986271633501</v>
      </c>
      <c r="W58" s="263">
        <v>100.14556128412877</v>
      </c>
      <c r="X58" s="263">
        <v>100.9688676848281</v>
      </c>
      <c r="Y58" s="263">
        <v>102.13775012661291</v>
      </c>
      <c r="Z58" s="263">
        <v>100.46741197800831</v>
      </c>
      <c r="AA58" s="263">
        <v>100.57625599335466</v>
      </c>
      <c r="AB58" s="263">
        <v>101.28559270697916</v>
      </c>
      <c r="AC58" s="263">
        <v>100.53249250619078</v>
      </c>
      <c r="AD58" s="263">
        <v>101.66773945781082</v>
      </c>
      <c r="AE58" s="263">
        <v>100.91884795153801</v>
      </c>
      <c r="AF58" s="263">
        <v>101.76050004454756</v>
      </c>
      <c r="AG58" s="263">
        <v>101.71182728418108</v>
      </c>
      <c r="AH58" s="263">
        <v>101.25191605823015</v>
      </c>
      <c r="AI58" s="263">
        <v>100.66229995020193</v>
      </c>
      <c r="AJ58" s="263">
        <v>100.27273870190334</v>
      </c>
      <c r="AK58" s="263">
        <v>101.29425823510248</v>
      </c>
      <c r="AL58" s="263">
        <v>101.09313436224156</v>
      </c>
      <c r="AM58" s="263">
        <v>101.37003486692598</v>
      </c>
      <c r="AN58" s="263">
        <v>100.60472757597304</v>
      </c>
      <c r="AO58" s="263">
        <v>101.36628948851111</v>
      </c>
      <c r="AP58" s="263">
        <v>101.10184346713358</v>
      </c>
      <c r="AQ58" s="263">
        <v>101.06763811673522</v>
      </c>
      <c r="AR58" s="263">
        <v>100.81874410002645</v>
      </c>
    </row>
    <row r="59" spans="1:44">
      <c r="A59" s="2616">
        <v>44835</v>
      </c>
      <c r="B59" s="263">
        <v>101.13279563775923</v>
      </c>
      <c r="C59" s="263">
        <v>100.84967303784627</v>
      </c>
      <c r="D59" s="263">
        <v>99.097417727657898</v>
      </c>
      <c r="E59" s="263">
        <v>100.90966594201268</v>
      </c>
      <c r="F59" s="263">
        <v>100.32484954749687</v>
      </c>
      <c r="G59" s="263">
        <v>100.94925914051905</v>
      </c>
      <c r="H59" s="263">
        <v>99.323026657422247</v>
      </c>
      <c r="I59" s="263">
        <v>101.35968205477545</v>
      </c>
      <c r="J59" s="263">
        <v>101.33603772822275</v>
      </c>
      <c r="K59" s="263">
        <v>100.59421846868116</v>
      </c>
      <c r="L59" s="263">
        <v>101.79862878365221</v>
      </c>
      <c r="M59" s="263">
        <v>101.4309475610673</v>
      </c>
      <c r="N59" s="263">
        <v>101.00876390487127</v>
      </c>
      <c r="O59" s="263">
        <v>99.951054627498252</v>
      </c>
      <c r="P59" s="263">
        <v>100.56469180118616</v>
      </c>
      <c r="Q59" s="263">
        <v>101.76281189190554</v>
      </c>
      <c r="R59" s="263">
        <v>100.62531312451804</v>
      </c>
      <c r="S59" s="263">
        <v>101.48405035104639</v>
      </c>
      <c r="T59" s="263">
        <v>100.60966161219599</v>
      </c>
      <c r="U59" s="263">
        <v>100.49939178057956</v>
      </c>
      <c r="V59" s="263">
        <v>101.36517636568394</v>
      </c>
      <c r="W59" s="263">
        <v>99.892405989269662</v>
      </c>
      <c r="X59" s="263">
        <v>100.93971508521497</v>
      </c>
      <c r="Y59" s="263">
        <v>102.14736819886365</v>
      </c>
      <c r="Z59" s="263">
        <v>100.53567222524663</v>
      </c>
      <c r="AA59" s="263">
        <v>100.17394451416993</v>
      </c>
      <c r="AB59" s="263">
        <v>101.2301186489246</v>
      </c>
      <c r="AC59" s="263">
        <v>100.41860935575892</v>
      </c>
      <c r="AD59" s="263">
        <v>101.32546240482465</v>
      </c>
      <c r="AE59" s="263">
        <v>100.84263913675373</v>
      </c>
      <c r="AF59" s="263">
        <v>101.36873391581599</v>
      </c>
      <c r="AG59" s="263">
        <v>101.44140799836741</v>
      </c>
      <c r="AH59" s="263">
        <v>100.91557189451328</v>
      </c>
      <c r="AI59" s="263">
        <v>100.32136789348412</v>
      </c>
      <c r="AJ59" s="263">
        <v>100.31782198694087</v>
      </c>
      <c r="AK59" s="263">
        <v>101.36369190342785</v>
      </c>
      <c r="AL59" s="263">
        <v>101.17722868696299</v>
      </c>
      <c r="AM59" s="263">
        <v>101.1378411308369</v>
      </c>
      <c r="AN59" s="263">
        <v>100.45419060086913</v>
      </c>
      <c r="AO59" s="263">
        <v>101.40709790784879</v>
      </c>
      <c r="AP59" s="263">
        <v>100.83325359270256</v>
      </c>
      <c r="AQ59" s="263">
        <v>100.85875847776386</v>
      </c>
      <c r="AR59" s="263">
        <v>100.84688747108915</v>
      </c>
    </row>
    <row r="60" spans="1:44">
      <c r="A60" s="2616">
        <v>44866</v>
      </c>
      <c r="B60" s="263">
        <v>101.07761545891209</v>
      </c>
      <c r="C60" s="263">
        <v>100.94206300958624</v>
      </c>
      <c r="D60" s="263">
        <v>99.39437848999097</v>
      </c>
      <c r="E60" s="263">
        <v>100.79481237888898</v>
      </c>
      <c r="F60" s="263">
        <v>100.31513479465596</v>
      </c>
      <c r="G60" s="263">
        <v>101.03480126689537</v>
      </c>
      <c r="H60" s="263">
        <v>99.970456458462394</v>
      </c>
      <c r="I60" s="263">
        <v>101.38745370462938</v>
      </c>
      <c r="J60" s="263">
        <v>101.24429647569363</v>
      </c>
      <c r="K60" s="263">
        <v>100.35966061634443</v>
      </c>
      <c r="L60" s="263">
        <v>102.1008771485219</v>
      </c>
      <c r="M60" s="263">
        <v>101.46704266402072</v>
      </c>
      <c r="N60" s="263">
        <v>100.6694642385776</v>
      </c>
      <c r="O60" s="263">
        <v>99.823216827103025</v>
      </c>
      <c r="P60" s="263">
        <v>100.69964628818528</v>
      </c>
      <c r="Q60" s="263">
        <v>101.66400310532219</v>
      </c>
      <c r="R60" s="263">
        <v>100.66891223993866</v>
      </c>
      <c r="S60" s="263">
        <v>101.46134810160947</v>
      </c>
      <c r="T60" s="263">
        <v>100.69567081029895</v>
      </c>
      <c r="U60" s="263">
        <v>100.032617426687</v>
      </c>
      <c r="V60" s="263">
        <v>101.48698766390996</v>
      </c>
      <c r="W60" s="263">
        <v>99.67209359052022</v>
      </c>
      <c r="X60" s="263">
        <v>100.86397642713195</v>
      </c>
      <c r="Y60" s="263">
        <v>102.02038826501418</v>
      </c>
      <c r="Z60" s="263">
        <v>100.58690481105315</v>
      </c>
      <c r="AA60" s="263">
        <v>99.75909408141321</v>
      </c>
      <c r="AB60" s="263">
        <v>101.12689069047221</v>
      </c>
      <c r="AC60" s="263">
        <v>100.31037241920879</v>
      </c>
      <c r="AD60" s="263">
        <v>100.96869193766281</v>
      </c>
      <c r="AE60" s="263">
        <v>100.71902991740542</v>
      </c>
      <c r="AF60" s="263">
        <v>100.93576845534392</v>
      </c>
      <c r="AG60" s="263">
        <v>101.17635110452524</v>
      </c>
      <c r="AH60" s="263">
        <v>100.58635527641789</v>
      </c>
      <c r="AI60" s="263">
        <v>100.02061436217251</v>
      </c>
      <c r="AJ60" s="263">
        <v>100.3223149331364</v>
      </c>
      <c r="AK60" s="263">
        <v>101.33251154907396</v>
      </c>
      <c r="AL60" s="263">
        <v>101.2127571483601</v>
      </c>
      <c r="AM60" s="263">
        <v>100.92621628201613</v>
      </c>
      <c r="AN60" s="263">
        <v>100.2963252650265</v>
      </c>
      <c r="AO60" s="263">
        <v>101.3674061224721</v>
      </c>
      <c r="AP60" s="263">
        <v>100.52928896577389</v>
      </c>
      <c r="AQ60" s="263">
        <v>100.64026352436541</v>
      </c>
      <c r="AR60" s="263">
        <v>100.81977565925186</v>
      </c>
    </row>
    <row r="61" spans="1:44" s="2658" customFormat="1">
      <c r="A61" s="2616">
        <v>44896</v>
      </c>
      <c r="B61" s="263">
        <v>101.0228652162272</v>
      </c>
      <c r="C61" s="263">
        <v>101.01592649169336</v>
      </c>
      <c r="D61" s="263">
        <v>99.668705598805289</v>
      </c>
      <c r="E61" s="263">
        <v>100.62794656638849</v>
      </c>
      <c r="F61" s="263">
        <v>100.3440972575364</v>
      </c>
      <c r="G61" s="263">
        <v>101.09401614147835</v>
      </c>
      <c r="H61" s="263">
        <v>100.67119571970821</v>
      </c>
      <c r="I61" s="263">
        <v>101.35684047539051</v>
      </c>
      <c r="J61" s="263">
        <v>101.14890658146463</v>
      </c>
      <c r="K61" s="263">
        <v>100.15966702821962</v>
      </c>
      <c r="L61" s="263">
        <v>102.33226183830357</v>
      </c>
      <c r="M61" s="263">
        <v>101.48628319900793</v>
      </c>
      <c r="N61" s="263">
        <v>100.36052165681581</v>
      </c>
      <c r="O61" s="263">
        <v>99.647905642701147</v>
      </c>
      <c r="P61" s="263">
        <v>100.80383275984563</v>
      </c>
      <c r="Q61" s="263">
        <v>101.44261295950291</v>
      </c>
      <c r="R61" s="263">
        <v>100.67127445544121</v>
      </c>
      <c r="S61" s="263">
        <v>101.40662718835139</v>
      </c>
      <c r="T61" s="263">
        <v>100.75244311324475</v>
      </c>
      <c r="U61" s="263">
        <v>99.590611535001102</v>
      </c>
      <c r="V61" s="263">
        <v>101.54358047658162</v>
      </c>
      <c r="W61" s="263">
        <v>99.513977688955478</v>
      </c>
      <c r="X61" s="263">
        <v>100.75122907987013</v>
      </c>
      <c r="Y61" s="263">
        <v>101.76316906566521</v>
      </c>
      <c r="Z61" s="263">
        <v>100.61688016229495</v>
      </c>
      <c r="AA61" s="263">
        <v>99.373047527203397</v>
      </c>
      <c r="AB61" s="263">
        <v>100.98580562051576</v>
      </c>
      <c r="AC61" s="263">
        <v>100.20857148898651</v>
      </c>
      <c r="AD61" s="263">
        <v>100.61238624131494</v>
      </c>
      <c r="AE61" s="263">
        <v>100.57787157884623</v>
      </c>
      <c r="AF61" s="263">
        <v>100.46607956311956</v>
      </c>
      <c r="AG61" s="263">
        <v>100.92771784145054</v>
      </c>
      <c r="AH61" s="263">
        <v>100.29438342062276</v>
      </c>
      <c r="AI61" s="263">
        <v>99.761769010474751</v>
      </c>
      <c r="AJ61" s="263">
        <v>100.2774120836354</v>
      </c>
      <c r="AK61" s="263">
        <v>101.20881277788318</v>
      </c>
      <c r="AL61" s="263">
        <v>101.21390840775371</v>
      </c>
      <c r="AM61" s="263">
        <v>100.68977651480003</v>
      </c>
      <c r="AN61" s="263">
        <v>100.15189099682651</v>
      </c>
      <c r="AO61" s="263">
        <v>101.24832982105333</v>
      </c>
      <c r="AP61" s="263">
        <v>100.22001266666392</v>
      </c>
      <c r="AQ61" s="263">
        <v>100.42245525379145</v>
      </c>
      <c r="AR61" s="263">
        <v>100.73436990283339</v>
      </c>
    </row>
    <row r="62" spans="1:44">
      <c r="A62" s="2616">
        <v>44927</v>
      </c>
      <c r="B62" s="263">
        <v>100.92496517355349</v>
      </c>
      <c r="C62" s="263">
        <v>101.07345573581233</v>
      </c>
      <c r="D62" s="263">
        <v>99.869167234677647</v>
      </c>
      <c r="E62" s="263">
        <v>100.46171500960035</v>
      </c>
      <c r="F62" s="263">
        <v>100.34853415527378</v>
      </c>
      <c r="G62" s="263">
        <v>101.12673072853472</v>
      </c>
      <c r="H62" s="263">
        <v>101.33865784050303</v>
      </c>
      <c r="I62" s="263">
        <v>101.27014524189144</v>
      </c>
      <c r="J62" s="263">
        <v>101.03531196707084</v>
      </c>
      <c r="K62" s="263">
        <v>100.02690117824108</v>
      </c>
      <c r="L62" s="263">
        <v>102.47404517619091</v>
      </c>
      <c r="M62" s="263">
        <v>101.48985617649005</v>
      </c>
      <c r="N62" s="263">
        <v>100.07114630147521</v>
      </c>
      <c r="O62" s="263">
        <v>99.464593588802117</v>
      </c>
      <c r="P62" s="263">
        <v>100.87772904582933</v>
      </c>
      <c r="Q62" s="263">
        <v>101.14209637486987</v>
      </c>
      <c r="R62" s="263">
        <v>100.63972769373689</v>
      </c>
      <c r="S62" s="263">
        <v>101.35310896107167</v>
      </c>
      <c r="T62" s="263">
        <v>100.77505945970854</v>
      </c>
      <c r="U62" s="263">
        <v>99.13439474533908</v>
      </c>
      <c r="V62" s="263">
        <v>101.52653528171356</v>
      </c>
      <c r="W62" s="263">
        <v>99.447990411208295</v>
      </c>
      <c r="X62" s="263">
        <v>100.61604883953646</v>
      </c>
      <c r="Y62" s="263">
        <v>101.4398931132117</v>
      </c>
      <c r="Z62" s="263">
        <v>100.63197163730958</v>
      </c>
      <c r="AA62" s="263">
        <v>99.048546357293731</v>
      </c>
      <c r="AB62" s="263">
        <v>100.83186136902924</v>
      </c>
      <c r="AC62" s="263">
        <v>100.13295500360016</v>
      </c>
      <c r="AD62" s="263">
        <v>100.30076126170957</v>
      </c>
      <c r="AE62" s="263">
        <v>100.44562395515192</v>
      </c>
      <c r="AF62" s="263">
        <v>99.994928891099462</v>
      </c>
      <c r="AG62" s="263">
        <v>100.67992241455423</v>
      </c>
      <c r="AH62" s="263">
        <v>100.05220501315752</v>
      </c>
      <c r="AI62" s="263">
        <v>99.54936948615638</v>
      </c>
      <c r="AJ62" s="263">
        <v>100.20833511206868</v>
      </c>
      <c r="AK62" s="263">
        <v>101.02127583754854</v>
      </c>
      <c r="AL62" s="263">
        <v>101.19656597848167</v>
      </c>
      <c r="AM62" s="263">
        <v>100.3994439870594</v>
      </c>
      <c r="AN62" s="263">
        <v>100.04462106122067</v>
      </c>
      <c r="AO62" s="263">
        <v>101.08684044286433</v>
      </c>
      <c r="AP62" s="263">
        <v>99.939301317786757</v>
      </c>
      <c r="AQ62" s="263">
        <v>100.23196519586115</v>
      </c>
      <c r="AR62" s="263">
        <v>100.61351764028957</v>
      </c>
    </row>
    <row r="63" spans="1:44">
      <c r="A63" s="2616">
        <v>44958</v>
      </c>
      <c r="B63" s="263">
        <v>100.80576893039606</v>
      </c>
      <c r="C63" s="263">
        <v>101.11725261927495</v>
      </c>
      <c r="D63" s="263">
        <v>99.954064037610095</v>
      </c>
      <c r="E63" s="263">
        <v>100.33339849157012</v>
      </c>
      <c r="F63" s="263">
        <v>100.25746532018862</v>
      </c>
      <c r="G63" s="263">
        <v>101.06569618288992</v>
      </c>
      <c r="H63" s="263">
        <v>101.72252302354029</v>
      </c>
      <c r="I63" s="263">
        <v>101.13778285459375</v>
      </c>
      <c r="J63" s="263">
        <v>100.84586705403414</v>
      </c>
      <c r="K63" s="263">
        <v>99.942549313896933</v>
      </c>
      <c r="L63" s="263">
        <v>102.49464983112199</v>
      </c>
      <c r="M63" s="263">
        <v>101.4198031659615</v>
      </c>
      <c r="N63" s="263">
        <v>99.804342232127667</v>
      </c>
      <c r="O63" s="263">
        <v>99.353169776307197</v>
      </c>
      <c r="P63" s="263">
        <v>100.92705422374151</v>
      </c>
      <c r="Q63" s="263">
        <v>100.85917375105454</v>
      </c>
      <c r="R63" s="263">
        <v>100.58879631666235</v>
      </c>
      <c r="S63" s="263">
        <v>101.33375588607736</v>
      </c>
      <c r="T63" s="263">
        <v>100.76847943219995</v>
      </c>
      <c r="U63" s="263">
        <v>98.955710615783602</v>
      </c>
      <c r="V63" s="263">
        <v>101.44465998206545</v>
      </c>
      <c r="W63" s="263">
        <v>99.502655615392058</v>
      </c>
      <c r="X63" s="263">
        <v>100.46409780873874</v>
      </c>
      <c r="Y63" s="263">
        <v>101.15208064365925</v>
      </c>
      <c r="Z63" s="263">
        <v>100.62297711669835</v>
      </c>
      <c r="AA63" s="263">
        <v>98.819006467793912</v>
      </c>
      <c r="AB63" s="263">
        <v>100.68310864213232</v>
      </c>
      <c r="AC63" s="263">
        <v>100.07435068083956</v>
      </c>
      <c r="AD63" s="263">
        <v>100.07275854778376</v>
      </c>
      <c r="AE63" s="263">
        <v>100.32569856005951</v>
      </c>
      <c r="AF63" s="263">
        <v>99.641393367159225</v>
      </c>
      <c r="AG63" s="263">
        <v>100.39936450738456</v>
      </c>
      <c r="AH63" s="263">
        <v>99.850750183063099</v>
      </c>
      <c r="AI63" s="263">
        <v>99.371803445853487</v>
      </c>
      <c r="AJ63" s="263">
        <v>100.16913065646662</v>
      </c>
      <c r="AK63" s="263">
        <v>100.83272760259293</v>
      </c>
      <c r="AL63" s="263">
        <v>101.18201207483293</v>
      </c>
      <c r="AM63" s="263">
        <v>100.23959831979654</v>
      </c>
      <c r="AN63" s="263">
        <v>99.992744672548184</v>
      </c>
      <c r="AO63" s="263">
        <v>100.93131289429338</v>
      </c>
      <c r="AP63" s="263">
        <v>99.717351172858798</v>
      </c>
      <c r="AQ63" s="263">
        <v>100.08142170825892</v>
      </c>
      <c r="AR63" s="263">
        <v>100.52126689999895</v>
      </c>
    </row>
    <row r="64" spans="1:44">
      <c r="A64" s="2616">
        <v>44986</v>
      </c>
      <c r="B64" s="263">
        <v>100.67040470282403</v>
      </c>
      <c r="C64" s="263">
        <v>101.14008921536323</v>
      </c>
      <c r="D64" s="263">
        <v>99.977256121952934</v>
      </c>
      <c r="E64" s="263">
        <v>100.26184794715059</v>
      </c>
      <c r="F64" s="263">
        <v>100.10852790047913</v>
      </c>
      <c r="G64" s="263">
        <v>100.97807724080765</v>
      </c>
      <c r="H64" s="263">
        <v>101.7731434186811</v>
      </c>
      <c r="I64" s="263">
        <v>101.00225726939939</v>
      </c>
      <c r="J64" s="263">
        <v>100.61626893673562</v>
      </c>
      <c r="K64" s="263">
        <v>99.888790324575695</v>
      </c>
      <c r="L64" s="263">
        <v>102.37394649598772</v>
      </c>
      <c r="M64" s="263">
        <v>101.28291129835891</v>
      </c>
      <c r="N64" s="263">
        <v>99.551617462353676</v>
      </c>
      <c r="O64" s="263">
        <v>99.358797592053733</v>
      </c>
      <c r="P64" s="263">
        <v>100.95797500454759</v>
      </c>
      <c r="Q64" s="263">
        <v>100.62003560363802</v>
      </c>
      <c r="R64" s="263">
        <v>100.53563228006867</v>
      </c>
      <c r="S64" s="263">
        <v>101.31350610238096</v>
      </c>
      <c r="T64" s="263">
        <v>100.74359552365436</v>
      </c>
      <c r="U64" s="263">
        <v>99.080341852161794</v>
      </c>
      <c r="V64" s="263">
        <v>101.3227508126794</v>
      </c>
      <c r="W64" s="263">
        <v>99.708985724770102</v>
      </c>
      <c r="X64" s="263">
        <v>100.30088356740372</v>
      </c>
      <c r="Y64" s="263">
        <v>100.9764569179661</v>
      </c>
      <c r="Z64" s="263">
        <v>100.57933637733049</v>
      </c>
      <c r="AA64" s="263">
        <v>98.702394336362488</v>
      </c>
      <c r="AB64" s="263">
        <v>100.56678372009748</v>
      </c>
      <c r="AC64" s="263">
        <v>100.02098914012805</v>
      </c>
      <c r="AD64" s="263">
        <v>99.907715548371101</v>
      </c>
      <c r="AE64" s="263">
        <v>100.22875005920828</v>
      </c>
      <c r="AF64" s="263">
        <v>99.443245051409448</v>
      </c>
      <c r="AG64" s="263">
        <v>100.102773161427</v>
      </c>
      <c r="AH64" s="263">
        <v>99.674923356028913</v>
      </c>
      <c r="AI64" s="263">
        <v>99.238223077343008</v>
      </c>
      <c r="AJ64" s="263">
        <v>100.19220471985776</v>
      </c>
      <c r="AK64" s="263">
        <v>100.66764627745711</v>
      </c>
      <c r="AL64" s="263">
        <v>101.15668261769881</v>
      </c>
      <c r="AM64" s="263">
        <v>100.24126822909911</v>
      </c>
      <c r="AN64" s="263">
        <v>100.01573564262469</v>
      </c>
      <c r="AO64" s="263">
        <v>100.81641780802589</v>
      </c>
      <c r="AP64" s="263">
        <v>99.580683391001514</v>
      </c>
      <c r="AQ64" s="263">
        <v>99.964352680329071</v>
      </c>
      <c r="AR64" s="263">
        <v>100.48349077327052</v>
      </c>
    </row>
    <row r="65" spans="1:44">
      <c r="A65" s="2616">
        <v>45017</v>
      </c>
      <c r="B65" s="263">
        <v>100.51176616820656</v>
      </c>
      <c r="C65" s="263">
        <v>101.137936121181</v>
      </c>
      <c r="D65" s="263">
        <v>99.967620775369895</v>
      </c>
      <c r="E65" s="263">
        <v>100.2401514997192</v>
      </c>
      <c r="F65" s="263">
        <v>99.953646654182208</v>
      </c>
      <c r="G65" s="263">
        <v>100.91533550074094</v>
      </c>
      <c r="H65" s="263">
        <v>101.56052626160701</v>
      </c>
      <c r="I65" s="263">
        <v>100.87459297173208</v>
      </c>
      <c r="J65" s="263">
        <v>100.41631449922801</v>
      </c>
      <c r="K65" s="263">
        <v>99.817081458860244</v>
      </c>
      <c r="L65" s="263">
        <v>102.12065832669524</v>
      </c>
      <c r="M65" s="263">
        <v>101.14423824580275</v>
      </c>
      <c r="N65" s="263">
        <v>99.333008950737764</v>
      </c>
      <c r="O65" s="263">
        <v>99.448333868179475</v>
      </c>
      <c r="P65" s="263">
        <v>100.97219908992942</v>
      </c>
      <c r="Q65" s="263">
        <v>100.42713357127879</v>
      </c>
      <c r="R65" s="263">
        <v>100.488673218541</v>
      </c>
      <c r="S65" s="263">
        <v>101.27848530819769</v>
      </c>
      <c r="T65" s="263">
        <v>100.71111857085525</v>
      </c>
      <c r="U65" s="263">
        <v>99.36271718034692</v>
      </c>
      <c r="V65" s="263">
        <v>101.18371058097613</v>
      </c>
      <c r="W65" s="263">
        <v>100.01530341597703</v>
      </c>
      <c r="X65" s="263">
        <v>100.15366993816743</v>
      </c>
      <c r="Y65" s="263">
        <v>100.8975306211168</v>
      </c>
      <c r="Z65" s="263">
        <v>100.50787832932572</v>
      </c>
      <c r="AA65" s="263">
        <v>98.71142251874403</v>
      </c>
      <c r="AB65" s="263">
        <v>100.4818813974464</v>
      </c>
      <c r="AC65" s="263">
        <v>99.98591884388857</v>
      </c>
      <c r="AD65" s="263">
        <v>99.798150147775772</v>
      </c>
      <c r="AE65" s="263">
        <v>100.16469270592707</v>
      </c>
      <c r="AF65" s="263">
        <v>99.382900081121292</v>
      </c>
      <c r="AG65" s="263">
        <v>99.845389255798978</v>
      </c>
      <c r="AH65" s="263">
        <v>99.508371028950492</v>
      </c>
      <c r="AI65" s="263">
        <v>99.186565253446446</v>
      </c>
      <c r="AJ65" s="263">
        <v>100.2577112887753</v>
      </c>
      <c r="AK65" s="263">
        <v>100.53218171580335</v>
      </c>
      <c r="AL65" s="263">
        <v>101.11880224044818</v>
      </c>
      <c r="AM65" s="263">
        <v>100.32920016159279</v>
      </c>
      <c r="AN65" s="263">
        <v>100.10057579298814</v>
      </c>
      <c r="AO65" s="263">
        <v>100.73761606388334</v>
      </c>
      <c r="AP65" s="263">
        <v>99.536166856183812</v>
      </c>
      <c r="AQ65" s="263">
        <v>99.887114832525981</v>
      </c>
      <c r="AR65" s="263">
        <v>100.48460560965715</v>
      </c>
    </row>
    <row r="66" spans="1:44">
      <c r="A66" s="2616">
        <v>45047</v>
      </c>
      <c r="B66" s="263">
        <v>100.32560082214948</v>
      </c>
      <c r="C66" s="263">
        <v>101.1048552969593</v>
      </c>
      <c r="D66" s="263">
        <v>99.964169177459709</v>
      </c>
      <c r="E66" s="263">
        <v>100.25631322622542</v>
      </c>
      <c r="F66" s="263">
        <v>99.815551807871699</v>
      </c>
      <c r="G66" s="263">
        <v>100.78200193279898</v>
      </c>
      <c r="H66" s="263">
        <v>101.12004345697656</v>
      </c>
      <c r="I66" s="263">
        <v>100.75689764025728</v>
      </c>
      <c r="J66" s="263">
        <v>100.33217932093787</v>
      </c>
      <c r="K66" s="263">
        <v>99.738869561783218</v>
      </c>
      <c r="L66" s="263">
        <v>101.76819271313849</v>
      </c>
      <c r="M66" s="263">
        <v>100.96941990808438</v>
      </c>
      <c r="N66" s="263">
        <v>99.154874151592708</v>
      </c>
      <c r="O66" s="263">
        <v>99.601905755950995</v>
      </c>
      <c r="P66" s="263">
        <v>100.96871487061939</v>
      </c>
      <c r="Q66" s="263">
        <v>100.31931445571091</v>
      </c>
      <c r="R66" s="263">
        <v>100.45084223515778</v>
      </c>
      <c r="S66" s="263">
        <v>101.20242859241112</v>
      </c>
      <c r="T66" s="263">
        <v>100.67300420334877</v>
      </c>
      <c r="U66" s="263">
        <v>99.716493794726162</v>
      </c>
      <c r="V66" s="263">
        <v>101.03575378779887</v>
      </c>
      <c r="W66" s="263">
        <v>100.33586600018688</v>
      </c>
      <c r="X66" s="263">
        <v>100.06667396546484</v>
      </c>
      <c r="Y66" s="263">
        <v>100.83778868263127</v>
      </c>
      <c r="Z66" s="263">
        <v>100.41606743021514</v>
      </c>
      <c r="AA66" s="263">
        <v>98.818940181291978</v>
      </c>
      <c r="AB66" s="263">
        <v>100.40632805800979</v>
      </c>
      <c r="AC66" s="263">
        <v>99.971777227425719</v>
      </c>
      <c r="AD66" s="263">
        <v>99.722854278952568</v>
      </c>
      <c r="AE66" s="263">
        <v>100.07687791813684</v>
      </c>
      <c r="AF66" s="263">
        <v>99.448210160949515</v>
      </c>
      <c r="AG66" s="263">
        <v>99.684113463800188</v>
      </c>
      <c r="AH66" s="263">
        <v>99.361307359572081</v>
      </c>
      <c r="AI66" s="263">
        <v>99.186323080439678</v>
      </c>
      <c r="AJ66" s="263">
        <v>100.35246547095907</v>
      </c>
      <c r="AK66" s="263">
        <v>100.44992399534728</v>
      </c>
      <c r="AL66" s="263">
        <v>101.05472834317598</v>
      </c>
      <c r="AM66" s="263">
        <v>100.45546466392339</v>
      </c>
      <c r="AN66" s="263">
        <v>100.22512211942831</v>
      </c>
      <c r="AO66" s="263">
        <v>100.65820202684434</v>
      </c>
      <c r="AP66" s="263">
        <v>99.554920820283527</v>
      </c>
      <c r="AQ66" s="263">
        <v>99.840546162738306</v>
      </c>
      <c r="AR66" s="263">
        <v>100.51532707906648</v>
      </c>
    </row>
    <row r="67" spans="1:44">
      <c r="A67" s="2616">
        <v>45078</v>
      </c>
      <c r="B67" s="263">
        <v>100.12004320160615</v>
      </c>
      <c r="C67" s="263">
        <v>101.04128769018622</v>
      </c>
      <c r="D67" s="263">
        <v>99.990881925829811</v>
      </c>
      <c r="E67" s="263">
        <v>100.30406331102728</v>
      </c>
      <c r="F67" s="263">
        <v>99.683758849529355</v>
      </c>
      <c r="G67" s="263">
        <v>100.67041840453282</v>
      </c>
      <c r="H67" s="263">
        <v>100.56822381942276</v>
      </c>
      <c r="I67" s="263">
        <v>100.63732713611057</v>
      </c>
      <c r="J67" s="263">
        <v>100.28577081029773</v>
      </c>
      <c r="K67" s="263">
        <v>99.692602667189149</v>
      </c>
      <c r="L67" s="263">
        <v>101.35874735054963</v>
      </c>
      <c r="M67" s="263">
        <v>100.77630045126132</v>
      </c>
      <c r="N67" s="263">
        <v>99.013396282789742</v>
      </c>
      <c r="O67" s="263">
        <v>99.821672085694487</v>
      </c>
      <c r="P67" s="263">
        <v>100.94821893700346</v>
      </c>
      <c r="Q67" s="263">
        <v>100.22533376625647</v>
      </c>
      <c r="R67" s="263">
        <v>100.42549631256489</v>
      </c>
      <c r="S67" s="263">
        <v>101.09169185125513</v>
      </c>
      <c r="T67" s="263">
        <v>100.62745433524573</v>
      </c>
      <c r="U67" s="263">
        <v>99.996850279982809</v>
      </c>
      <c r="V67" s="263">
        <v>100.88679995554348</v>
      </c>
      <c r="W67" s="263">
        <v>100.60641075512235</v>
      </c>
      <c r="X67" s="263">
        <v>100.04047382012739</v>
      </c>
      <c r="Y67" s="263">
        <v>100.75000847243446</v>
      </c>
      <c r="Z67" s="263">
        <v>100.31404875581754</v>
      </c>
      <c r="AA67" s="263">
        <v>98.989336914162934</v>
      </c>
      <c r="AB67" s="263">
        <v>100.32887773898163</v>
      </c>
      <c r="AC67" s="263">
        <v>99.972066348285011</v>
      </c>
      <c r="AD67" s="263">
        <v>99.665646417734123</v>
      </c>
      <c r="AE67" s="263">
        <v>100.01545468484989</v>
      </c>
      <c r="AF67" s="263">
        <v>99.579492175837544</v>
      </c>
      <c r="AG67" s="263">
        <v>99.568577843037204</v>
      </c>
      <c r="AH67" s="263">
        <v>99.253599968688363</v>
      </c>
      <c r="AI67" s="263">
        <v>99.223503198628023</v>
      </c>
      <c r="AJ67" s="263">
        <v>100.47826996650525</v>
      </c>
      <c r="AK67" s="263">
        <v>100.3825327943289</v>
      </c>
      <c r="AL67" s="263">
        <v>100.9670188123749</v>
      </c>
      <c r="AM67" s="263">
        <v>100.53607638775658</v>
      </c>
      <c r="AN67" s="263">
        <v>100.35541567172378</v>
      </c>
      <c r="AO67" s="263">
        <v>100.55874697281685</v>
      </c>
      <c r="AP67" s="263">
        <v>99.609453922778215</v>
      </c>
      <c r="AQ67" s="263">
        <v>99.818111536062915</v>
      </c>
      <c r="AR67" s="263">
        <v>100.55799264305274</v>
      </c>
    </row>
    <row r="68" spans="1:44">
      <c r="A68" s="2616">
        <v>45108</v>
      </c>
      <c r="B68" s="263">
        <v>99.956847480933689</v>
      </c>
      <c r="C68" s="263">
        <v>100.9501958868448</v>
      </c>
      <c r="D68" s="263">
        <v>100.04970450730539</v>
      </c>
      <c r="E68" s="263">
        <v>100.36509805997396</v>
      </c>
      <c r="F68" s="263">
        <v>99.540564049724622</v>
      </c>
      <c r="G68" s="263">
        <v>100.63696516833882</v>
      </c>
      <c r="H68" s="263">
        <v>99.967884913600784</v>
      </c>
      <c r="I68" s="263">
        <v>100.50463068592887</v>
      </c>
      <c r="J68" s="263">
        <v>100.22267560077022</v>
      </c>
      <c r="K68" s="263">
        <v>99.687278330392772</v>
      </c>
      <c r="L68" s="263">
        <v>100.95830478335569</v>
      </c>
      <c r="M68" s="263">
        <v>100.61621150840016</v>
      </c>
      <c r="N68" s="263">
        <v>98.930134611974381</v>
      </c>
      <c r="O68" s="263">
        <v>100.10927763839145</v>
      </c>
      <c r="P68" s="263">
        <v>100.91367178277648</v>
      </c>
      <c r="Q68" s="263">
        <v>100.01597652186798</v>
      </c>
      <c r="R68" s="263">
        <v>100.4174592813097</v>
      </c>
      <c r="S68" s="263">
        <v>100.94838830997611</v>
      </c>
      <c r="T68" s="263">
        <v>100.57653586749652</v>
      </c>
      <c r="U68" s="263">
        <v>100.1590748608119</v>
      </c>
      <c r="V68" s="263">
        <v>100.74482215505485</v>
      </c>
      <c r="W68" s="263">
        <v>100.82748348583759</v>
      </c>
      <c r="X68" s="263">
        <v>100.06226446272602</v>
      </c>
      <c r="Y68" s="263">
        <v>100.64489636250616</v>
      </c>
      <c r="Z68" s="263">
        <v>100.2196530258106</v>
      </c>
      <c r="AA68" s="263">
        <v>99.208076090919505</v>
      </c>
      <c r="AB68" s="263">
        <v>100.25945306227662</v>
      </c>
      <c r="AC68" s="263">
        <v>99.965767469098537</v>
      </c>
      <c r="AD68" s="263">
        <v>99.627148840150724</v>
      </c>
      <c r="AE68" s="263">
        <v>100.02886691848346</v>
      </c>
      <c r="AF68" s="263">
        <v>99.753038499215648</v>
      </c>
      <c r="AG68" s="263">
        <v>99.478579658637329</v>
      </c>
      <c r="AH68" s="263">
        <v>99.202779015943648</v>
      </c>
      <c r="AI68" s="263">
        <v>99.301537274539896</v>
      </c>
      <c r="AJ68" s="263">
        <v>100.63803220305378</v>
      </c>
      <c r="AK68" s="263">
        <v>100.25975665010775</v>
      </c>
      <c r="AL68" s="263">
        <v>100.85801957460353</v>
      </c>
      <c r="AM68" s="263">
        <v>100.54849720140105</v>
      </c>
      <c r="AN68" s="263">
        <v>100.48491937423465</v>
      </c>
      <c r="AO68" s="263">
        <v>100.45420440375977</v>
      </c>
      <c r="AP68" s="263">
        <v>99.697059055656453</v>
      </c>
      <c r="AQ68" s="263">
        <v>99.814083913297367</v>
      </c>
      <c r="AR68" s="263">
        <v>100.59532494650136</v>
      </c>
    </row>
    <row r="69" spans="1:44">
      <c r="A69" s="2616">
        <v>45139</v>
      </c>
      <c r="B69" s="263">
        <v>99.893354928583122</v>
      </c>
      <c r="C69" s="263">
        <v>100.82824700217783</v>
      </c>
      <c r="D69" s="263">
        <v>100.14701657776396</v>
      </c>
      <c r="E69" s="263">
        <v>100.42815864956125</v>
      </c>
      <c r="F69" s="263">
        <v>99.383092167306984</v>
      </c>
      <c r="G69" s="263">
        <v>100.53303241647366</v>
      </c>
      <c r="H69" s="263">
        <v>99.31599087135011</v>
      </c>
      <c r="I69" s="263">
        <v>100.34912244488774</v>
      </c>
      <c r="J69" s="263">
        <v>100.14360277373514</v>
      </c>
      <c r="K69" s="263">
        <v>99.702971825257919</v>
      </c>
      <c r="L69" s="263">
        <v>100.61513579289488</v>
      </c>
      <c r="M69" s="263">
        <v>100.47538467284562</v>
      </c>
      <c r="N69" s="263">
        <v>98.908390953974902</v>
      </c>
      <c r="O69" s="263">
        <v>100.39849214173869</v>
      </c>
      <c r="P69" s="263">
        <v>100.86910923141367</v>
      </c>
      <c r="Q69" s="263">
        <v>99.781980653044442</v>
      </c>
      <c r="R69" s="263">
        <v>100.42991599822571</v>
      </c>
      <c r="S69" s="263">
        <v>100.78868274320347</v>
      </c>
      <c r="T69" s="263">
        <v>100.5226976324505</v>
      </c>
      <c r="U69" s="263">
        <v>100.36991224714809</v>
      </c>
      <c r="V69" s="263">
        <v>100.60941599331539</v>
      </c>
      <c r="W69" s="263">
        <v>101.00123367240029</v>
      </c>
      <c r="X69" s="263">
        <v>100.10121061001264</v>
      </c>
      <c r="Y69" s="263">
        <v>100.49689467547255</v>
      </c>
      <c r="Z69" s="263">
        <v>100.1469594343431</v>
      </c>
      <c r="AA69" s="263">
        <v>99.41240325012609</v>
      </c>
      <c r="AB69" s="263">
        <v>100.20864381881412</v>
      </c>
      <c r="AC69" s="263">
        <v>99.920492221669093</v>
      </c>
      <c r="AD69" s="263">
        <v>99.600551796195859</v>
      </c>
      <c r="AE69" s="263">
        <v>100.04497152697515</v>
      </c>
      <c r="AF69" s="263">
        <v>99.967337449960368</v>
      </c>
      <c r="AG69" s="263">
        <v>99.416585302175037</v>
      </c>
      <c r="AH69" s="263">
        <v>99.199308094710844</v>
      </c>
      <c r="AI69" s="263">
        <v>99.391248023573468</v>
      </c>
      <c r="AJ69" s="263">
        <v>100.79248723501996</v>
      </c>
      <c r="AK69" s="263">
        <v>100.13463963502213</v>
      </c>
      <c r="AL69" s="263">
        <v>100.73817676304218</v>
      </c>
      <c r="AM69" s="263">
        <v>100.59477207414304</v>
      </c>
      <c r="AN69" s="263">
        <v>100.59833689935638</v>
      </c>
      <c r="AO69" s="263">
        <v>100.33855956794399</v>
      </c>
      <c r="AP69" s="263">
        <v>99.78713039771165</v>
      </c>
      <c r="AQ69" s="263">
        <v>99.800848531303046</v>
      </c>
      <c r="AR69" s="263">
        <v>100.62926085754172</v>
      </c>
    </row>
    <row r="70" spans="1:44">
      <c r="A70" s="2616">
        <v>45170</v>
      </c>
      <c r="B70" s="263">
        <v>99.913539418784993</v>
      </c>
      <c r="C70" s="263">
        <v>100.68932003986764</v>
      </c>
      <c r="D70" s="263">
        <v>100.26507500890041</v>
      </c>
      <c r="E70" s="263">
        <v>100.49386935090487</v>
      </c>
      <c r="F70" s="263">
        <v>99.274417340219571</v>
      </c>
      <c r="G70" s="263">
        <v>100.39746665829192</v>
      </c>
      <c r="H70" s="263">
        <v>98.876949464588989</v>
      </c>
      <c r="I70" s="263">
        <v>100.17895880025119</v>
      </c>
      <c r="J70" s="263">
        <v>100.03996969162569</v>
      </c>
      <c r="K70" s="263">
        <v>99.756982960047679</v>
      </c>
      <c r="L70" s="263">
        <v>100.3544294848283</v>
      </c>
      <c r="M70" s="263">
        <v>100.33841984193369</v>
      </c>
      <c r="N70" s="263">
        <v>98.895419349928261</v>
      </c>
      <c r="O70" s="263">
        <v>100.65325527922467</v>
      </c>
      <c r="P70" s="263">
        <v>100.81482548483478</v>
      </c>
      <c r="Q70" s="263">
        <v>99.576527757336052</v>
      </c>
      <c r="R70" s="263">
        <v>100.46091575224571</v>
      </c>
      <c r="S70" s="263">
        <v>100.61224548883571</v>
      </c>
      <c r="T70" s="263">
        <v>100.46384933849836</v>
      </c>
      <c r="U70" s="263">
        <v>100.42247433722586</v>
      </c>
      <c r="V70" s="263">
        <v>100.47516196593079</v>
      </c>
      <c r="W70" s="263">
        <v>101.12056215597232</v>
      </c>
      <c r="X70" s="263">
        <v>100.13384422428764</v>
      </c>
      <c r="Y70" s="263">
        <v>100.27378450573646</v>
      </c>
      <c r="Z70" s="263">
        <v>100.09990473815056</v>
      </c>
      <c r="AA70" s="263">
        <v>99.572179634747371</v>
      </c>
      <c r="AB70" s="263">
        <v>100.17171466851104</v>
      </c>
      <c r="AC70" s="263">
        <v>99.823346287693013</v>
      </c>
      <c r="AD70" s="263">
        <v>99.569525867369393</v>
      </c>
      <c r="AE70" s="263">
        <v>100.0247809001222</v>
      </c>
      <c r="AF70" s="263">
        <v>100.0828780144672</v>
      </c>
      <c r="AG70" s="263">
        <v>99.344882420684371</v>
      </c>
      <c r="AH70" s="263">
        <v>99.222852084431011</v>
      </c>
      <c r="AI70" s="263">
        <v>99.446272004708788</v>
      </c>
      <c r="AJ70" s="263">
        <v>100.91905499987918</v>
      </c>
      <c r="AK70" s="263">
        <v>100.03611503486717</v>
      </c>
      <c r="AL70" s="263">
        <v>100.60613227666393</v>
      </c>
      <c r="AM70" s="263">
        <v>100.54465643538563</v>
      </c>
      <c r="AN70" s="263">
        <v>100.6793686911988</v>
      </c>
      <c r="AO70" s="263">
        <v>100.19699255402459</v>
      </c>
      <c r="AP70" s="263">
        <v>99.859206775306944</v>
      </c>
      <c r="AQ70" s="263">
        <v>99.749413700073575</v>
      </c>
      <c r="AR70" s="263">
        <v>100.64359896984422</v>
      </c>
    </row>
    <row r="71" spans="1:44">
      <c r="A71" s="2616">
        <v>45200</v>
      </c>
      <c r="B71" s="263">
        <v>100.00439598313623</v>
      </c>
      <c r="C71" s="263">
        <v>100.55860959374611</v>
      </c>
      <c r="D71" s="263">
        <v>100.39055758685761</v>
      </c>
      <c r="E71" s="263">
        <v>100.55688098195915</v>
      </c>
      <c r="F71" s="263">
        <v>99.333235932495697</v>
      </c>
      <c r="G71" s="263">
        <v>100.29256062499412</v>
      </c>
      <c r="H71" s="263">
        <v>98.722946255015316</v>
      </c>
      <c r="I71" s="263">
        <v>100.02052629127262</v>
      </c>
      <c r="J71" s="263">
        <v>99.972613558022218</v>
      </c>
      <c r="K71" s="263">
        <v>99.867054627851985</v>
      </c>
      <c r="L71" s="263">
        <v>100.18228049158263</v>
      </c>
      <c r="M71" s="263">
        <v>100.24377745689765</v>
      </c>
      <c r="N71" s="263">
        <v>98.885190068830653</v>
      </c>
      <c r="O71" s="263">
        <v>100.78866064663005</v>
      </c>
      <c r="P71" s="263">
        <v>100.75077765717481</v>
      </c>
      <c r="Q71" s="263">
        <v>99.434781247464571</v>
      </c>
      <c r="R71" s="263">
        <v>100.50341746946738</v>
      </c>
      <c r="S71" s="263">
        <v>100.42555282314568</v>
      </c>
      <c r="T71" s="263">
        <v>100.4039159002658</v>
      </c>
      <c r="U71" s="263">
        <v>100.32264504780882</v>
      </c>
      <c r="V71" s="263">
        <v>100.3396241602576</v>
      </c>
      <c r="W71" s="263">
        <v>101.1799834580321</v>
      </c>
      <c r="X71" s="263">
        <v>100.16353212464952</v>
      </c>
      <c r="Y71" s="263">
        <v>99.956745916075292</v>
      </c>
      <c r="Z71" s="263">
        <v>100.08862998271765</v>
      </c>
      <c r="AA71" s="263">
        <v>99.677442151929867</v>
      </c>
      <c r="AB71" s="263">
        <v>100.13620471361401</v>
      </c>
      <c r="AC71" s="263">
        <v>99.692490480694289</v>
      </c>
      <c r="AD71" s="263">
        <v>99.534994099100658</v>
      </c>
      <c r="AE71" s="263">
        <v>99.936672143195409</v>
      </c>
      <c r="AF71" s="263">
        <v>100.07625972642423</v>
      </c>
      <c r="AG71" s="263">
        <v>99.297173379314728</v>
      </c>
      <c r="AH71" s="263">
        <v>99.280130715148601</v>
      </c>
      <c r="AI71" s="263">
        <v>99.479691437935372</v>
      </c>
      <c r="AJ71" s="263">
        <v>100.96410483902007</v>
      </c>
      <c r="AK71" s="263">
        <v>99.980065293265227</v>
      </c>
      <c r="AL71" s="263">
        <v>100.46772336267632</v>
      </c>
      <c r="AM71" s="263">
        <v>100.40026553584532</v>
      </c>
      <c r="AN71" s="263">
        <v>100.7268850024644</v>
      </c>
      <c r="AO71" s="263">
        <v>100.02495560267971</v>
      </c>
      <c r="AP71" s="263">
        <v>99.900131685382689</v>
      </c>
      <c r="AQ71" s="263">
        <v>99.664865697371866</v>
      </c>
      <c r="AR71" s="263">
        <v>100.61582080482626</v>
      </c>
    </row>
    <row r="72" spans="1:44">
      <c r="A72" s="2616">
        <v>45231</v>
      </c>
      <c r="B72" s="263">
        <v>100.10854628208673</v>
      </c>
      <c r="C72" s="263">
        <v>100.45169713262159</v>
      </c>
      <c r="D72" s="263">
        <v>100.4865024707168</v>
      </c>
      <c r="E72" s="263">
        <v>100.60568080696984</v>
      </c>
      <c r="F72" s="263">
        <v>99.578795491701484</v>
      </c>
      <c r="G72" s="263">
        <v>100.19244327657483</v>
      </c>
      <c r="H72" s="263">
        <v>98.859699060936279</v>
      </c>
      <c r="I72" s="263">
        <v>99.880573392374089</v>
      </c>
      <c r="J72" s="263">
        <v>99.955008414436122</v>
      </c>
      <c r="K72" s="263">
        <v>100.02397820323087</v>
      </c>
      <c r="L72" s="263">
        <v>100.07292643710888</v>
      </c>
      <c r="M72" s="263">
        <v>100.1579444050207</v>
      </c>
      <c r="N72" s="263">
        <v>98.822511990754151</v>
      </c>
      <c r="O72" s="263">
        <v>100.84482199117804</v>
      </c>
      <c r="P72" s="263">
        <v>100.67755942181076</v>
      </c>
      <c r="Q72" s="263">
        <v>99.373968977178563</v>
      </c>
      <c r="R72" s="263">
        <v>100.55018690177832</v>
      </c>
      <c r="S72" s="263">
        <v>100.21813534490829</v>
      </c>
      <c r="T72" s="263">
        <v>100.35402925413895</v>
      </c>
      <c r="U72" s="263">
        <v>100.1448206132404</v>
      </c>
      <c r="V72" s="263">
        <v>100.2054313322222</v>
      </c>
      <c r="W72" s="263">
        <v>101.15056811779637</v>
      </c>
      <c r="X72" s="263">
        <v>100.18511357510886</v>
      </c>
      <c r="Y72" s="263">
        <v>99.551775313230863</v>
      </c>
      <c r="Z72" s="263">
        <v>100.12418421672183</v>
      </c>
      <c r="AA72" s="263">
        <v>99.720400300430526</v>
      </c>
      <c r="AB72" s="263">
        <v>100.09805373076367</v>
      </c>
      <c r="AC72" s="263">
        <v>99.537955746587286</v>
      </c>
      <c r="AD72" s="263">
        <v>99.482829378038019</v>
      </c>
      <c r="AE72" s="263">
        <v>99.729837753192527</v>
      </c>
      <c r="AF72" s="263">
        <v>99.923029362001657</v>
      </c>
      <c r="AG72" s="263">
        <v>99.247805394902386</v>
      </c>
      <c r="AH72" s="263">
        <v>99.334198463475161</v>
      </c>
      <c r="AI72" s="263">
        <v>99.460240497692709</v>
      </c>
      <c r="AJ72" s="263">
        <v>100.9533363877779</v>
      </c>
      <c r="AK72" s="263">
        <v>99.972134424361712</v>
      </c>
      <c r="AL72" s="263">
        <v>100.32332184210995</v>
      </c>
      <c r="AM72" s="263">
        <v>100.20885197736894</v>
      </c>
      <c r="AN72" s="263">
        <v>100.72270768368116</v>
      </c>
      <c r="AO72" s="263">
        <v>99.83138057192987</v>
      </c>
      <c r="AP72" s="263">
        <v>99.9029521240234</v>
      </c>
      <c r="AQ72" s="263">
        <v>99.537113921280323</v>
      </c>
      <c r="AR72" s="263">
        <v>100.56374955132073</v>
      </c>
    </row>
    <row r="73" spans="1:44">
      <c r="A73" s="2616">
        <v>45261</v>
      </c>
      <c r="B73" s="263">
        <v>100.21215463332518</v>
      </c>
      <c r="C73" s="263">
        <v>100.37377233076052</v>
      </c>
      <c r="D73" s="263">
        <v>100.51356242695778</v>
      </c>
      <c r="E73" s="263">
        <v>100.63899771227658</v>
      </c>
      <c r="F73" s="263">
        <v>99.932032935153387</v>
      </c>
      <c r="G73" s="263">
        <v>100.14534199968941</v>
      </c>
      <c r="H73" s="263">
        <v>99.267171465083266</v>
      </c>
      <c r="I73" s="263">
        <v>99.790338434153881</v>
      </c>
      <c r="J73" s="263">
        <v>99.974406239417419</v>
      </c>
      <c r="K73" s="263">
        <v>100.22516289576717</v>
      </c>
      <c r="L73" s="263">
        <v>99.989299456542383</v>
      </c>
      <c r="M73" s="263">
        <v>100.04999520614446</v>
      </c>
      <c r="N73" s="263">
        <v>98.706262145392387</v>
      </c>
      <c r="O73" s="263">
        <v>100.85548027604688</v>
      </c>
      <c r="P73" s="263">
        <v>100.59953361280837</v>
      </c>
      <c r="Q73" s="263">
        <v>99.381720284212378</v>
      </c>
      <c r="R73" s="263">
        <v>100.59479294379256</v>
      </c>
      <c r="S73" s="263">
        <v>99.993692952321169</v>
      </c>
      <c r="T73" s="263">
        <v>100.32909287877739</v>
      </c>
      <c r="U73" s="263">
        <v>99.818236292488848</v>
      </c>
      <c r="V73" s="263">
        <v>100.07926270592327</v>
      </c>
      <c r="W73" s="263">
        <v>101.01411308585286</v>
      </c>
      <c r="X73" s="263">
        <v>100.200110836268</v>
      </c>
      <c r="Y73" s="263">
        <v>99.131821678284609</v>
      </c>
      <c r="Z73" s="263">
        <v>100.20596275307267</v>
      </c>
      <c r="AA73" s="263">
        <v>99.721470320445491</v>
      </c>
      <c r="AB73" s="263">
        <v>100.06158102279113</v>
      </c>
      <c r="AC73" s="263">
        <v>99.369848507639844</v>
      </c>
      <c r="AD73" s="263">
        <v>99.430584023235696</v>
      </c>
      <c r="AE73" s="263">
        <v>99.468182368514718</v>
      </c>
      <c r="AF73" s="263">
        <v>99.645830239882741</v>
      </c>
      <c r="AG73" s="263">
        <v>99.188248878192809</v>
      </c>
      <c r="AH73" s="263">
        <v>99.382924780091159</v>
      </c>
      <c r="AI73" s="263">
        <v>99.390412534884817</v>
      </c>
      <c r="AJ73" s="263">
        <v>100.9108055475</v>
      </c>
      <c r="AK73" s="263">
        <v>100.00170389402108</v>
      </c>
      <c r="AL73" s="263">
        <v>100.18336810690364</v>
      </c>
      <c r="AM73" s="263">
        <v>99.931101150435921</v>
      </c>
      <c r="AN73" s="263">
        <v>100.65794192340752</v>
      </c>
      <c r="AO73" s="263">
        <v>99.654176038966312</v>
      </c>
      <c r="AP73" s="263">
        <v>99.882180817943308</v>
      </c>
      <c r="AQ73" s="263">
        <v>99.385123855531816</v>
      </c>
      <c r="AR73" s="263">
        <v>100.49665473159688</v>
      </c>
    </row>
    <row r="74" spans="1:44">
      <c r="A74" s="2616">
        <v>45292</v>
      </c>
      <c r="B74" s="263">
        <v>100.31122061351502</v>
      </c>
      <c r="C74" s="263">
        <v>100.30432035325202</v>
      </c>
      <c r="D74" s="263">
        <v>100.44228839594848</v>
      </c>
      <c r="E74" s="263">
        <v>100.62987912063618</v>
      </c>
      <c r="F74" s="263">
        <v>100.22882500504869</v>
      </c>
      <c r="G74" s="263">
        <v>100.13907571234972</v>
      </c>
      <c r="H74" s="263">
        <v>99.818347917393211</v>
      </c>
      <c r="I74" s="263">
        <v>99.733205639321554</v>
      </c>
      <c r="J74" s="263">
        <v>100.01303247382504</v>
      </c>
      <c r="K74" s="263">
        <v>100.39806779268697</v>
      </c>
      <c r="L74" s="263">
        <v>99.87969139903943</v>
      </c>
      <c r="M74" s="263">
        <v>99.929967521183386</v>
      </c>
      <c r="N74" s="263">
        <v>98.52984022182163</v>
      </c>
      <c r="O74" s="263">
        <v>100.7990998091862</v>
      </c>
      <c r="P74" s="263">
        <v>100.52021674984867</v>
      </c>
      <c r="Q74" s="263">
        <v>99.408958116591265</v>
      </c>
      <c r="R74" s="263">
        <v>100.63018598436489</v>
      </c>
      <c r="S74" s="263">
        <v>99.795396380088761</v>
      </c>
      <c r="T74" s="263">
        <v>100.33728639747204</v>
      </c>
      <c r="U74" s="263">
        <v>99.37653337766811</v>
      </c>
      <c r="V74" s="263">
        <v>99.970036710782026</v>
      </c>
      <c r="W74" s="263">
        <v>100.76100621157806</v>
      </c>
      <c r="X74" s="263">
        <v>100.20896163337197</v>
      </c>
      <c r="Y74" s="263">
        <v>98.819093101696282</v>
      </c>
      <c r="Z74" s="263">
        <v>100.3121544242122</v>
      </c>
      <c r="AA74" s="263">
        <v>99.737058964414985</v>
      </c>
      <c r="AB74" s="263">
        <v>100.03183707232334</v>
      </c>
      <c r="AC74" s="263">
        <v>99.175119824865391</v>
      </c>
      <c r="AD74" s="263">
        <v>99.376308763558214</v>
      </c>
      <c r="AE74" s="263">
        <v>99.225322565472311</v>
      </c>
      <c r="AF74" s="263">
        <v>99.291527384760883</v>
      </c>
      <c r="AG74" s="263">
        <v>99.10351516554627</v>
      </c>
      <c r="AH74" s="263">
        <v>99.38090709524397</v>
      </c>
      <c r="AI74" s="263">
        <v>99.297600602446408</v>
      </c>
      <c r="AJ74" s="263">
        <v>100.82513635399827</v>
      </c>
      <c r="AK74" s="263">
        <v>100.03707546517855</v>
      </c>
      <c r="AL74" s="263">
        <v>100.07668046610895</v>
      </c>
      <c r="AM74" s="263">
        <v>99.593122212208954</v>
      </c>
      <c r="AN74" s="263">
        <v>100.52769557986549</v>
      </c>
      <c r="AO74" s="263">
        <v>99.545950223340583</v>
      </c>
      <c r="AP74" s="263">
        <v>99.873875680088062</v>
      </c>
      <c r="AQ74" s="263">
        <v>99.212460700223119</v>
      </c>
      <c r="AR74" s="263">
        <v>100.40913322215067</v>
      </c>
    </row>
    <row r="75" spans="1:44">
      <c r="A75" s="2616">
        <v>45323</v>
      </c>
      <c r="B75" s="263">
        <v>100.34798498670079</v>
      </c>
      <c r="C75" s="263">
        <v>100.23083631552358</v>
      </c>
      <c r="D75" s="263">
        <v>100.30849857623475</v>
      </c>
      <c r="E75" s="263">
        <v>100.57558050877677</v>
      </c>
      <c r="F75" s="263">
        <v>100.22589181065487</v>
      </c>
      <c r="G75" s="263">
        <v>100.05665328676019</v>
      </c>
      <c r="H75" s="263">
        <v>100.23039614605386</v>
      </c>
      <c r="I75" s="263">
        <v>99.716496151302039</v>
      </c>
      <c r="J75" s="263">
        <v>99.983570319143666</v>
      </c>
      <c r="K75" s="263">
        <v>100.48507662072325</v>
      </c>
      <c r="L75" s="263">
        <v>99.684953231215957</v>
      </c>
      <c r="M75" s="263">
        <v>99.808858705763186</v>
      </c>
      <c r="N75" s="263">
        <v>98.459456509763982</v>
      </c>
      <c r="O75" s="263">
        <v>100.70348305715484</v>
      </c>
      <c r="P75" s="263">
        <v>100.44329050258764</v>
      </c>
      <c r="Q75" s="263">
        <v>99.486698804413564</v>
      </c>
      <c r="R75" s="263">
        <v>100.6467690223389</v>
      </c>
      <c r="S75" s="263">
        <v>99.706094107794414</v>
      </c>
      <c r="T75" s="263">
        <v>100.36967791894754</v>
      </c>
      <c r="U75" s="263">
        <v>99.029425452869603</v>
      </c>
      <c r="V75" s="263">
        <v>99.882848003892619</v>
      </c>
      <c r="W75" s="263">
        <v>100.51766057110801</v>
      </c>
      <c r="X75" s="263">
        <v>100.20196609082365</v>
      </c>
      <c r="Y75" s="263">
        <v>98.657234371233244</v>
      </c>
      <c r="Z75" s="263">
        <v>100.40148486270577</v>
      </c>
      <c r="AA75" s="263">
        <v>99.840650410551532</v>
      </c>
      <c r="AB75" s="263">
        <v>100.00997354229675</v>
      </c>
      <c r="AC75" s="263">
        <v>99.073147692087758</v>
      </c>
      <c r="AD75" s="263">
        <v>99.380634718826954</v>
      </c>
      <c r="AE75" s="263">
        <v>99.149410969235788</v>
      </c>
      <c r="AF75" s="263">
        <v>99.066167108641437</v>
      </c>
      <c r="AG75" s="263">
        <v>99.042117664415542</v>
      </c>
      <c r="AH75" s="263">
        <v>99.390444766669788</v>
      </c>
      <c r="AI75" s="263">
        <v>99.299212846354791</v>
      </c>
      <c r="AJ75" s="263">
        <v>100.71620554737656</v>
      </c>
      <c r="AK75" s="263">
        <v>100.09034597254383</v>
      </c>
      <c r="AL75" s="263">
        <v>100.04474161174697</v>
      </c>
      <c r="AM75" s="263">
        <v>99.326693800485955</v>
      </c>
      <c r="AN75" s="263">
        <v>100.39420443359069</v>
      </c>
      <c r="AO75" s="263">
        <v>99.507945230783534</v>
      </c>
      <c r="AP75" s="263">
        <v>99.921826715976735</v>
      </c>
      <c r="AQ75" s="263">
        <v>99.133476536197307</v>
      </c>
      <c r="AR75" s="263">
        <v>100.33348968602853</v>
      </c>
    </row>
    <row r="76" spans="1:44">
      <c r="A76" s="2616">
        <v>45352</v>
      </c>
      <c r="B76" s="263">
        <v>100.28617639916706</v>
      </c>
      <c r="C76" s="263">
        <v>100.12750946196559</v>
      </c>
      <c r="D76" s="263">
        <v>100.1163625800488</v>
      </c>
      <c r="E76" s="263">
        <v>100.44734733998106</v>
      </c>
      <c r="F76" s="263">
        <v>99.903032763442965</v>
      </c>
      <c r="G76" s="263">
        <v>99.953002149385426</v>
      </c>
      <c r="H76" s="263">
        <v>100.25396774180737</v>
      </c>
      <c r="I76" s="263">
        <v>99.722566828396225</v>
      </c>
      <c r="J76" s="263">
        <v>99.865601989354914</v>
      </c>
      <c r="K76" s="263">
        <v>100.47076782327672</v>
      </c>
      <c r="L76" s="263">
        <v>99.404536465399062</v>
      </c>
      <c r="M76" s="263">
        <v>99.644541409866889</v>
      </c>
      <c r="N76" s="263">
        <v>98.55077485569592</v>
      </c>
      <c r="O76" s="263">
        <v>100.59829102526655</v>
      </c>
      <c r="P76" s="263">
        <v>100.36926001935157</v>
      </c>
      <c r="Q76" s="263">
        <v>99.558363732541935</v>
      </c>
      <c r="R76" s="263">
        <v>100.63557470953715</v>
      </c>
      <c r="S76" s="263">
        <v>99.729640504076897</v>
      </c>
      <c r="T76" s="263">
        <v>100.40679870483869</v>
      </c>
      <c r="U76" s="263">
        <v>99.054044357480507</v>
      </c>
      <c r="V76" s="263">
        <v>99.825088605663169</v>
      </c>
      <c r="W76" s="263">
        <v>100.35167163336428</v>
      </c>
      <c r="X76" s="263">
        <v>100.16235561549932</v>
      </c>
      <c r="Y76" s="263">
        <v>98.639157012558925</v>
      </c>
      <c r="Z76" s="263">
        <v>100.44099615861958</v>
      </c>
      <c r="AA76" s="263">
        <v>100.05045372466947</v>
      </c>
      <c r="AB76" s="263">
        <v>99.976012369871697</v>
      </c>
      <c r="AC76" s="263">
        <v>99.101261298223406</v>
      </c>
      <c r="AD76" s="263">
        <v>99.454362982616189</v>
      </c>
      <c r="AE76" s="263">
        <v>99.306694487108231</v>
      </c>
      <c r="AF76" s="263">
        <v>99.099495369600788</v>
      </c>
      <c r="AG76" s="263">
        <v>99.025729981405476</v>
      </c>
      <c r="AH76" s="263">
        <v>99.434624414562009</v>
      </c>
      <c r="AI76" s="263">
        <v>99.40224586125656</v>
      </c>
      <c r="AJ76" s="263">
        <v>100.60305779164413</v>
      </c>
      <c r="AK76" s="263">
        <v>100.12449751110897</v>
      </c>
      <c r="AL76" s="263">
        <v>100.07878861109452</v>
      </c>
      <c r="AM76" s="263">
        <v>99.306363066986634</v>
      </c>
      <c r="AN76" s="263">
        <v>100.28457124821955</v>
      </c>
      <c r="AO76" s="263">
        <v>99.519176663416715</v>
      </c>
      <c r="AP76" s="263">
        <v>100.02499602761947</v>
      </c>
      <c r="AQ76" s="263">
        <v>99.190076889306525</v>
      </c>
      <c r="AR76" s="263">
        <v>100.282987038502</v>
      </c>
    </row>
    <row r="77" spans="1:44">
      <c r="A77" s="2616">
        <v>45383</v>
      </c>
      <c r="B77" s="263">
        <v>100.12738023006443</v>
      </c>
      <c r="C77" s="263">
        <v>99.983949156226032</v>
      </c>
      <c r="D77" s="263">
        <v>99.944940722131648</v>
      </c>
      <c r="E77" s="263">
        <v>100.29126608141965</v>
      </c>
      <c r="F77" s="263">
        <v>99.371936254929864</v>
      </c>
      <c r="G77" s="263">
        <v>99.893344541786362</v>
      </c>
      <c r="H77" s="263">
        <v>100.04915136599476</v>
      </c>
      <c r="I77" s="263">
        <v>99.752656868360376</v>
      </c>
      <c r="J77" s="263">
        <v>99.735149998068508</v>
      </c>
      <c r="K77" s="263">
        <v>100.38535629353254</v>
      </c>
      <c r="L77" s="263">
        <v>99.07046643162586</v>
      </c>
      <c r="M77" s="263">
        <v>99.527493613594416</v>
      </c>
      <c r="N77" s="263">
        <v>98.864966226709171</v>
      </c>
      <c r="O77" s="263">
        <v>100.463714175117</v>
      </c>
      <c r="P77" s="263">
        <v>100.29348008697868</v>
      </c>
      <c r="Q77" s="263">
        <v>99.628136730227936</v>
      </c>
      <c r="R77" s="263">
        <v>100.60107521299557</v>
      </c>
      <c r="S77" s="263">
        <v>99.822370672225077</v>
      </c>
      <c r="T77" s="263">
        <v>100.42975248118262</v>
      </c>
      <c r="U77" s="263">
        <v>99.293020532944993</v>
      </c>
      <c r="V77" s="263">
        <v>99.795630933604443</v>
      </c>
      <c r="W77" s="263">
        <v>100.29734793957162</v>
      </c>
      <c r="X77" s="263">
        <v>100.10693424687274</v>
      </c>
      <c r="Y77" s="263">
        <v>98.752214862767445</v>
      </c>
      <c r="Z77" s="263">
        <v>100.44169909820278</v>
      </c>
      <c r="AA77" s="263">
        <v>100.34847795287745</v>
      </c>
      <c r="AB77" s="263">
        <v>99.915253840568326</v>
      </c>
      <c r="AC77" s="263">
        <v>99.28723263671904</v>
      </c>
      <c r="AD77" s="263">
        <v>99.610886860888399</v>
      </c>
      <c r="AE77" s="263">
        <v>99.70462120222524</v>
      </c>
      <c r="AF77" s="263">
        <v>99.347410733309403</v>
      </c>
      <c r="AG77" s="263">
        <v>99.138715517442023</v>
      </c>
      <c r="AH77" s="263">
        <v>99.565873240595963</v>
      </c>
      <c r="AI77" s="263">
        <v>99.666121649443284</v>
      </c>
      <c r="AJ77" s="263">
        <v>100.47025417693649</v>
      </c>
      <c r="AK77" s="263">
        <v>100.14441866336041</v>
      </c>
      <c r="AL77" s="263">
        <v>100.1437115404531</v>
      </c>
      <c r="AM77" s="263">
        <v>99.434896603781539</v>
      </c>
      <c r="AN77" s="263">
        <v>100.22605113577258</v>
      </c>
      <c r="AO77" s="263">
        <v>99.578787580093717</v>
      </c>
      <c r="AP77" s="263">
        <v>100.16420349288779</v>
      </c>
      <c r="AQ77" s="263">
        <v>99.403267182248541</v>
      </c>
      <c r="AR77" s="263">
        <v>100.23980002535657</v>
      </c>
    </row>
    <row r="78" spans="1:44">
      <c r="A78" s="2616">
        <v>45413</v>
      </c>
      <c r="B78" s="263">
        <v>99.883607278457077</v>
      </c>
      <c r="C78" s="263">
        <v>99.864250879213387</v>
      </c>
      <c r="D78" s="263">
        <v>99.916037433714976</v>
      </c>
      <c r="E78" s="263">
        <v>100.18075658974821</v>
      </c>
      <c r="F78" s="263">
        <v>98.831521421771683</v>
      </c>
      <c r="G78" s="263">
        <v>99.836533393820005</v>
      </c>
      <c r="H78" s="263">
        <v>99.845691685540089</v>
      </c>
      <c r="I78" s="263">
        <v>99.78904989736273</v>
      </c>
      <c r="J78" s="263">
        <v>99.647013026161545</v>
      </c>
      <c r="K78" s="263">
        <v>100.28041518987408</v>
      </c>
      <c r="L78" s="263">
        <v>98.755765005332478</v>
      </c>
      <c r="M78" s="263">
        <v>99.464057722969727</v>
      </c>
      <c r="N78" s="263">
        <v>99.250436159615347</v>
      </c>
      <c r="O78" s="263">
        <v>100.30671152644754</v>
      </c>
      <c r="P78" s="263">
        <v>100.2251064995731</v>
      </c>
      <c r="Q78" s="263">
        <v>99.830070776932075</v>
      </c>
      <c r="R78" s="263">
        <v>100.56775928522009</v>
      </c>
      <c r="S78" s="263">
        <v>99.881376381379411</v>
      </c>
      <c r="T78" s="263">
        <v>100.446250019735</v>
      </c>
      <c r="U78" s="263">
        <v>99.429797737037319</v>
      </c>
      <c r="V78" s="263">
        <v>99.794617661952117</v>
      </c>
      <c r="W78" s="263">
        <v>100.32181737772073</v>
      </c>
      <c r="X78" s="263">
        <v>100.07116920281987</v>
      </c>
      <c r="Y78" s="263">
        <v>98.889165238482235</v>
      </c>
      <c r="Z78" s="263">
        <v>100.42505939593485</v>
      </c>
      <c r="AA78" s="263">
        <v>100.63784469932214</v>
      </c>
      <c r="AB78" s="263">
        <v>99.847081917723969</v>
      </c>
      <c r="AC78" s="263">
        <v>99.574885516601881</v>
      </c>
      <c r="AD78" s="263">
        <v>99.755218621409341</v>
      </c>
      <c r="AE78" s="263">
        <v>100.14481250136679</v>
      </c>
      <c r="AF78" s="263">
        <v>99.62974130182792</v>
      </c>
      <c r="AG78" s="263">
        <v>99.32155233788724</v>
      </c>
      <c r="AH78" s="263">
        <v>99.726809970437216</v>
      </c>
      <c r="AI78" s="263">
        <v>99.982414513450749</v>
      </c>
      <c r="AJ78" s="263">
        <v>100.32796839721954</v>
      </c>
      <c r="AK78" s="263">
        <v>100.23964786121577</v>
      </c>
      <c r="AL78" s="263">
        <v>100.18608468081175</v>
      </c>
      <c r="AM78" s="263">
        <v>99.518183846302122</v>
      </c>
      <c r="AN78" s="263">
        <v>100.22002790235257</v>
      </c>
      <c r="AO78" s="263">
        <v>99.641830650938502</v>
      </c>
      <c r="AP78" s="263">
        <v>100.2939819263741</v>
      </c>
      <c r="AQ78" s="263">
        <v>99.676487071100368</v>
      </c>
      <c r="AR78" s="263">
        <v>100.20682335095259</v>
      </c>
    </row>
    <row r="79" spans="1:44">
      <c r="A79" s="2616">
        <v>45444</v>
      </c>
      <c r="B79" s="263">
        <v>99.602099990172988</v>
      </c>
      <c r="C79" s="263">
        <v>99.793370434462133</v>
      </c>
      <c r="D79" s="263">
        <v>100.1356987211544</v>
      </c>
      <c r="E79" s="263">
        <v>100.13169276670455</v>
      </c>
      <c r="F79" s="263">
        <v>98.458685799698145</v>
      </c>
      <c r="G79" s="263">
        <v>99.848477476460189</v>
      </c>
      <c r="H79" s="263">
        <v>99.777591804199048</v>
      </c>
      <c r="I79" s="263">
        <v>99.860441598603515</v>
      </c>
      <c r="J79" s="263">
        <v>99.657556771612505</v>
      </c>
      <c r="K79" s="263">
        <v>100.17113791312643</v>
      </c>
      <c r="L79" s="263">
        <v>98.536164993827256</v>
      </c>
      <c r="M79" s="263">
        <v>99.384750578577297</v>
      </c>
      <c r="N79" s="263">
        <v>99.527177838508891</v>
      </c>
      <c r="O79" s="263">
        <v>100.0924665422848</v>
      </c>
      <c r="P79" s="263">
        <v>100.18202972848573</v>
      </c>
      <c r="Q79" s="263">
        <v>100.12933936662319</v>
      </c>
      <c r="R79" s="263">
        <v>100.56200466400132</v>
      </c>
      <c r="S79" s="263">
        <v>99.863844901923173</v>
      </c>
      <c r="T79" s="263">
        <v>100.47670538909104</v>
      </c>
      <c r="U79" s="263">
        <v>99.468098736111543</v>
      </c>
      <c r="V79" s="263">
        <v>99.828279860987749</v>
      </c>
      <c r="W79" s="263">
        <v>100.36247741649278</v>
      </c>
      <c r="X79" s="263">
        <v>100.08651349964643</v>
      </c>
      <c r="Y79" s="263">
        <v>99.010205124450735</v>
      </c>
      <c r="Z79" s="263">
        <v>100.41866674392924</v>
      </c>
      <c r="AA79" s="263">
        <v>100.82818086970194</v>
      </c>
      <c r="AB79" s="263">
        <v>99.812646695551635</v>
      </c>
      <c r="AC79" s="263">
        <v>99.850019345861242</v>
      </c>
      <c r="AD79" s="263">
        <v>99.759026398775035</v>
      </c>
      <c r="AE79" s="263">
        <v>100.479877277464</v>
      </c>
      <c r="AF79" s="263">
        <v>99.81766888574613</v>
      </c>
      <c r="AG79" s="263">
        <v>99.498210698840154</v>
      </c>
      <c r="AH79" s="263">
        <v>99.822882710335122</v>
      </c>
      <c r="AI79" s="263">
        <v>100.18957283500873</v>
      </c>
      <c r="AJ79" s="263">
        <v>100.1655145945404</v>
      </c>
      <c r="AK79" s="263">
        <v>100.40541355682754</v>
      </c>
      <c r="AL79" s="263">
        <v>100.19333769068005</v>
      </c>
      <c r="AM79" s="263">
        <v>99.562331185185229</v>
      </c>
      <c r="AN79" s="263">
        <v>100.24989147839418</v>
      </c>
      <c r="AO79" s="263">
        <v>99.70190606640918</v>
      </c>
      <c r="AP79" s="263">
        <v>100.38545143053372</v>
      </c>
      <c r="AQ79" s="263">
        <v>99.884586028029474</v>
      </c>
      <c r="AR79" s="263">
        <v>100.1750889960534</v>
      </c>
    </row>
    <row r="80" spans="1:44">
      <c r="A80" s="2616">
        <v>45474</v>
      </c>
      <c r="B80" s="263">
        <v>99.303533202851483</v>
      </c>
      <c r="C80" s="263">
        <v>99.766855164533908</v>
      </c>
      <c r="D80" s="263">
        <v>100.56859226295325</v>
      </c>
      <c r="E80" s="263">
        <v>100.13846827452845</v>
      </c>
      <c r="F80" s="263">
        <v>98.216993618785665</v>
      </c>
      <c r="G80" s="263">
        <v>99.97987880466701</v>
      </c>
      <c r="H80" s="263">
        <v>99.899414108070829</v>
      </c>
      <c r="I80" s="263">
        <v>99.986274915719846</v>
      </c>
      <c r="J80" s="263">
        <v>99.792797301226528</v>
      </c>
      <c r="K80" s="263">
        <v>100.04142454508047</v>
      </c>
      <c r="L80" s="263">
        <v>98.411935294175279</v>
      </c>
      <c r="M80" s="263">
        <v>99.333491763654521</v>
      </c>
      <c r="N80" s="263">
        <v>99.743392217054321</v>
      </c>
      <c r="O80" s="263">
        <v>99.797654306336739</v>
      </c>
      <c r="P80" s="263">
        <v>100.17499330734783</v>
      </c>
      <c r="Q80" s="263">
        <v>100.48290227521399</v>
      </c>
      <c r="R80" s="263">
        <v>100.59232271504433</v>
      </c>
      <c r="S80" s="263">
        <v>99.794737767804989</v>
      </c>
      <c r="T80" s="263">
        <v>100.53678304749512</v>
      </c>
      <c r="U80" s="263">
        <v>99.436474743368663</v>
      </c>
      <c r="V80" s="263">
        <v>99.896329845131149</v>
      </c>
      <c r="W80" s="263">
        <v>100.44146318457668</v>
      </c>
      <c r="X80" s="263">
        <v>100.1756946264185</v>
      </c>
      <c r="Y80" s="263">
        <v>99.158273707888924</v>
      </c>
      <c r="Z80" s="263">
        <v>100.41554027230424</v>
      </c>
      <c r="AA80" s="263">
        <v>100.94780955404093</v>
      </c>
      <c r="AB80" s="263">
        <v>99.851449088877715</v>
      </c>
      <c r="AC80" s="263">
        <v>100.12565976879532</v>
      </c>
      <c r="AD80" s="263">
        <v>99.659324587826163</v>
      </c>
      <c r="AE80" s="263">
        <v>100.77836545989578</v>
      </c>
      <c r="AF80" s="263">
        <v>99.917099732886598</v>
      </c>
      <c r="AG80" s="263">
        <v>99.714328339218127</v>
      </c>
      <c r="AH80" s="263">
        <v>99.872507520002941</v>
      </c>
      <c r="AI80" s="263">
        <v>100.33322312569321</v>
      </c>
      <c r="AJ80" s="263">
        <v>99.974949820374505</v>
      </c>
      <c r="AK80" s="263">
        <v>100.62221514428522</v>
      </c>
      <c r="AL80" s="263">
        <v>100.18827026307366</v>
      </c>
      <c r="AM80" s="263">
        <v>99.584677476466723</v>
      </c>
      <c r="AN80" s="263">
        <v>100.33956426530496</v>
      </c>
      <c r="AO80" s="263">
        <v>99.777856067864889</v>
      </c>
      <c r="AP80" s="263">
        <v>100.47840540088553</v>
      </c>
      <c r="AQ80" s="263">
        <v>100.05557608002154</v>
      </c>
      <c r="AR80" s="263">
        <v>100.14221849953312</v>
      </c>
    </row>
    <row r="81" spans="1:44">
      <c r="A81" s="2616">
        <v>45505</v>
      </c>
      <c r="B81" s="263">
        <v>99.060143795198769</v>
      </c>
      <c r="C81" s="263">
        <v>99.791089391957911</v>
      </c>
      <c r="D81" s="263">
        <v>101.19654052627085</v>
      </c>
      <c r="E81" s="263">
        <v>100.17644051759704</v>
      </c>
      <c r="F81" s="263">
        <v>98.066108135983868</v>
      </c>
      <c r="G81" s="263">
        <v>100.09988695905211</v>
      </c>
      <c r="H81" s="263">
        <v>100.33624055213406</v>
      </c>
      <c r="I81" s="263">
        <v>100.16169746141034</v>
      </c>
      <c r="J81" s="263">
        <v>99.935033473808815</v>
      </c>
      <c r="K81" s="263">
        <v>99.897846333910437</v>
      </c>
      <c r="L81" s="263">
        <v>98.402737057335514</v>
      </c>
      <c r="M81" s="263">
        <v>99.294348148269208</v>
      </c>
      <c r="N81" s="263">
        <v>99.784390319872287</v>
      </c>
      <c r="O81" s="263">
        <v>99.397712743206057</v>
      </c>
      <c r="P81" s="263">
        <v>100.20305626514737</v>
      </c>
      <c r="Q81" s="263">
        <v>100.80296296941469</v>
      </c>
      <c r="R81" s="263">
        <v>100.63840182930844</v>
      </c>
      <c r="S81" s="263">
        <v>99.68050860838612</v>
      </c>
      <c r="T81" s="263">
        <v>100.62419676312665</v>
      </c>
      <c r="U81" s="263">
        <v>99.229793969774619</v>
      </c>
      <c r="V81" s="263">
        <v>99.999905929570943</v>
      </c>
      <c r="W81" s="263">
        <v>100.55313379618052</v>
      </c>
      <c r="X81" s="263">
        <v>100.32313547429446</v>
      </c>
      <c r="Y81" s="263">
        <v>99.340332683142094</v>
      </c>
      <c r="Z81" s="263">
        <v>100.40595852862218</v>
      </c>
      <c r="AA81" s="263">
        <v>100.97672953037171</v>
      </c>
      <c r="AB81" s="263">
        <v>99.974240589843617</v>
      </c>
      <c r="AC81" s="263">
        <v>100.29988579413832</v>
      </c>
      <c r="AD81" s="263">
        <v>99.398566420338241</v>
      </c>
      <c r="AE81" s="263">
        <v>100.93634060419336</v>
      </c>
      <c r="AF81" s="263">
        <v>99.817587434197719</v>
      </c>
      <c r="AG81" s="263">
        <v>99.827003275081879</v>
      </c>
      <c r="AH81" s="263">
        <v>99.813658284331837</v>
      </c>
      <c r="AI81" s="263">
        <v>100.33871347135126</v>
      </c>
      <c r="AJ81" s="263">
        <v>99.740173349522536</v>
      </c>
      <c r="AK81" s="263">
        <v>100.82899719407052</v>
      </c>
      <c r="AL81" s="263">
        <v>100.17322118110842</v>
      </c>
      <c r="AM81" s="263">
        <v>99.521425734297338</v>
      </c>
      <c r="AN81" s="263">
        <v>100.47773204625834</v>
      </c>
      <c r="AO81" s="263">
        <v>99.868234535689268</v>
      </c>
      <c r="AP81" s="263">
        <v>100.56741687748787</v>
      </c>
      <c r="AQ81" s="263">
        <v>100.09326069635264</v>
      </c>
      <c r="AR81" s="263">
        <v>100.07929491716855</v>
      </c>
    </row>
    <row r="82" spans="1:44">
      <c r="A82" s="2616">
        <v>45536</v>
      </c>
      <c r="B82" s="263">
        <v>98.774536694458007</v>
      </c>
      <c r="C82" s="263">
        <v>99.863566110238978</v>
      </c>
      <c r="D82" s="263">
        <v>101.86586030590908</v>
      </c>
      <c r="E82" s="263">
        <v>100.20958335711003</v>
      </c>
      <c r="F82" s="263">
        <v>97.900583558853768</v>
      </c>
      <c r="G82" s="263">
        <v>100.21572784160811</v>
      </c>
      <c r="H82" s="263">
        <v>100.95405119922461</v>
      </c>
      <c r="I82" s="263">
        <v>100.38152881840497</v>
      </c>
      <c r="J82" s="263">
        <v>100.02599991982855</v>
      </c>
      <c r="K82" s="263">
        <v>99.743303723609429</v>
      </c>
      <c r="L82" s="263">
        <v>98.451600240003344</v>
      </c>
      <c r="M82" s="263">
        <v>99.230471579205059</v>
      </c>
      <c r="N82" s="263">
        <v>99.81015604834208</v>
      </c>
      <c r="O82" s="263">
        <v>99.020160600239919</v>
      </c>
      <c r="P82" s="263">
        <v>100.26289316356778</v>
      </c>
      <c r="Q82" s="263">
        <v>101.11635486131505</v>
      </c>
      <c r="R82" s="263">
        <v>100.68599636813592</v>
      </c>
      <c r="S82" s="263">
        <v>99.581565221696621</v>
      </c>
      <c r="T82" s="263">
        <v>100.7305394464036</v>
      </c>
      <c r="U82" s="263">
        <v>99.015398302282662</v>
      </c>
      <c r="V82" s="263">
        <v>100.13008349636351</v>
      </c>
      <c r="W82" s="263">
        <v>100.73178940753348</v>
      </c>
      <c r="X82" s="263">
        <v>100.49823845876557</v>
      </c>
      <c r="Y82" s="263">
        <v>99.57707676819274</v>
      </c>
      <c r="Z82" s="263">
        <v>100.38237034394506</v>
      </c>
      <c r="AA82" s="263">
        <v>100.97796276287052</v>
      </c>
      <c r="AB82" s="263">
        <v>100.14823471689382</v>
      </c>
      <c r="AC82" s="263">
        <v>100.51658012502179</v>
      </c>
      <c r="AD82" s="263">
        <v>99.108628147938887</v>
      </c>
      <c r="AE82" s="263">
        <v>101.09190449878854</v>
      </c>
      <c r="AF82" s="263">
        <v>99.64953456141663</v>
      </c>
      <c r="AG82" s="263">
        <v>99.898784552056995</v>
      </c>
      <c r="AH82" s="263">
        <v>99.739780208069064</v>
      </c>
      <c r="AI82" s="263">
        <v>100.29550987382996</v>
      </c>
      <c r="AJ82" s="263">
        <v>99.539591593054155</v>
      </c>
      <c r="AK82" s="263">
        <v>101.0328688091335</v>
      </c>
      <c r="AL82" s="263">
        <v>100.17737373669218</v>
      </c>
      <c r="AM82" s="263">
        <v>99.469760367424797</v>
      </c>
      <c r="AN82" s="263">
        <v>100.66636916897123</v>
      </c>
      <c r="AO82" s="263">
        <v>99.979928719947665</v>
      </c>
      <c r="AP82" s="263">
        <v>100.6702254869122</v>
      </c>
      <c r="AQ82" s="263">
        <v>100.13648499619102</v>
      </c>
      <c r="AR82" s="263">
        <v>100.04000590476171</v>
      </c>
    </row>
  </sheetData>
  <phoneticPr fontId="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3"/>
    <col min="3" max="4" width="13.08984375" style="383" customWidth="1"/>
    <col min="5" max="5" width="14" style="383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9" t="s">
        <v>783</v>
      </c>
      <c r="E1" s="1031">
        <v>44372</v>
      </c>
      <c r="H1" s="17" t="s">
        <v>271</v>
      </c>
    </row>
    <row r="2" spans="1:17" ht="17.25" customHeight="1">
      <c r="A2" s="661" t="s">
        <v>532</v>
      </c>
      <c r="B2" s="662"/>
      <c r="C2" s="1032" t="s">
        <v>709</v>
      </c>
      <c r="D2" s="663" t="s">
        <v>710</v>
      </c>
      <c r="E2" s="664" t="s">
        <v>711</v>
      </c>
      <c r="G2" s="17" t="s">
        <v>271</v>
      </c>
    </row>
    <row r="3" spans="1:17" ht="17.25" customHeight="1">
      <c r="A3" s="75" t="str">
        <f t="shared" ref="A3:A8" si="0">IF(B3="T","谷",IF(B3="P","山"," "))</f>
        <v>山</v>
      </c>
      <c r="B3" s="42" t="s">
        <v>162</v>
      </c>
      <c r="C3" s="470">
        <v>41671</v>
      </c>
      <c r="D3" s="470">
        <v>41640</v>
      </c>
      <c r="E3" s="665">
        <v>0</v>
      </c>
      <c r="G3" s="534"/>
      <c r="H3" s="357" t="s">
        <v>533</v>
      </c>
      <c r="I3" s="391" t="s">
        <v>534</v>
      </c>
      <c r="J3" s="357" t="s">
        <v>535</v>
      </c>
      <c r="K3" s="357" t="s">
        <v>536</v>
      </c>
      <c r="L3" s="357" t="s">
        <v>537</v>
      </c>
      <c r="M3" s="357" t="s">
        <v>538</v>
      </c>
      <c r="N3" s="357" t="s">
        <v>539</v>
      </c>
      <c r="O3" s="357" t="s">
        <v>540</v>
      </c>
      <c r="P3" s="357" t="s">
        <v>541</v>
      </c>
    </row>
    <row r="4" spans="1:17" ht="17.25" customHeight="1">
      <c r="A4" s="69" t="str">
        <f t="shared" si="0"/>
        <v>谷</v>
      </c>
      <c r="B4" s="38" t="s">
        <v>160</v>
      </c>
      <c r="C4" s="470">
        <v>42156</v>
      </c>
      <c r="D4" s="470">
        <v>42217</v>
      </c>
      <c r="E4" s="665">
        <v>4</v>
      </c>
      <c r="G4" s="345" t="s">
        <v>543</v>
      </c>
      <c r="H4" s="381" t="s">
        <v>551</v>
      </c>
      <c r="I4" s="497">
        <v>3</v>
      </c>
      <c r="J4" s="381">
        <v>0</v>
      </c>
      <c r="K4" s="381">
        <v>0</v>
      </c>
      <c r="L4" s="498">
        <v>1</v>
      </c>
      <c r="M4" s="500">
        <v>1.63</v>
      </c>
      <c r="N4" s="386">
        <v>1</v>
      </c>
      <c r="O4" s="386">
        <v>2</v>
      </c>
      <c r="P4" s="653">
        <v>0.874</v>
      </c>
    </row>
    <row r="5" spans="1:17" ht="17.25" customHeight="1">
      <c r="A5" s="69" t="str">
        <f t="shared" si="0"/>
        <v>山</v>
      </c>
      <c r="B5" s="38" t="s">
        <v>162</v>
      </c>
      <c r="C5" s="470">
        <v>43405</v>
      </c>
      <c r="D5" s="470">
        <v>42917</v>
      </c>
      <c r="E5" s="665">
        <v>-1</v>
      </c>
      <c r="G5" s="345" t="s">
        <v>544</v>
      </c>
      <c r="H5" s="381" t="s">
        <v>766</v>
      </c>
      <c r="I5" s="497">
        <v>3</v>
      </c>
      <c r="J5" s="381">
        <v>0</v>
      </c>
      <c r="K5" s="381">
        <v>0</v>
      </c>
      <c r="L5" s="498">
        <v>0.33</v>
      </c>
      <c r="M5" s="500">
        <v>3.3</v>
      </c>
      <c r="N5" s="386">
        <v>1</v>
      </c>
      <c r="O5" s="386">
        <v>3</v>
      </c>
      <c r="P5" s="653">
        <v>0.89100000000000001</v>
      </c>
    </row>
    <row r="6" spans="1:17" ht="17.25" customHeight="1">
      <c r="A6" s="69" t="str">
        <f t="shared" si="0"/>
        <v>谷</v>
      </c>
      <c r="B6" s="38" t="s">
        <v>827</v>
      </c>
      <c r="C6" s="470">
        <v>44013</v>
      </c>
      <c r="D6" s="470"/>
      <c r="E6" s="665"/>
      <c r="G6" s="345" t="s">
        <v>545</v>
      </c>
      <c r="H6" s="381" t="s">
        <v>552</v>
      </c>
      <c r="I6" s="497">
        <v>3</v>
      </c>
      <c r="J6" s="381">
        <v>0</v>
      </c>
      <c r="K6" s="381">
        <v>0</v>
      </c>
      <c r="L6" s="498">
        <v>-1</v>
      </c>
      <c r="M6" s="500">
        <v>2.94</v>
      </c>
      <c r="N6" s="386">
        <v>0</v>
      </c>
      <c r="O6" s="386">
        <v>2</v>
      </c>
      <c r="P6" s="653">
        <v>0.81599999999999995</v>
      </c>
    </row>
    <row r="7" spans="1:17" ht="17.25" customHeight="1">
      <c r="A7" s="69" t="str">
        <f t="shared" si="0"/>
        <v xml:space="preserve"> </v>
      </c>
      <c r="B7" s="38"/>
      <c r="C7" s="470"/>
      <c r="D7" s="470"/>
      <c r="E7" s="665"/>
      <c r="G7" s="345" t="s">
        <v>546</v>
      </c>
      <c r="H7" s="381" t="s">
        <v>553</v>
      </c>
      <c r="I7" s="497">
        <v>3</v>
      </c>
      <c r="J7" s="381">
        <v>0</v>
      </c>
      <c r="K7" s="381">
        <v>0</v>
      </c>
      <c r="L7" s="498">
        <v>5.33</v>
      </c>
      <c r="M7" s="500">
        <v>4.1100000000000003</v>
      </c>
      <c r="N7" s="386">
        <v>6</v>
      </c>
      <c r="O7" s="386">
        <v>6</v>
      </c>
      <c r="P7" s="653">
        <v>0.69799999999999995</v>
      </c>
    </row>
    <row r="8" spans="1:17" ht="17.25" customHeight="1">
      <c r="A8" s="389" t="str">
        <f t="shared" si="0"/>
        <v xml:space="preserve"> </v>
      </c>
      <c r="B8" s="666"/>
      <c r="C8" s="667"/>
      <c r="D8" s="668"/>
      <c r="E8" s="669"/>
      <c r="G8" s="345" t="s">
        <v>547</v>
      </c>
      <c r="H8" s="381" t="s">
        <v>554</v>
      </c>
      <c r="I8" s="497">
        <v>3</v>
      </c>
      <c r="J8" s="381">
        <v>0</v>
      </c>
      <c r="K8" s="381">
        <v>0</v>
      </c>
      <c r="L8" s="498">
        <v>5.33</v>
      </c>
      <c r="M8" s="500">
        <v>3.09</v>
      </c>
      <c r="N8" s="386">
        <v>7</v>
      </c>
      <c r="O8" s="386">
        <v>4</v>
      </c>
      <c r="P8" s="653">
        <v>0.74299999999999999</v>
      </c>
    </row>
    <row r="9" spans="1:17" ht="17.25" customHeight="1">
      <c r="A9" s="15"/>
      <c r="B9" s="382"/>
      <c r="C9" s="384"/>
      <c r="D9" s="384"/>
      <c r="E9" s="387"/>
      <c r="G9" s="345" t="s">
        <v>548</v>
      </c>
      <c r="H9" s="381" t="s">
        <v>555</v>
      </c>
      <c r="I9" s="497">
        <v>3</v>
      </c>
      <c r="J9" s="381">
        <v>0</v>
      </c>
      <c r="K9" s="381">
        <v>0</v>
      </c>
      <c r="L9" s="498">
        <v>2.67</v>
      </c>
      <c r="M9" s="500">
        <v>3.3</v>
      </c>
      <c r="N9" s="386">
        <v>2</v>
      </c>
      <c r="O9" s="386">
        <v>4</v>
      </c>
      <c r="P9" s="653">
        <v>0.79400000000000004</v>
      </c>
    </row>
    <row r="10" spans="1:17" ht="17.25" customHeight="1">
      <c r="A10" s="661" t="s">
        <v>524</v>
      </c>
      <c r="B10" s="662"/>
      <c r="C10" s="1033" t="s">
        <v>709</v>
      </c>
      <c r="D10" s="670" t="s">
        <v>710</v>
      </c>
      <c r="E10" s="669" t="s">
        <v>711</v>
      </c>
      <c r="G10" s="345" t="s">
        <v>549</v>
      </c>
      <c r="H10" s="381" t="s">
        <v>556</v>
      </c>
      <c r="I10" s="497">
        <v>3</v>
      </c>
      <c r="J10" s="381">
        <v>0</v>
      </c>
      <c r="K10" s="381">
        <v>0</v>
      </c>
      <c r="L10" s="498">
        <v>0.67</v>
      </c>
      <c r="M10" s="500">
        <v>3.3</v>
      </c>
      <c r="N10" s="386">
        <v>0</v>
      </c>
      <c r="O10" s="386">
        <v>2</v>
      </c>
      <c r="P10" s="653">
        <v>0.82499999999999996</v>
      </c>
    </row>
    <row r="11" spans="1:17" ht="17.25" customHeight="1">
      <c r="A11" s="75" t="str">
        <f t="shared" ref="A11:A16" si="1">IF(B11="T","谷",IF(B11="P","山"," "))</f>
        <v>山</v>
      </c>
      <c r="B11" s="425" t="s">
        <v>162</v>
      </c>
      <c r="C11" s="671">
        <v>41640</v>
      </c>
      <c r="D11" s="671">
        <v>41671</v>
      </c>
      <c r="E11" s="672">
        <v>0</v>
      </c>
      <c r="G11" s="1034" t="s">
        <v>687</v>
      </c>
      <c r="H11" s="496" t="s">
        <v>714</v>
      </c>
      <c r="I11" s="403">
        <v>3</v>
      </c>
      <c r="J11" s="345">
        <v>0</v>
      </c>
      <c r="K11" s="345">
        <v>0</v>
      </c>
      <c r="L11" s="499">
        <v>0.67</v>
      </c>
      <c r="M11" s="501">
        <v>3.3</v>
      </c>
      <c r="N11" s="502">
        <v>0</v>
      </c>
      <c r="O11" s="502">
        <v>2</v>
      </c>
      <c r="P11" s="654">
        <v>0.82499999999999996</v>
      </c>
    </row>
    <row r="12" spans="1:17" ht="17.25" customHeight="1">
      <c r="A12" s="69" t="str">
        <f t="shared" si="1"/>
        <v>谷</v>
      </c>
      <c r="B12" s="420" t="s">
        <v>160</v>
      </c>
      <c r="C12" s="671">
        <v>42430</v>
      </c>
      <c r="D12" s="671">
        <v>42217</v>
      </c>
      <c r="E12" s="672">
        <v>3</v>
      </c>
      <c r="G12" s="2775" t="s">
        <v>563</v>
      </c>
      <c r="H12" s="2775"/>
      <c r="I12" s="419"/>
      <c r="J12" s="419"/>
      <c r="K12" s="419"/>
      <c r="L12" s="419"/>
      <c r="M12" s="419"/>
      <c r="N12" s="419"/>
      <c r="O12" s="419"/>
      <c r="P12" s="380"/>
      <c r="Q12" s="380"/>
    </row>
    <row r="13" spans="1:17" ht="17.25" customHeight="1">
      <c r="A13" s="69" t="str">
        <f t="shared" si="1"/>
        <v>山</v>
      </c>
      <c r="B13" s="420" t="s">
        <v>162</v>
      </c>
      <c r="C13" s="671">
        <v>43374</v>
      </c>
      <c r="D13" s="671">
        <v>42887</v>
      </c>
      <c r="E13" s="672">
        <v>-6</v>
      </c>
      <c r="G13" s="420" t="s">
        <v>354</v>
      </c>
      <c r="H13" s="430" t="s">
        <v>501</v>
      </c>
      <c r="I13" s="430" t="s">
        <v>502</v>
      </c>
      <c r="J13" s="421" t="s">
        <v>503</v>
      </c>
      <c r="K13" s="430" t="s">
        <v>504</v>
      </c>
      <c r="L13" s="421" t="s">
        <v>505</v>
      </c>
      <c r="M13" s="430" t="s">
        <v>506</v>
      </c>
      <c r="N13" s="420" t="s">
        <v>562</v>
      </c>
      <c r="O13" s="735" t="s">
        <v>514</v>
      </c>
      <c r="P13" s="380"/>
      <c r="Q13" s="380"/>
    </row>
    <row r="14" spans="1:17" ht="17.25" customHeight="1">
      <c r="A14" s="69" t="str">
        <f t="shared" si="1"/>
        <v>谷</v>
      </c>
      <c r="B14" s="38" t="s">
        <v>827</v>
      </c>
      <c r="C14" s="671">
        <v>43952</v>
      </c>
      <c r="D14" s="671"/>
      <c r="E14" s="672"/>
      <c r="G14" s="564" t="s">
        <v>828</v>
      </c>
      <c r="H14" s="729">
        <f>C3</f>
        <v>41671</v>
      </c>
      <c r="I14" s="422">
        <f>C11</f>
        <v>41640</v>
      </c>
      <c r="J14" s="423">
        <f>C19</f>
        <v>41579</v>
      </c>
      <c r="K14" s="422">
        <f>C28</f>
        <v>41579</v>
      </c>
      <c r="L14" s="423">
        <f>C37</f>
        <v>41640</v>
      </c>
      <c r="M14" s="422">
        <f t="shared" ref="M14:M15" si="2">C47</f>
        <v>41640</v>
      </c>
      <c r="N14" s="424">
        <f>C56</f>
        <v>41671</v>
      </c>
      <c r="O14" s="730">
        <f>C63</f>
        <v>41640</v>
      </c>
      <c r="P14" s="380"/>
      <c r="Q14" s="380"/>
    </row>
    <row r="15" spans="1:17" ht="17.25" customHeight="1">
      <c r="A15" s="69" t="str">
        <f t="shared" si="1"/>
        <v xml:space="preserve"> </v>
      </c>
      <c r="B15" s="420"/>
      <c r="C15" s="671"/>
      <c r="D15" s="671"/>
      <c r="E15" s="672"/>
      <c r="G15" s="565" t="s">
        <v>829</v>
      </c>
      <c r="H15" s="731">
        <f t="shared" ref="H15" si="3">C4</f>
        <v>42156</v>
      </c>
      <c r="I15" s="1035">
        <f t="shared" ref="I15:I19" si="4">C12</f>
        <v>42430</v>
      </c>
      <c r="J15" s="424">
        <f t="shared" ref="J15" si="5">C20</f>
        <v>41944</v>
      </c>
      <c r="K15" s="1035">
        <f t="shared" ref="K15" si="6">C29</f>
        <v>41944</v>
      </c>
      <c r="L15" s="424">
        <f t="shared" ref="L15" si="7">C38</f>
        <v>41974</v>
      </c>
      <c r="M15" s="1035">
        <f t="shared" si="2"/>
        <v>42005</v>
      </c>
      <c r="N15" s="424">
        <f t="shared" ref="N15" si="8">C57</f>
        <v>42309</v>
      </c>
      <c r="O15" s="732">
        <f t="shared" ref="O15:O17" si="9">C64</f>
        <v>42064</v>
      </c>
      <c r="P15" s="380"/>
      <c r="Q15" s="380"/>
    </row>
    <row r="16" spans="1:17" ht="17.25" customHeight="1">
      <c r="A16" s="69" t="str">
        <f t="shared" si="1"/>
        <v xml:space="preserve"> </v>
      </c>
      <c r="B16" s="420"/>
      <c r="C16" s="671"/>
      <c r="D16" s="671"/>
      <c r="E16" s="672"/>
      <c r="G16" s="2584" t="s">
        <v>828</v>
      </c>
      <c r="H16" s="2585">
        <v>43678</v>
      </c>
      <c r="I16" s="2586">
        <f t="shared" si="4"/>
        <v>43374</v>
      </c>
      <c r="J16" s="2587">
        <v>43313</v>
      </c>
      <c r="K16" s="2586">
        <v>43374</v>
      </c>
      <c r="L16" s="2587">
        <v>43435</v>
      </c>
      <c r="M16" s="2586">
        <v>43617</v>
      </c>
      <c r="N16" s="2587">
        <v>43282</v>
      </c>
      <c r="O16" s="732">
        <f t="shared" si="9"/>
        <v>43040</v>
      </c>
      <c r="P16" s="2588">
        <v>45444</v>
      </c>
      <c r="Q16" s="380"/>
    </row>
    <row r="17" spans="1:18" ht="17.25" customHeight="1">
      <c r="A17" s="15"/>
      <c r="C17" s="385"/>
      <c r="D17" s="385"/>
      <c r="E17" s="388"/>
      <c r="F17" s="708"/>
      <c r="G17" s="2584" t="s">
        <v>829</v>
      </c>
      <c r="H17" s="2585">
        <v>43952</v>
      </c>
      <c r="I17" s="2586">
        <f t="shared" si="4"/>
        <v>43952</v>
      </c>
      <c r="J17" s="2587">
        <v>43983</v>
      </c>
      <c r="K17" s="2586">
        <v>43983</v>
      </c>
      <c r="L17" s="2587">
        <v>43983</v>
      </c>
      <c r="M17" s="2586">
        <v>43983</v>
      </c>
      <c r="N17" s="2587">
        <v>43983</v>
      </c>
      <c r="O17" s="732">
        <f t="shared" si="9"/>
        <v>43313</v>
      </c>
      <c r="P17" s="380"/>
      <c r="Q17" s="380"/>
    </row>
    <row r="18" spans="1:18" ht="17.25" customHeight="1">
      <c r="A18" s="661" t="s">
        <v>525</v>
      </c>
      <c r="B18" s="662"/>
      <c r="C18" s="1033" t="s">
        <v>709</v>
      </c>
      <c r="D18" s="670" t="s">
        <v>710</v>
      </c>
      <c r="E18" s="669" t="s">
        <v>711</v>
      </c>
      <c r="G18" s="2584" t="s">
        <v>828</v>
      </c>
      <c r="H18" s="2585" t="s">
        <v>271</v>
      </c>
      <c r="I18" s="2586">
        <f t="shared" si="4"/>
        <v>0</v>
      </c>
      <c r="J18" s="2587">
        <v>44774</v>
      </c>
      <c r="K18" s="2586">
        <v>44713</v>
      </c>
      <c r="L18" s="2587">
        <v>44682</v>
      </c>
      <c r="M18" s="2586">
        <v>44682</v>
      </c>
      <c r="N18" s="2587">
        <v>44348</v>
      </c>
      <c r="O18" s="1939">
        <v>44682</v>
      </c>
      <c r="P18" s="380"/>
      <c r="Q18" s="380"/>
    </row>
    <row r="19" spans="1:18" ht="17.25" customHeight="1">
      <c r="A19" s="75" t="str">
        <f t="shared" ref="A19:A25" si="10">IF(B19="T","谷",IF(B19="P","山"," "))</f>
        <v>山</v>
      </c>
      <c r="B19" s="425" t="s">
        <v>162</v>
      </c>
      <c r="C19" s="671">
        <v>41579</v>
      </c>
      <c r="D19" s="671">
        <v>41699</v>
      </c>
      <c r="E19" s="672">
        <v>7</v>
      </c>
      <c r="G19" s="2584" t="s">
        <v>829</v>
      </c>
      <c r="H19" s="2585"/>
      <c r="I19" s="2586">
        <f t="shared" si="4"/>
        <v>0</v>
      </c>
      <c r="J19" s="2587" t="s">
        <v>271</v>
      </c>
      <c r="K19" s="2586">
        <v>45017</v>
      </c>
      <c r="L19" s="2587" t="s">
        <v>271</v>
      </c>
      <c r="M19" s="2586">
        <v>45139</v>
      </c>
      <c r="N19" s="2587">
        <v>45017</v>
      </c>
      <c r="O19" s="1939">
        <v>45017</v>
      </c>
      <c r="P19" s="380"/>
      <c r="Q19" s="380"/>
    </row>
    <row r="20" spans="1:18" ht="17.25" customHeight="1">
      <c r="A20" s="69" t="str">
        <f t="shared" si="10"/>
        <v>谷</v>
      </c>
      <c r="B20" s="420" t="s">
        <v>160</v>
      </c>
      <c r="C20" s="671">
        <v>41944</v>
      </c>
      <c r="D20" s="671">
        <v>42036</v>
      </c>
      <c r="E20" s="672">
        <v>5</v>
      </c>
      <c r="G20" s="566" t="s">
        <v>828</v>
      </c>
      <c r="H20" s="733" t="s">
        <v>271</v>
      </c>
      <c r="I20" s="426" t="s">
        <v>271</v>
      </c>
      <c r="J20" s="427" t="s">
        <v>271</v>
      </c>
      <c r="K20" s="426" t="s">
        <v>271</v>
      </c>
      <c r="L20" s="427" t="s">
        <v>271</v>
      </c>
      <c r="M20" s="426" t="s">
        <v>271</v>
      </c>
      <c r="N20" s="427" t="s">
        <v>271</v>
      </c>
      <c r="O20" s="734"/>
      <c r="P20" s="708"/>
      <c r="Q20" s="708"/>
      <c r="R20" s="708"/>
    </row>
    <row r="21" spans="1:18" ht="17.25" customHeight="1">
      <c r="A21" s="69" t="str">
        <f t="shared" si="10"/>
        <v>山</v>
      </c>
      <c r="B21" s="420" t="s">
        <v>162</v>
      </c>
      <c r="C21" s="671">
        <v>42705</v>
      </c>
      <c r="D21" s="671">
        <v>42856</v>
      </c>
      <c r="E21" s="672">
        <v>-2</v>
      </c>
    </row>
    <row r="22" spans="1:18" ht="17.25" customHeight="1">
      <c r="A22" s="69" t="str">
        <f t="shared" si="10"/>
        <v>谷</v>
      </c>
      <c r="B22" s="38" t="s">
        <v>827</v>
      </c>
      <c r="C22" s="671">
        <v>43983</v>
      </c>
      <c r="D22" s="671"/>
      <c r="E22" s="672"/>
      <c r="G22" s="428" t="s">
        <v>580</v>
      </c>
      <c r="H22" s="428"/>
      <c r="I22" s="429"/>
      <c r="J22" s="429"/>
      <c r="K22" s="429"/>
      <c r="L22" s="429"/>
      <c r="M22" s="429"/>
      <c r="N22" s="429"/>
      <c r="O22" s="429"/>
    </row>
    <row r="23" spans="1:18" ht="17.25" customHeight="1">
      <c r="A23" s="69" t="str">
        <f t="shared" si="10"/>
        <v xml:space="preserve"> </v>
      </c>
      <c r="B23" s="420"/>
      <c r="C23" s="671"/>
      <c r="D23" s="671"/>
      <c r="E23" s="672"/>
      <c r="G23" s="564" t="s">
        <v>354</v>
      </c>
      <c r="H23" s="421" t="s">
        <v>501</v>
      </c>
      <c r="I23" s="430" t="s">
        <v>502</v>
      </c>
      <c r="J23" s="564" t="s">
        <v>503</v>
      </c>
      <c r="K23" s="421" t="s">
        <v>504</v>
      </c>
      <c r="L23" s="430" t="s">
        <v>505</v>
      </c>
      <c r="M23" s="421" t="s">
        <v>506</v>
      </c>
      <c r="N23" s="430" t="s">
        <v>562</v>
      </c>
      <c r="O23" s="421" t="s">
        <v>514</v>
      </c>
    </row>
    <row r="24" spans="1:18" ht="17.25" customHeight="1">
      <c r="A24" s="69" t="str">
        <f t="shared" si="10"/>
        <v xml:space="preserve"> </v>
      </c>
      <c r="B24" s="420"/>
      <c r="C24" s="671"/>
      <c r="D24" s="671"/>
      <c r="E24" s="672"/>
      <c r="F24" s="708"/>
      <c r="G24" s="564" t="s">
        <v>560</v>
      </c>
      <c r="H24" s="423">
        <f>D3</f>
        <v>41640</v>
      </c>
      <c r="I24" s="422">
        <f>D11</f>
        <v>41671</v>
      </c>
      <c r="J24" s="422">
        <f>D19</f>
        <v>41699</v>
      </c>
      <c r="K24" s="423">
        <f>D28</f>
        <v>41640</v>
      </c>
      <c r="L24" s="422">
        <f>D37</f>
        <v>41640</v>
      </c>
      <c r="M24" s="423">
        <f t="shared" ref="M24:M28" si="11">D47</f>
        <v>41699</v>
      </c>
      <c r="N24" s="422">
        <f t="shared" ref="N24:N27" si="12">D55</f>
        <v>41609</v>
      </c>
      <c r="O24" s="423">
        <f t="shared" ref="O24:O26" si="13">D63</f>
        <v>41671</v>
      </c>
    </row>
    <row r="25" spans="1:18" ht="17.25" customHeight="1">
      <c r="A25" s="389" t="str">
        <f t="shared" si="10"/>
        <v xml:space="preserve"> </v>
      </c>
      <c r="B25" s="666"/>
      <c r="C25" s="667"/>
      <c r="D25" s="668"/>
      <c r="E25" s="669"/>
      <c r="G25" s="565" t="s">
        <v>561</v>
      </c>
      <c r="H25" s="424">
        <f t="shared" ref="H25:H26" si="14">D4</f>
        <v>42217</v>
      </c>
      <c r="I25" s="1035">
        <f t="shared" ref="I25:I29" si="15">D12</f>
        <v>42217</v>
      </c>
      <c r="J25" s="1035">
        <f t="shared" ref="J25:J26" si="16">D20</f>
        <v>42036</v>
      </c>
      <c r="K25" s="424">
        <f>D29</f>
        <v>41944</v>
      </c>
      <c r="L25" s="1035">
        <f>D38</f>
        <v>41974</v>
      </c>
      <c r="M25" s="424">
        <f t="shared" si="11"/>
        <v>42125</v>
      </c>
      <c r="N25" s="1035">
        <f t="shared" si="12"/>
        <v>41974</v>
      </c>
      <c r="O25" s="424">
        <f t="shared" si="13"/>
        <v>42186</v>
      </c>
    </row>
    <row r="26" spans="1:18" ht="17.25" customHeight="1">
      <c r="G26" s="565" t="s">
        <v>560</v>
      </c>
      <c r="H26" s="424">
        <f t="shared" si="14"/>
        <v>42917</v>
      </c>
      <c r="I26" s="1035">
        <f t="shared" si="15"/>
        <v>42887</v>
      </c>
      <c r="J26" s="1035">
        <f t="shared" si="16"/>
        <v>42856</v>
      </c>
      <c r="K26" s="424">
        <f>D30</f>
        <v>43040</v>
      </c>
      <c r="L26" s="1035">
        <f>D39</f>
        <v>43191</v>
      </c>
      <c r="M26" s="424">
        <f t="shared" si="11"/>
        <v>42522</v>
      </c>
      <c r="N26" s="1035">
        <f t="shared" si="12"/>
        <v>42522</v>
      </c>
      <c r="O26" s="424">
        <f t="shared" si="13"/>
        <v>42917</v>
      </c>
    </row>
    <row r="27" spans="1:18" ht="17.25" customHeight="1">
      <c r="A27" s="661" t="s">
        <v>526</v>
      </c>
      <c r="B27" s="673"/>
      <c r="C27" s="1036" t="s">
        <v>709</v>
      </c>
      <c r="D27" s="674" t="s">
        <v>710</v>
      </c>
      <c r="E27" s="669" t="s">
        <v>711</v>
      </c>
      <c r="G27" s="565" t="s">
        <v>561</v>
      </c>
      <c r="H27" s="424" t="s">
        <v>271</v>
      </c>
      <c r="I27" s="1035">
        <f t="shared" si="15"/>
        <v>0</v>
      </c>
      <c r="J27" s="1035" t="s">
        <v>271</v>
      </c>
      <c r="K27" s="424" t="s">
        <v>271</v>
      </c>
      <c r="L27" s="1035" t="s">
        <v>271</v>
      </c>
      <c r="M27" s="424"/>
      <c r="N27" s="1035">
        <f t="shared" si="12"/>
        <v>42826</v>
      </c>
      <c r="O27" s="424" t="s">
        <v>271</v>
      </c>
    </row>
    <row r="28" spans="1:18" ht="17.25" customHeight="1">
      <c r="A28" s="75" t="str">
        <f>IF(B28="T","谷",IF(B28="P","山"," "))</f>
        <v>山</v>
      </c>
      <c r="B28" s="566" t="s">
        <v>162</v>
      </c>
      <c r="C28" s="671">
        <v>41579</v>
      </c>
      <c r="D28" s="675">
        <v>41640</v>
      </c>
      <c r="E28" s="672">
        <v>0</v>
      </c>
      <c r="G28" s="565" t="s">
        <v>560</v>
      </c>
      <c r="H28" s="424" t="s">
        <v>271</v>
      </c>
      <c r="I28" s="1035">
        <f t="shared" si="15"/>
        <v>0</v>
      </c>
      <c r="J28" s="1035" t="s">
        <v>271</v>
      </c>
      <c r="K28" s="424" t="s">
        <v>271</v>
      </c>
      <c r="L28" s="1035" t="s">
        <v>271</v>
      </c>
      <c r="M28" s="424">
        <f t="shared" si="11"/>
        <v>43221</v>
      </c>
      <c r="N28" s="1035" t="s">
        <v>271</v>
      </c>
      <c r="O28" s="424" t="s">
        <v>271</v>
      </c>
    </row>
    <row r="29" spans="1:18" ht="17.25" customHeight="1">
      <c r="A29" s="69" t="str">
        <f t="shared" ref="A29:A34" si="17">IF(B29="T","谷",IF(B29="P","山"," "))</f>
        <v>谷</v>
      </c>
      <c r="B29" s="676" t="s">
        <v>160</v>
      </c>
      <c r="C29" s="671">
        <v>41944</v>
      </c>
      <c r="D29" s="675">
        <v>41944</v>
      </c>
      <c r="E29" s="672">
        <v>0</v>
      </c>
      <c r="G29" s="565" t="s">
        <v>561</v>
      </c>
      <c r="H29" s="424" t="s">
        <v>271</v>
      </c>
      <c r="I29" s="1035">
        <f t="shared" si="15"/>
        <v>0</v>
      </c>
      <c r="J29" s="1035" t="s">
        <v>271</v>
      </c>
      <c r="K29" s="424" t="s">
        <v>271</v>
      </c>
      <c r="L29" s="1035" t="s">
        <v>271</v>
      </c>
      <c r="M29" s="424" t="s">
        <v>271</v>
      </c>
      <c r="N29" s="1035" t="s">
        <v>271</v>
      </c>
      <c r="O29" s="424" t="s">
        <v>271</v>
      </c>
    </row>
    <row r="30" spans="1:18" ht="17.25" customHeight="1">
      <c r="A30" s="69" t="str">
        <f t="shared" si="17"/>
        <v>山</v>
      </c>
      <c r="B30" s="676" t="s">
        <v>162</v>
      </c>
      <c r="C30" s="671">
        <v>42705</v>
      </c>
      <c r="D30" s="675">
        <v>43040</v>
      </c>
      <c r="E30" s="672">
        <v>11</v>
      </c>
      <c r="G30" s="566" t="s">
        <v>270</v>
      </c>
      <c r="H30" s="427"/>
      <c r="I30" s="426"/>
      <c r="J30" s="426"/>
      <c r="K30" s="427"/>
      <c r="L30" s="426" t="s">
        <v>271</v>
      </c>
      <c r="M30" s="427"/>
      <c r="N30" s="426"/>
      <c r="O30" s="427"/>
    </row>
    <row r="31" spans="1:18" ht="17.25" customHeight="1">
      <c r="A31" s="69" t="str">
        <f t="shared" si="17"/>
        <v>谷</v>
      </c>
      <c r="B31" s="676" t="s">
        <v>160</v>
      </c>
      <c r="C31" s="671">
        <v>43983</v>
      </c>
      <c r="D31" s="675"/>
      <c r="E31" s="672" t="s">
        <v>765</v>
      </c>
      <c r="H31" s="15"/>
      <c r="I31" s="708"/>
      <c r="J31" s="708"/>
      <c r="K31" s="16"/>
      <c r="L31" s="708"/>
    </row>
    <row r="32" spans="1:18" ht="17.25" customHeight="1">
      <c r="A32" s="75" t="str">
        <f t="shared" si="17"/>
        <v xml:space="preserve"> </v>
      </c>
      <c r="B32" s="482"/>
      <c r="C32" s="671"/>
      <c r="D32" s="675"/>
      <c r="E32" s="672"/>
      <c r="F32" s="708"/>
      <c r="G32" s="708"/>
      <c r="H32" s="15"/>
      <c r="I32" s="708"/>
      <c r="J32" s="708"/>
      <c r="K32" s="16"/>
      <c r="L32" s="708"/>
    </row>
    <row r="33" spans="1:12" ht="17.25" customHeight="1">
      <c r="A33" s="75" t="str">
        <f t="shared" si="17"/>
        <v xml:space="preserve"> </v>
      </c>
      <c r="B33" s="482"/>
      <c r="C33" s="470"/>
      <c r="D33" s="677"/>
      <c r="E33" s="665"/>
      <c r="H33" s="15"/>
      <c r="I33" s="708"/>
      <c r="J33" s="16"/>
      <c r="K33" s="16"/>
      <c r="L33" s="708"/>
    </row>
    <row r="34" spans="1:12" ht="17.25" customHeight="1">
      <c r="A34" s="75" t="str">
        <f t="shared" si="17"/>
        <v xml:space="preserve"> </v>
      </c>
      <c r="B34" s="482"/>
      <c r="C34" s="678"/>
      <c r="D34" s="679"/>
      <c r="E34" s="680"/>
      <c r="H34" s="15"/>
      <c r="I34" s="708"/>
      <c r="J34" s="16"/>
      <c r="K34" s="708"/>
      <c r="L34" s="708"/>
    </row>
    <row r="35" spans="1:12" ht="17.25" customHeight="1">
      <c r="F35" s="708"/>
      <c r="H35" s="15"/>
      <c r="I35" s="708"/>
      <c r="J35" s="16"/>
      <c r="K35" s="708"/>
      <c r="L35" s="708"/>
    </row>
    <row r="36" spans="1:12" ht="17.25" customHeight="1">
      <c r="A36" s="661" t="s">
        <v>527</v>
      </c>
      <c r="B36" s="662"/>
      <c r="C36" s="1033" t="s">
        <v>709</v>
      </c>
      <c r="D36" s="670" t="s">
        <v>710</v>
      </c>
      <c r="E36" s="669" t="s">
        <v>711</v>
      </c>
      <c r="F36" s="708"/>
    </row>
    <row r="37" spans="1:12" ht="17.25" customHeight="1">
      <c r="A37" s="75" t="str">
        <f t="shared" ref="A37:A44" si="18">IF(B37="T","谷",IF(B37="P","山"," "))</f>
        <v>山</v>
      </c>
      <c r="B37" s="425" t="s">
        <v>162</v>
      </c>
      <c r="C37" s="671">
        <v>41640</v>
      </c>
      <c r="D37" s="671">
        <v>41640</v>
      </c>
      <c r="E37" s="672">
        <v>1</v>
      </c>
      <c r="F37" s="708"/>
    </row>
    <row r="38" spans="1:12" ht="17.25" customHeight="1">
      <c r="A38" s="69" t="str">
        <f t="shared" si="18"/>
        <v>谷</v>
      </c>
      <c r="B38" s="420" t="s">
        <v>160</v>
      </c>
      <c r="C38" s="671">
        <v>41974</v>
      </c>
      <c r="D38" s="671">
        <v>41974</v>
      </c>
      <c r="E38" s="672">
        <v>0</v>
      </c>
      <c r="F38" s="708"/>
      <c r="H38" s="15"/>
      <c r="I38" s="708"/>
      <c r="J38" s="16"/>
      <c r="K38" s="16"/>
      <c r="L38" s="708"/>
    </row>
    <row r="39" spans="1:12" ht="17.25" customHeight="1">
      <c r="A39" s="69" t="str">
        <f t="shared" si="18"/>
        <v>山</v>
      </c>
      <c r="B39" s="420" t="s">
        <v>162</v>
      </c>
      <c r="C39" s="671">
        <v>43435</v>
      </c>
      <c r="D39" s="671">
        <v>43191</v>
      </c>
      <c r="E39" s="672">
        <v>8</v>
      </c>
      <c r="F39" s="708"/>
      <c r="G39" s="708"/>
      <c r="H39" s="15"/>
      <c r="I39" s="708"/>
      <c r="J39" s="16"/>
      <c r="K39" s="16"/>
      <c r="L39" s="708"/>
    </row>
    <row r="40" spans="1:12" ht="17.25" customHeight="1">
      <c r="A40" s="69" t="str">
        <f t="shared" si="18"/>
        <v>谷</v>
      </c>
      <c r="B40" s="420" t="s">
        <v>160</v>
      </c>
      <c r="C40" s="671">
        <v>44013</v>
      </c>
      <c r="D40" s="671"/>
      <c r="E40" s="672" t="s">
        <v>765</v>
      </c>
      <c r="F40" s="708"/>
      <c r="G40" s="708"/>
      <c r="H40" s="15"/>
      <c r="I40" s="708"/>
      <c r="J40" s="16"/>
      <c r="K40" s="16"/>
      <c r="L40" s="708"/>
    </row>
    <row r="41" spans="1:12" ht="17.25" customHeight="1">
      <c r="A41" s="69" t="str">
        <f t="shared" si="18"/>
        <v xml:space="preserve"> </v>
      </c>
      <c r="B41" s="436"/>
      <c r="C41" s="671"/>
      <c r="D41" s="671"/>
      <c r="E41" s="672"/>
      <c r="H41" s="15"/>
      <c r="I41" s="708"/>
      <c r="J41" s="16"/>
      <c r="K41" s="16"/>
      <c r="L41" s="708"/>
    </row>
    <row r="42" spans="1:12" ht="17.25" customHeight="1">
      <c r="A42" s="69" t="str">
        <f t="shared" si="18"/>
        <v xml:space="preserve"> </v>
      </c>
      <c r="B42" s="436"/>
      <c r="C42" s="681"/>
      <c r="D42" s="681"/>
      <c r="E42" s="682"/>
      <c r="F42" s="15"/>
      <c r="K42" s="708"/>
      <c r="L42" s="708"/>
    </row>
    <row r="43" spans="1:12" ht="17.25" customHeight="1">
      <c r="A43" s="69" t="str">
        <f t="shared" si="18"/>
        <v xml:space="preserve"> </v>
      </c>
      <c r="B43" s="436"/>
      <c r="C43" s="681"/>
      <c r="D43" s="681"/>
      <c r="E43" s="436"/>
      <c r="F43" s="15"/>
    </row>
    <row r="44" spans="1:12" ht="17.25" customHeight="1">
      <c r="A44" s="69" t="str">
        <f t="shared" si="18"/>
        <v xml:space="preserve"> </v>
      </c>
      <c r="B44" s="436"/>
      <c r="C44" s="681"/>
      <c r="D44" s="681"/>
      <c r="E44" s="436"/>
      <c r="F44" s="15"/>
    </row>
    <row r="45" spans="1:12" ht="17.25" customHeight="1">
      <c r="F45" s="15"/>
    </row>
    <row r="46" spans="1:12" ht="17.25" customHeight="1">
      <c r="A46" s="661" t="s">
        <v>528</v>
      </c>
      <c r="B46" s="662"/>
      <c r="C46" s="1033" t="s">
        <v>709</v>
      </c>
      <c r="D46" s="670" t="s">
        <v>710</v>
      </c>
      <c r="E46" s="669" t="s">
        <v>711</v>
      </c>
      <c r="F46" s="15"/>
      <c r="K46" s="16"/>
      <c r="L46" s="708"/>
    </row>
    <row r="47" spans="1:12" ht="17.25" customHeight="1">
      <c r="A47" s="390" t="str">
        <f t="shared" ref="A47:A51" si="19">IF(B47="T","谷",IF(B47="P","山"," "))</f>
        <v>山</v>
      </c>
      <c r="B47" s="42" t="s">
        <v>162</v>
      </c>
      <c r="C47" s="470">
        <v>41640</v>
      </c>
      <c r="D47" s="470">
        <v>41699</v>
      </c>
      <c r="E47" s="665">
        <v>1</v>
      </c>
      <c r="F47" s="15"/>
      <c r="K47" s="16"/>
      <c r="L47" s="708"/>
    </row>
    <row r="48" spans="1:12" ht="17.25" customHeight="1">
      <c r="A48" s="389" t="str">
        <f t="shared" si="19"/>
        <v>谷</v>
      </c>
      <c r="B48" s="38" t="s">
        <v>160</v>
      </c>
      <c r="C48" s="470">
        <v>42005</v>
      </c>
      <c r="D48" s="470">
        <v>42125</v>
      </c>
      <c r="E48" s="665">
        <v>-5</v>
      </c>
      <c r="F48" s="15"/>
      <c r="K48" s="16"/>
      <c r="L48" s="708"/>
    </row>
    <row r="49" spans="1:16" ht="17.25" customHeight="1">
      <c r="A49" s="389" t="str">
        <f t="shared" si="19"/>
        <v>山</v>
      </c>
      <c r="B49" s="38" t="s">
        <v>162</v>
      </c>
      <c r="C49" s="470"/>
      <c r="D49" s="470">
        <v>42522</v>
      </c>
      <c r="E49" s="665" t="s">
        <v>161</v>
      </c>
      <c r="F49" s="15"/>
      <c r="K49" s="708"/>
      <c r="L49" s="708"/>
    </row>
    <row r="50" spans="1:16" ht="17.25" customHeight="1">
      <c r="A50" s="389" t="str">
        <f t="shared" si="19"/>
        <v>山</v>
      </c>
      <c r="B50" s="38" t="s">
        <v>162</v>
      </c>
      <c r="C50" s="470">
        <v>43405</v>
      </c>
      <c r="D50" s="470"/>
      <c r="E50" s="665" t="s">
        <v>264</v>
      </c>
      <c r="H50" s="15"/>
      <c r="I50" s="708"/>
      <c r="J50" s="16"/>
      <c r="L50" s="708"/>
    </row>
    <row r="51" spans="1:16" ht="17.25" customHeight="1">
      <c r="A51" s="389" t="str">
        <f t="shared" si="19"/>
        <v>谷</v>
      </c>
      <c r="B51" s="38" t="s">
        <v>160</v>
      </c>
      <c r="C51" s="470">
        <v>43983</v>
      </c>
      <c r="D51" s="470">
        <v>43221</v>
      </c>
      <c r="E51" s="665" t="s">
        <v>161</v>
      </c>
    </row>
    <row r="52" spans="1:16" ht="17.25" customHeight="1">
      <c r="A52" s="1037"/>
      <c r="B52" s="381"/>
      <c r="C52" s="470"/>
      <c r="D52" s="470"/>
      <c r="E52" s="665"/>
    </row>
    <row r="53" spans="1:16" ht="17.25" customHeight="1">
      <c r="B53" s="15"/>
      <c r="C53" s="385"/>
      <c r="D53" s="385"/>
      <c r="E53" s="388"/>
      <c r="H53" s="15"/>
      <c r="I53" s="708"/>
      <c r="J53" s="16"/>
      <c r="K53" s="16"/>
      <c r="L53" s="708"/>
    </row>
    <row r="54" spans="1:16" ht="17.25" customHeight="1">
      <c r="A54" s="661" t="s">
        <v>542</v>
      </c>
      <c r="B54" s="662"/>
      <c r="C54" s="1033" t="s">
        <v>709</v>
      </c>
      <c r="D54" s="670" t="s">
        <v>710</v>
      </c>
      <c r="E54" s="669" t="s">
        <v>711</v>
      </c>
      <c r="F54" s="708"/>
      <c r="G54" s="708"/>
      <c r="H54" s="15"/>
      <c r="I54" s="708"/>
      <c r="J54" s="16"/>
      <c r="K54" s="16"/>
      <c r="L54" s="708"/>
    </row>
    <row r="55" spans="1:16" ht="17.25" customHeight="1">
      <c r="A55" s="390" t="str">
        <f t="shared" ref="A55:A59" si="20">IF(B55="T","谷",IF(B55="P","山"," "))</f>
        <v>谷</v>
      </c>
      <c r="B55" s="425" t="s">
        <v>160</v>
      </c>
      <c r="C55" s="671"/>
      <c r="D55" s="671">
        <v>41609</v>
      </c>
      <c r="E55" s="672" t="s">
        <v>161</v>
      </c>
      <c r="H55" s="15"/>
      <c r="I55" s="708"/>
      <c r="J55" s="16"/>
      <c r="K55" s="16"/>
      <c r="L55" s="708"/>
    </row>
    <row r="56" spans="1:16" ht="17.25" customHeight="1">
      <c r="A56" s="389" t="str">
        <f t="shared" si="20"/>
        <v>山</v>
      </c>
      <c r="B56" s="420" t="s">
        <v>162</v>
      </c>
      <c r="C56" s="671">
        <v>41671</v>
      </c>
      <c r="D56" s="671">
        <v>41974</v>
      </c>
      <c r="E56" s="672">
        <v>10</v>
      </c>
      <c r="H56" s="15"/>
      <c r="I56" s="708"/>
      <c r="J56" s="708"/>
      <c r="K56" s="16"/>
      <c r="L56" s="708"/>
    </row>
    <row r="57" spans="1:16" ht="17.25" customHeight="1">
      <c r="A57" s="389" t="str">
        <f t="shared" si="20"/>
        <v>谷</v>
      </c>
      <c r="B57" s="420" t="s">
        <v>160</v>
      </c>
      <c r="C57" s="671">
        <v>42309</v>
      </c>
      <c r="D57" s="671">
        <v>42522</v>
      </c>
      <c r="E57" s="672">
        <v>8</v>
      </c>
      <c r="I57" s="708"/>
      <c r="J57" s="708"/>
      <c r="K57" s="708"/>
      <c r="L57" s="708"/>
      <c r="M57" s="708"/>
      <c r="N57" s="708"/>
      <c r="O57" s="708" t="s">
        <v>64</v>
      </c>
      <c r="P57" s="708" t="s">
        <v>64</v>
      </c>
    </row>
    <row r="58" spans="1:16" ht="17.25" customHeight="1">
      <c r="A58" s="389" t="str">
        <f t="shared" si="20"/>
        <v>山</v>
      </c>
      <c r="B58" s="420" t="s">
        <v>162</v>
      </c>
      <c r="C58" s="671">
        <v>43313</v>
      </c>
      <c r="D58" s="671">
        <v>42826</v>
      </c>
      <c r="E58" s="672">
        <v>2</v>
      </c>
      <c r="F58" s="380"/>
    </row>
    <row r="59" spans="1:16" ht="17.25" customHeight="1">
      <c r="A59" s="389" t="str">
        <f t="shared" si="20"/>
        <v>谷</v>
      </c>
      <c r="B59" s="420" t="s">
        <v>827</v>
      </c>
      <c r="C59" s="671">
        <v>43983</v>
      </c>
      <c r="D59" s="671"/>
      <c r="E59" s="672"/>
      <c r="F59" s="380"/>
    </row>
    <row r="60" spans="1:16" ht="17.25" customHeight="1">
      <c r="A60" s="1037"/>
      <c r="B60" s="381"/>
      <c r="C60" s="470"/>
      <c r="D60" s="470"/>
      <c r="E60" s="665"/>
    </row>
    <row r="61" spans="1:16" ht="17.25" customHeight="1">
      <c r="B61" s="17"/>
      <c r="C61" s="17"/>
      <c r="D61" s="17"/>
      <c r="E61" s="17"/>
      <c r="F61" s="380"/>
    </row>
    <row r="62" spans="1:16" ht="17.25" customHeight="1">
      <c r="A62" s="661" t="s">
        <v>746</v>
      </c>
      <c r="B62" s="662"/>
      <c r="C62" s="1033" t="s">
        <v>709</v>
      </c>
      <c r="D62" s="670" t="s">
        <v>710</v>
      </c>
      <c r="E62" s="669" t="s">
        <v>711</v>
      </c>
      <c r="F62" s="380"/>
    </row>
    <row r="63" spans="1:16" ht="17.25" customHeight="1">
      <c r="A63" s="390" t="str">
        <f t="shared" ref="A63:A68" si="21">IF(B63="T","谷",IF(B63="P","山"," "))</f>
        <v>山</v>
      </c>
      <c r="B63" s="819" t="s">
        <v>162</v>
      </c>
      <c r="C63" s="979">
        <v>41640</v>
      </c>
      <c r="D63" s="979">
        <v>41671</v>
      </c>
      <c r="E63" s="819">
        <v>1</v>
      </c>
    </row>
    <row r="64" spans="1:16" ht="17.25" customHeight="1">
      <c r="A64" s="389" t="str">
        <f t="shared" si="21"/>
        <v>谷</v>
      </c>
      <c r="B64" s="819" t="s">
        <v>160</v>
      </c>
      <c r="C64" s="979">
        <v>42064</v>
      </c>
      <c r="D64" s="979">
        <v>42186</v>
      </c>
      <c r="E64" s="819">
        <v>4</v>
      </c>
    </row>
    <row r="65" spans="1:11" ht="17.25" customHeight="1">
      <c r="A65" s="389" t="str">
        <f t="shared" si="21"/>
        <v>山</v>
      </c>
      <c r="B65" s="819" t="s">
        <v>162</v>
      </c>
      <c r="C65" s="979">
        <v>43040</v>
      </c>
      <c r="D65" s="979">
        <v>42917</v>
      </c>
      <c r="E65" s="819">
        <v>-4</v>
      </c>
      <c r="K65" s="708"/>
    </row>
    <row r="66" spans="1:11" ht="17.25" customHeight="1">
      <c r="A66" s="389" t="str">
        <f t="shared" si="21"/>
        <v>谷</v>
      </c>
      <c r="B66" s="819" t="s">
        <v>160</v>
      </c>
      <c r="C66" s="979">
        <v>43313</v>
      </c>
      <c r="D66" s="979"/>
      <c r="E66" s="819" t="s">
        <v>765</v>
      </c>
    </row>
    <row r="67" spans="1:11" ht="17.25" customHeight="1">
      <c r="A67" s="389" t="str">
        <f t="shared" si="21"/>
        <v xml:space="preserve"> </v>
      </c>
      <c r="B67" s="420"/>
      <c r="C67" s="671"/>
      <c r="D67" s="671"/>
      <c r="E67" s="672"/>
    </row>
    <row r="68" spans="1:11" ht="17.25" customHeight="1">
      <c r="A68" s="389" t="str">
        <f t="shared" si="21"/>
        <v xml:space="preserve"> </v>
      </c>
      <c r="B68" s="38"/>
      <c r="C68" s="671"/>
      <c r="D68" s="671"/>
      <c r="E68" s="38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6" customWidth="1"/>
    <col min="6" max="16384" width="9" style="306"/>
  </cols>
  <sheetData>
    <row r="1" spans="1:5" ht="18" customHeight="1">
      <c r="A1" s="304" t="s">
        <v>722</v>
      </c>
      <c r="B1" s="1509" t="s">
        <v>1209</v>
      </c>
      <c r="C1" s="311"/>
      <c r="D1" s="311"/>
      <c r="E1" s="311"/>
    </row>
    <row r="2" spans="1:5" s="492" customFormat="1" ht="18" customHeight="1">
      <c r="A2" s="233" t="s">
        <v>760</v>
      </c>
      <c r="B2" s="233" t="s">
        <v>761</v>
      </c>
      <c r="C2" s="591" t="s">
        <v>505</v>
      </c>
      <c r="D2" s="233" t="s">
        <v>762</v>
      </c>
      <c r="E2" s="233" t="s">
        <v>763</v>
      </c>
    </row>
    <row r="3" spans="1:5" ht="30.75" customHeight="1">
      <c r="A3" s="592" t="s">
        <v>664</v>
      </c>
      <c r="B3" s="593" t="s">
        <v>665</v>
      </c>
      <c r="C3" s="593" t="s">
        <v>573</v>
      </c>
      <c r="D3" s="594" t="s">
        <v>666</v>
      </c>
      <c r="E3" s="593" t="s">
        <v>667</v>
      </c>
    </row>
    <row r="4" spans="1:5" ht="30.75" customHeight="1">
      <c r="A4" s="592" t="s">
        <v>668</v>
      </c>
      <c r="B4" s="593" t="s">
        <v>669</v>
      </c>
      <c r="C4" s="593" t="s">
        <v>749</v>
      </c>
      <c r="D4" s="594" t="s">
        <v>670</v>
      </c>
      <c r="E4" s="593" t="s">
        <v>750</v>
      </c>
    </row>
    <row r="5" spans="1:5" ht="30.75" customHeight="1">
      <c r="A5" s="594" t="s">
        <v>671</v>
      </c>
      <c r="B5" s="593" t="s">
        <v>672</v>
      </c>
      <c r="C5" s="593" t="s">
        <v>666</v>
      </c>
      <c r="D5" s="594" t="s">
        <v>673</v>
      </c>
      <c r="E5" s="593" t="s">
        <v>674</v>
      </c>
    </row>
    <row r="6" spans="1:5" ht="30.75" customHeight="1">
      <c r="A6" s="594" t="s">
        <v>675</v>
      </c>
      <c r="B6" s="593" t="s">
        <v>676</v>
      </c>
      <c r="C6" s="593" t="s">
        <v>751</v>
      </c>
      <c r="D6" s="594" t="s">
        <v>677</v>
      </c>
      <c r="E6" s="593" t="s">
        <v>678</v>
      </c>
    </row>
    <row r="7" spans="1:5" ht="30.75" customHeight="1">
      <c r="A7" s="593" t="s">
        <v>679</v>
      </c>
      <c r="B7" s="1510" t="s">
        <v>1210</v>
      </c>
      <c r="C7" s="593" t="s">
        <v>752</v>
      </c>
      <c r="D7" s="593" t="s">
        <v>680</v>
      </c>
      <c r="E7" s="593" t="s">
        <v>681</v>
      </c>
    </row>
    <row r="8" spans="1:5" ht="30.75" customHeight="1">
      <c r="A8" s="594" t="s">
        <v>573</v>
      </c>
      <c r="B8" s="593" t="s">
        <v>573</v>
      </c>
      <c r="C8" s="593" t="s">
        <v>753</v>
      </c>
      <c r="D8" s="594" t="s">
        <v>573</v>
      </c>
      <c r="E8" s="593" t="s">
        <v>682</v>
      </c>
    </row>
    <row r="9" spans="1:5" ht="30.75" customHeight="1">
      <c r="A9" s="593" t="s">
        <v>683</v>
      </c>
      <c r="B9" s="1510" t="s">
        <v>1211</v>
      </c>
      <c r="C9" s="593" t="s">
        <v>754</v>
      </c>
      <c r="D9" s="594"/>
      <c r="E9" s="593" t="s">
        <v>684</v>
      </c>
    </row>
    <row r="10" spans="1:5" ht="30.75" customHeight="1">
      <c r="A10" s="594"/>
      <c r="B10" s="593" t="s">
        <v>685</v>
      </c>
      <c r="C10" s="593"/>
      <c r="D10" s="594"/>
      <c r="E10" s="593" t="s">
        <v>686</v>
      </c>
    </row>
    <row r="11" spans="1:5" ht="30.75" customHeight="1">
      <c r="A11" s="594"/>
      <c r="B11" s="1510" t="s">
        <v>1212</v>
      </c>
      <c r="C11" s="593"/>
      <c r="D11" s="594"/>
      <c r="E11" s="593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94"/>
  <sheetViews>
    <sheetView workbookViewId="0">
      <pane xSplit="1" ySplit="3" topLeftCell="S4" activePane="bottomRight" state="frozen"/>
      <selection pane="topRight" activeCell="B1" sqref="B1"/>
      <selection pane="bottomLeft" activeCell="A3" sqref="A3"/>
      <selection pane="bottomRight" activeCell="AF11" sqref="AF11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4" t="s">
        <v>529</v>
      </c>
      <c r="B1" s="429" t="s">
        <v>824</v>
      </c>
      <c r="C1" s="429" t="s">
        <v>824</v>
      </c>
      <c r="D1" s="429" t="s">
        <v>824</v>
      </c>
      <c r="E1" s="429" t="s">
        <v>824</v>
      </c>
      <c r="F1" s="429" t="s">
        <v>824</v>
      </c>
      <c r="G1" s="429" t="s">
        <v>824</v>
      </c>
      <c r="H1" s="429"/>
      <c r="I1" s="429" t="s">
        <v>559</v>
      </c>
      <c r="K1" s="305" t="s">
        <v>530</v>
      </c>
      <c r="T1" s="17" t="s">
        <v>745</v>
      </c>
      <c r="AC1" s="17" t="s">
        <v>744</v>
      </c>
    </row>
    <row r="2" spans="1:35">
      <c r="A2" s="404" t="s">
        <v>352</v>
      </c>
      <c r="B2" s="358" t="s">
        <v>501</v>
      </c>
      <c r="C2" s="412" t="s">
        <v>502</v>
      </c>
      <c r="D2" s="358" t="s">
        <v>503</v>
      </c>
      <c r="E2" s="358" t="s">
        <v>504</v>
      </c>
      <c r="F2" s="358" t="s">
        <v>505</v>
      </c>
      <c r="G2" s="358" t="s">
        <v>506</v>
      </c>
      <c r="H2" s="358"/>
      <c r="I2" s="358" t="s">
        <v>514</v>
      </c>
      <c r="K2" s="404" t="s">
        <v>352</v>
      </c>
      <c r="L2" s="358" t="s">
        <v>501</v>
      </c>
      <c r="M2" s="412" t="s">
        <v>502</v>
      </c>
      <c r="N2" s="358" t="s">
        <v>503</v>
      </c>
      <c r="O2" s="358" t="s">
        <v>504</v>
      </c>
      <c r="P2" s="358" t="s">
        <v>505</v>
      </c>
      <c r="Q2" s="358" t="s">
        <v>506</v>
      </c>
      <c r="R2" s="358" t="s">
        <v>514</v>
      </c>
      <c r="T2" s="358" t="s">
        <v>501</v>
      </c>
      <c r="U2" s="358" t="s">
        <v>502</v>
      </c>
      <c r="V2" s="358" t="s">
        <v>503</v>
      </c>
      <c r="W2" s="358" t="s">
        <v>504</v>
      </c>
      <c r="X2" s="358" t="s">
        <v>505</v>
      </c>
      <c r="Y2" s="358" t="s">
        <v>506</v>
      </c>
      <c r="Z2" s="358"/>
      <c r="AA2" s="358" t="s">
        <v>514</v>
      </c>
      <c r="AC2" s="358" t="s">
        <v>501</v>
      </c>
      <c r="AD2" s="358" t="s">
        <v>502</v>
      </c>
      <c r="AE2" s="358" t="s">
        <v>503</v>
      </c>
      <c r="AF2" s="358" t="s">
        <v>504</v>
      </c>
      <c r="AG2" s="358" t="s">
        <v>505</v>
      </c>
      <c r="AH2" s="358" t="s">
        <v>506</v>
      </c>
      <c r="AI2" s="358" t="s">
        <v>514</v>
      </c>
    </row>
    <row r="3" spans="1:35">
      <c r="A3" s="403" t="s">
        <v>64</v>
      </c>
      <c r="B3" s="446" t="s">
        <v>551</v>
      </c>
      <c r="C3" s="447" t="s">
        <v>552</v>
      </c>
      <c r="D3" s="446" t="s">
        <v>553</v>
      </c>
      <c r="E3" s="446" t="s">
        <v>554</v>
      </c>
      <c r="F3" s="446" t="s">
        <v>555</v>
      </c>
      <c r="G3" s="446" t="s">
        <v>556</v>
      </c>
      <c r="H3" s="446" t="s">
        <v>558</v>
      </c>
      <c r="I3" s="446" t="s">
        <v>557</v>
      </c>
      <c r="J3" s="383"/>
      <c r="K3" s="446" t="s">
        <v>64</v>
      </c>
      <c r="L3" s="446" t="s">
        <v>551</v>
      </c>
      <c r="M3" s="447" t="s">
        <v>552</v>
      </c>
      <c r="N3" s="446" t="s">
        <v>553</v>
      </c>
      <c r="O3" s="446" t="s">
        <v>554</v>
      </c>
      <c r="P3" s="446" t="s">
        <v>555</v>
      </c>
      <c r="Q3" s="446" t="s">
        <v>556</v>
      </c>
      <c r="R3" s="446" t="s">
        <v>557</v>
      </c>
      <c r="S3" s="383"/>
      <c r="T3" s="446" t="s">
        <v>551</v>
      </c>
      <c r="U3" s="446" t="s">
        <v>552</v>
      </c>
      <c r="V3" s="446" t="s">
        <v>553</v>
      </c>
      <c r="W3" s="446" t="s">
        <v>554</v>
      </c>
      <c r="X3" s="446" t="s">
        <v>555</v>
      </c>
      <c r="Y3" s="446" t="s">
        <v>556</v>
      </c>
      <c r="Z3" s="446" t="s">
        <v>558</v>
      </c>
      <c r="AA3" s="446" t="s">
        <v>557</v>
      </c>
      <c r="AB3" s="383"/>
      <c r="AC3" s="446" t="s">
        <v>551</v>
      </c>
      <c r="AD3" s="446" t="s">
        <v>552</v>
      </c>
      <c r="AE3" s="446" t="s">
        <v>553</v>
      </c>
      <c r="AF3" s="446" t="s">
        <v>554</v>
      </c>
      <c r="AG3" s="446" t="s">
        <v>555</v>
      </c>
      <c r="AH3" s="446" t="s">
        <v>556</v>
      </c>
      <c r="AI3" s="446" t="s">
        <v>557</v>
      </c>
    </row>
    <row r="4" spans="1:35">
      <c r="A4" s="405">
        <v>201801</v>
      </c>
      <c r="B4" s="2614"/>
      <c r="C4" s="2614"/>
      <c r="D4" s="2614"/>
      <c r="E4" s="2614"/>
      <c r="F4" s="2614"/>
      <c r="G4" s="2614"/>
      <c r="H4" s="2614"/>
      <c r="I4" s="2614"/>
      <c r="K4" s="405">
        <v>201801</v>
      </c>
      <c r="L4" s="2613"/>
      <c r="M4" s="2613"/>
      <c r="N4" s="2613"/>
      <c r="O4" s="2613"/>
      <c r="P4" s="2613"/>
      <c r="Q4" s="2613"/>
      <c r="R4" s="2613"/>
      <c r="T4" s="2612"/>
      <c r="U4" s="2612"/>
      <c r="V4" s="2612"/>
      <c r="W4" s="2612"/>
      <c r="X4" s="2612"/>
      <c r="Y4" s="2612"/>
      <c r="Z4" s="2612"/>
      <c r="AA4" s="2612"/>
      <c r="AC4" s="2612"/>
      <c r="AD4" s="2612"/>
      <c r="AE4" s="2612"/>
      <c r="AF4" s="2612"/>
      <c r="AG4" s="2612"/>
      <c r="AH4" s="2612"/>
      <c r="AI4" s="2612"/>
    </row>
    <row r="5" spans="1:35">
      <c r="A5" s="17">
        <v>201802</v>
      </c>
      <c r="B5" s="409">
        <f t="shared" ref="B5" si="0">T5*100</f>
        <v>0.19424751971782758</v>
      </c>
      <c r="C5" s="413">
        <f t="shared" ref="C5" si="1">U5*100</f>
        <v>0.12373313600048157</v>
      </c>
      <c r="D5" s="409">
        <f t="shared" ref="D5" si="2">V5*100</f>
        <v>5.4300212561299514E-2</v>
      </c>
      <c r="E5" s="409">
        <f t="shared" ref="E5" si="3">W5*100</f>
        <v>2.7299186243015597E-2</v>
      </c>
      <c r="F5" s="409">
        <f t="shared" ref="F5" si="4">X5*100</f>
        <v>1.4486608310048802E-2</v>
      </c>
      <c r="G5" s="409">
        <f t="shared" ref="G5" si="5">Y5*100</f>
        <v>1.6011980392710762E-2</v>
      </c>
      <c r="H5" s="409">
        <f t="shared" ref="H5" si="6">Z5*100</f>
        <v>0.43007864322538381</v>
      </c>
      <c r="I5" s="409">
        <f t="shared" ref="I5" si="7">AA5*100</f>
        <v>0.43007864322537526</v>
      </c>
      <c r="K5" s="17">
        <v>201802</v>
      </c>
      <c r="L5" s="407">
        <f t="shared" ref="L5" si="8">AC5*100</f>
        <v>45.165581406475859</v>
      </c>
      <c r="M5" s="416">
        <f t="shared" ref="M5" si="9">AD5*100</f>
        <v>28.769886147459523</v>
      </c>
      <c r="N5" s="407">
        <f t="shared" ref="N5" si="10">AE5*100</f>
        <v>12.62564728954545</v>
      </c>
      <c r="O5" s="407">
        <f t="shared" ref="O5" si="11">AF5*100</f>
        <v>6.3474870638273924</v>
      </c>
      <c r="P5" s="407">
        <f t="shared" ref="P5" si="12">AG5*100</f>
        <v>3.3683626327980809</v>
      </c>
      <c r="Q5" s="407">
        <f t="shared" ref="Q5" si="13">AH5*100</f>
        <v>3.7230354598937025</v>
      </c>
      <c r="R5" s="407">
        <f t="shared" ref="R5" si="14">AI5*100</f>
        <v>100.00000000000003</v>
      </c>
      <c r="T5" s="510">
        <v>1.9424751971782758E-3</v>
      </c>
      <c r="U5" s="510">
        <v>1.2373313600048156E-3</v>
      </c>
      <c r="V5" s="510">
        <v>5.4300212561299516E-4</v>
      </c>
      <c r="W5" s="510">
        <v>2.7299186243015598E-4</v>
      </c>
      <c r="X5" s="510">
        <v>1.4486608310048803E-4</v>
      </c>
      <c r="Y5" s="510">
        <v>1.6011980392710763E-4</v>
      </c>
      <c r="Z5" s="510">
        <v>4.3007864322538378E-3</v>
      </c>
      <c r="AA5" s="510">
        <v>4.3007864322537528E-3</v>
      </c>
      <c r="AC5" s="510">
        <v>0.45165581406475858</v>
      </c>
      <c r="AD5" s="510">
        <v>0.28769886147459522</v>
      </c>
      <c r="AE5" s="510">
        <v>0.1262564728954545</v>
      </c>
      <c r="AF5" s="510">
        <v>6.3474870638273923E-2</v>
      </c>
      <c r="AG5" s="510">
        <v>3.368362632798081E-2</v>
      </c>
      <c r="AH5" s="510">
        <v>3.7230354598937025E-2</v>
      </c>
      <c r="AI5" s="510">
        <v>1.0000000000000002</v>
      </c>
    </row>
    <row r="6" spans="1:35">
      <c r="A6" s="17">
        <v>201803</v>
      </c>
      <c r="B6" s="409">
        <f t="shared" ref="B6" si="15">T6*100</f>
        <v>0.16612314942669398</v>
      </c>
      <c r="C6" s="413">
        <f t="shared" ref="C6" si="16">U6*100</f>
        <v>0.11370698123249368</v>
      </c>
      <c r="D6" s="409">
        <f t="shared" ref="D6" si="17">V6*100</f>
        <v>5.1361339165486651E-2</v>
      </c>
      <c r="E6" s="409">
        <f t="shared" ref="E6" si="18">W6*100</f>
        <v>2.4687782364366771E-2</v>
      </c>
      <c r="F6" s="409">
        <f t="shared" ref="F6" si="19">X6*100</f>
        <v>1.3676187702231387E-2</v>
      </c>
      <c r="G6" s="409">
        <f t="shared" ref="G6" si="20">Y6*100</f>
        <v>1.4414841249232386E-2</v>
      </c>
      <c r="H6" s="409">
        <f t="shared" ref="H6" si="21">Z6*100</f>
        <v>0.3839702811405048</v>
      </c>
      <c r="I6" s="409">
        <f t="shared" ref="I6" si="22">AA6*100</f>
        <v>0.38397028114051074</v>
      </c>
      <c r="K6" s="17">
        <v>201803</v>
      </c>
      <c r="L6" s="407">
        <f t="shared" ref="L6" si="23">AC6*100</f>
        <v>43.26458519999499</v>
      </c>
      <c r="M6" s="416">
        <f t="shared" ref="M6" si="24">AD6*100</f>
        <v>29.613484901683133</v>
      </c>
      <c r="N6" s="407">
        <f t="shared" ref="N6" si="25">AE6*100</f>
        <v>13.376383977668363</v>
      </c>
      <c r="O6" s="407">
        <f t="shared" ref="O6" si="26">AF6*100</f>
        <v>6.4296075964620973</v>
      </c>
      <c r="P6" s="407">
        <f t="shared" ref="P6" si="27">AG6*100</f>
        <v>3.5617828706974621</v>
      </c>
      <c r="Q6" s="407">
        <f t="shared" ref="Q6" si="28">AH6*100</f>
        <v>3.754155453493969</v>
      </c>
      <c r="R6" s="407">
        <f t="shared" ref="R6" si="29">AI6*100</f>
        <v>100.00000000000003</v>
      </c>
      <c r="T6" s="510">
        <v>1.6612314942669399E-3</v>
      </c>
      <c r="U6" s="510">
        <v>1.1370698123249368E-3</v>
      </c>
      <c r="V6" s="510">
        <v>5.1361339165486653E-4</v>
      </c>
      <c r="W6" s="510">
        <v>2.468778236436677E-4</v>
      </c>
      <c r="X6" s="510">
        <v>1.3676187702231388E-4</v>
      </c>
      <c r="Y6" s="510">
        <v>1.4414841249232386E-4</v>
      </c>
      <c r="Z6" s="510">
        <v>3.8397028114050481E-3</v>
      </c>
      <c r="AA6" s="510">
        <v>3.8397028114051071E-3</v>
      </c>
      <c r="AC6" s="510">
        <v>0.43264585199994987</v>
      </c>
      <c r="AD6" s="510">
        <v>0.29613484901683135</v>
      </c>
      <c r="AE6" s="510">
        <v>0.13376383977668363</v>
      </c>
      <c r="AF6" s="510">
        <v>6.4296075964620975E-2</v>
      </c>
      <c r="AG6" s="510">
        <v>3.5617828706974622E-2</v>
      </c>
      <c r="AH6" s="510">
        <v>3.7541554534939688E-2</v>
      </c>
      <c r="AI6" s="510">
        <v>1.0000000000000002</v>
      </c>
    </row>
    <row r="7" spans="1:35">
      <c r="A7" s="17">
        <v>201804</v>
      </c>
      <c r="B7" s="409">
        <f t="shared" ref="B7" si="30">T7*100</f>
        <v>0.11957448262370152</v>
      </c>
      <c r="C7" s="413">
        <f t="shared" ref="C7" si="31">U7*100</f>
        <v>9.7989314718534323E-2</v>
      </c>
      <c r="D7" s="409">
        <f t="shared" ref="D7" si="32">V7*100</f>
        <v>4.1584781761530291E-2</v>
      </c>
      <c r="E7" s="409">
        <f t="shared" ref="E7" si="33">W7*100</f>
        <v>2.0360492104907767E-2</v>
      </c>
      <c r="F7" s="409">
        <f t="shared" ref="F7" si="34">X7*100</f>
        <v>1.2191598450360365E-2</v>
      </c>
      <c r="G7" s="409">
        <f t="shared" ref="G7" si="35">Y7*100</f>
        <v>1.2565563061000299E-2</v>
      </c>
      <c r="H7" s="409">
        <f t="shared" ref="H7" si="36">Z7*100</f>
        <v>0.30426623272003461</v>
      </c>
      <c r="I7" s="409">
        <f t="shared" ref="I7" si="37">AA7*100</f>
        <v>0.30426623272003817</v>
      </c>
      <c r="K7" s="17">
        <v>201804</v>
      </c>
      <c r="L7" s="407">
        <f t="shared" ref="L7" si="38">AC7*100</f>
        <v>39.299294422107607</v>
      </c>
      <c r="M7" s="416">
        <f t="shared" ref="M7" si="39">AD7*100</f>
        <v>32.205123073482007</v>
      </c>
      <c r="N7" s="407">
        <f t="shared" ref="N7" si="40">AE7*100</f>
        <v>13.667235233360191</v>
      </c>
      <c r="O7" s="407">
        <f t="shared" ref="O7" si="41">AF7*100</f>
        <v>6.69166996379849</v>
      </c>
      <c r="P7" s="407">
        <f t="shared" ref="P7" si="42">AG7*100</f>
        <v>4.0068851352224346</v>
      </c>
      <c r="Q7" s="407">
        <f t="shared" ref="Q7" si="43">AH7*100</f>
        <v>4.1297921720292532</v>
      </c>
      <c r="R7" s="407">
        <f t="shared" ref="R7" si="44">AI7*100</f>
        <v>99.999999999999972</v>
      </c>
      <c r="T7" s="510">
        <v>1.1957448262370151E-3</v>
      </c>
      <c r="U7" s="510">
        <v>9.7989314718534325E-4</v>
      </c>
      <c r="V7" s="510">
        <v>4.1584781761530289E-4</v>
      </c>
      <c r="W7" s="510">
        <v>2.0360492104907766E-4</v>
      </c>
      <c r="X7" s="510">
        <v>1.2191598450360365E-4</v>
      </c>
      <c r="Y7" s="510">
        <v>1.2565563061000298E-4</v>
      </c>
      <c r="Z7" s="510">
        <v>3.042662327200346E-3</v>
      </c>
      <c r="AA7" s="510">
        <v>3.0426623272003816E-3</v>
      </c>
      <c r="AC7" s="510">
        <v>0.39299294422107606</v>
      </c>
      <c r="AD7" s="510">
        <v>0.32205123073482006</v>
      </c>
      <c r="AE7" s="510">
        <v>0.13667235233360192</v>
      </c>
      <c r="AF7" s="510">
        <v>6.6916699637984897E-2</v>
      </c>
      <c r="AG7" s="510">
        <v>4.0068851352224343E-2</v>
      </c>
      <c r="AH7" s="510">
        <v>4.1297921720292528E-2</v>
      </c>
      <c r="AI7" s="510">
        <v>0.99999999999999978</v>
      </c>
    </row>
    <row r="8" spans="1:35">
      <c r="A8" s="17">
        <v>201805</v>
      </c>
      <c r="B8" s="409">
        <f t="shared" ref="B8" si="45">T8*100</f>
        <v>6.9614218134321823E-2</v>
      </c>
      <c r="C8" s="413">
        <f t="shared" ref="C8" si="46">U8*100</f>
        <v>7.84934525701136E-2</v>
      </c>
      <c r="D8" s="409">
        <f t="shared" ref="D8" si="47">V8*100</f>
        <v>2.7401201343329924E-2</v>
      </c>
      <c r="E8" s="409">
        <f t="shared" ref="E8" si="48">W8*100</f>
        <v>1.8210544094057316E-2</v>
      </c>
      <c r="F8" s="409">
        <f t="shared" ref="F8" si="49">X8*100</f>
        <v>1.0443994692152982E-2</v>
      </c>
      <c r="G8" s="409">
        <f t="shared" ref="G8" si="50">Y8*100</f>
        <v>1.0109871232220685E-2</v>
      </c>
      <c r="H8" s="409">
        <f t="shared" ref="H8" si="51">Z8*100</f>
        <v>0.21427328206619634</v>
      </c>
      <c r="I8" s="409">
        <f t="shared" ref="I8" si="52">AA8*100</f>
        <v>0.21427328206619412</v>
      </c>
      <c r="K8" s="17">
        <v>201805</v>
      </c>
      <c r="L8" s="407">
        <f t="shared" ref="L8" si="53">AC8*100</f>
        <v>32.488520016609272</v>
      </c>
      <c r="M8" s="416">
        <f t="shared" ref="M8" si="54">AD8*100</f>
        <v>36.632403169082131</v>
      </c>
      <c r="N8" s="407">
        <f t="shared" ref="N8" si="55">AE8*100</f>
        <v>12.787969213476069</v>
      </c>
      <c r="O8" s="407">
        <f t="shared" ref="O8" si="56">AF8*100</f>
        <v>8.4987469825712836</v>
      </c>
      <c r="P8" s="407">
        <f t="shared" ref="P8" si="57">AG8*100</f>
        <v>4.8741469731753462</v>
      </c>
      <c r="Q8" s="407">
        <f t="shared" ref="Q8" si="58">AH8*100</f>
        <v>4.7182136450859051</v>
      </c>
      <c r="R8" s="407">
        <f t="shared" ref="R8" si="59">AI8*100</f>
        <v>99.999999999999986</v>
      </c>
      <c r="T8" s="510">
        <v>6.9614218134321829E-4</v>
      </c>
      <c r="U8" s="510">
        <v>7.8493452570113599E-4</v>
      </c>
      <c r="V8" s="510">
        <v>2.7401201343329925E-4</v>
      </c>
      <c r="W8" s="510">
        <v>1.8210544094057318E-4</v>
      </c>
      <c r="X8" s="510">
        <v>1.0443994692152982E-4</v>
      </c>
      <c r="Y8" s="510">
        <v>1.0109871232220685E-4</v>
      </c>
      <c r="Z8" s="510">
        <v>2.1427328206619634E-3</v>
      </c>
      <c r="AA8" s="510">
        <v>2.1427328206619412E-3</v>
      </c>
      <c r="AC8" s="510">
        <v>0.32488520016609268</v>
      </c>
      <c r="AD8" s="510">
        <v>0.36632403169082128</v>
      </c>
      <c r="AE8" s="510">
        <v>0.12787969213476069</v>
      </c>
      <c r="AF8" s="510">
        <v>8.4987469825712841E-2</v>
      </c>
      <c r="AG8" s="510">
        <v>4.8741469731753466E-2</v>
      </c>
      <c r="AH8" s="510">
        <v>4.7182136450859051E-2</v>
      </c>
      <c r="AI8" s="510">
        <v>0.99999999999999989</v>
      </c>
    </row>
    <row r="9" spans="1:35">
      <c r="A9" s="17">
        <v>201806</v>
      </c>
      <c r="B9" s="409">
        <f t="shared" ref="B9" si="60">T9*100</f>
        <v>1.5133215272711149E-2</v>
      </c>
      <c r="C9" s="413">
        <f t="shared" ref="C9" si="61">U9*100</f>
        <v>4.5225490573886584E-2</v>
      </c>
      <c r="D9" s="409">
        <f t="shared" ref="D9" si="62">V9*100</f>
        <v>1.2254825853752881E-2</v>
      </c>
      <c r="E9" s="409">
        <f t="shared" ref="E9" si="63">W9*100</f>
        <v>1.3604652871904578E-2</v>
      </c>
      <c r="F9" s="409">
        <f t="shared" ref="F9" si="64">X9*100</f>
        <v>6.3094640267693843E-3</v>
      </c>
      <c r="G9" s="409">
        <f t="shared" ref="G9" si="65">Y9*100</f>
        <v>5.8231941601625519E-3</v>
      </c>
      <c r="H9" s="409">
        <f t="shared" ref="H9" si="66">Z9*100</f>
        <v>9.8350842759187138E-2</v>
      </c>
      <c r="I9" s="409">
        <f t="shared" ref="I9" si="67">AA9*100</f>
        <v>9.8350842759184764E-2</v>
      </c>
      <c r="K9" s="17">
        <v>201806</v>
      </c>
      <c r="L9" s="407">
        <f t="shared" ref="L9" si="68">AC9*100</f>
        <v>15.386970612712444</v>
      </c>
      <c r="M9" s="416">
        <f t="shared" ref="M9" si="69">AD9*100</f>
        <v>45.983836340499465</v>
      </c>
      <c r="N9" s="407">
        <f t="shared" ref="N9" si="70">AE9*100</f>
        <v>12.460316058255774</v>
      </c>
      <c r="O9" s="407">
        <f t="shared" ref="O9" si="71">AF9*100</f>
        <v>13.832777117340708</v>
      </c>
      <c r="P9" s="407">
        <f t="shared" ref="P9" si="72">AG9*100</f>
        <v>6.4152617809469721</v>
      </c>
      <c r="Q9" s="407">
        <f t="shared" ref="Q9" si="73">AH9*100</f>
        <v>5.9208380902446276</v>
      </c>
      <c r="R9" s="407">
        <f t="shared" ref="R9" si="74">AI9*100</f>
        <v>99.999999999999986</v>
      </c>
      <c r="T9" s="510">
        <v>1.5133215272711148E-4</v>
      </c>
      <c r="U9" s="510">
        <v>4.5225490573886582E-4</v>
      </c>
      <c r="V9" s="510">
        <v>1.2254825853752881E-4</v>
      </c>
      <c r="W9" s="510">
        <v>1.3604652871904578E-4</v>
      </c>
      <c r="X9" s="510">
        <v>6.3094640267693846E-5</v>
      </c>
      <c r="Y9" s="510">
        <v>5.823194160162552E-5</v>
      </c>
      <c r="Z9" s="510">
        <v>9.8350842759187132E-4</v>
      </c>
      <c r="AA9" s="510">
        <v>9.8350842759184769E-4</v>
      </c>
      <c r="AC9" s="510">
        <v>0.15386970612712444</v>
      </c>
      <c r="AD9" s="510">
        <v>0.45983836340499468</v>
      </c>
      <c r="AE9" s="510">
        <v>0.12460316058255774</v>
      </c>
      <c r="AF9" s="510">
        <v>0.13832777117340708</v>
      </c>
      <c r="AG9" s="510">
        <v>6.4152617809469722E-2</v>
      </c>
      <c r="AH9" s="510">
        <v>5.9208380902446275E-2</v>
      </c>
      <c r="AI9" s="510">
        <v>0.99999999999999989</v>
      </c>
    </row>
    <row r="10" spans="1:35">
      <c r="A10" s="17">
        <v>201807</v>
      </c>
      <c r="B10" s="409">
        <f t="shared" ref="B10" si="75">T10*100</f>
        <v>1.5792802970794044E-2</v>
      </c>
      <c r="C10" s="413">
        <f t="shared" ref="C10" si="76">U10*100</f>
        <v>2.4727578057362514E-2</v>
      </c>
      <c r="D10" s="409">
        <f t="shared" ref="D10" si="77">V10*100</f>
        <v>6.0197186258144708E-3</v>
      </c>
      <c r="E10" s="409">
        <f t="shared" ref="E10" si="78">W10*100</f>
        <v>1.3648798633093368E-2</v>
      </c>
      <c r="F10" s="409">
        <f t="shared" ref="F10" si="79">X10*100</f>
        <v>5.9837561515359546E-3</v>
      </c>
      <c r="G10" s="409">
        <f t="shared" ref="G10" si="80">Y10*100</f>
        <v>4.7402357942532671E-3</v>
      </c>
      <c r="H10" s="409">
        <f t="shared" ref="H10" si="81">Z10*100</f>
        <v>7.0912890232853618E-2</v>
      </c>
      <c r="I10" s="409">
        <f t="shared" ref="I10" si="82">AA10*100</f>
        <v>7.0912890232842252E-2</v>
      </c>
      <c r="K10" s="17">
        <v>201807</v>
      </c>
      <c r="L10" s="407">
        <f t="shared" ref="L10" si="83">AC10*100</f>
        <v>22.270708356317016</v>
      </c>
      <c r="M10" s="416">
        <f t="shared" ref="M10" si="84">AD10*100</f>
        <v>34.870357104562551</v>
      </c>
      <c r="N10" s="407">
        <f t="shared" ref="N10" si="85">AE10*100</f>
        <v>8.488891943408003</v>
      </c>
      <c r="O10" s="407">
        <f t="shared" ref="O10" si="86">AF10*100</f>
        <v>19.247274491669135</v>
      </c>
      <c r="P10" s="407">
        <f t="shared" ref="P10" si="87">AG10*100</f>
        <v>8.4381783507728301</v>
      </c>
      <c r="Q10" s="407">
        <f t="shared" ref="Q10" si="88">AH10*100</f>
        <v>6.684589753270469</v>
      </c>
      <c r="R10" s="407">
        <f t="shared" ref="R10" si="89">AI10*100</f>
        <v>99.999999999999986</v>
      </c>
      <c r="T10" s="510">
        <v>1.5792802970794042E-4</v>
      </c>
      <c r="U10" s="510">
        <v>2.4727578057362514E-4</v>
      </c>
      <c r="V10" s="510">
        <v>6.0197186258144711E-5</v>
      </c>
      <c r="W10" s="510">
        <v>1.3648798633093367E-4</v>
      </c>
      <c r="X10" s="510">
        <v>5.9837561515359542E-5</v>
      </c>
      <c r="Y10" s="510">
        <v>4.7402357942532674E-5</v>
      </c>
      <c r="Z10" s="510">
        <v>7.0912890232853617E-4</v>
      </c>
      <c r="AA10" s="510">
        <v>7.0912890232842254E-4</v>
      </c>
      <c r="AC10" s="510">
        <v>0.22270708356317015</v>
      </c>
      <c r="AD10" s="510">
        <v>0.34870357104562549</v>
      </c>
      <c r="AE10" s="510">
        <v>8.4888919434080029E-2</v>
      </c>
      <c r="AF10" s="510">
        <v>0.19247274491669134</v>
      </c>
      <c r="AG10" s="510">
        <v>8.4381783507728292E-2</v>
      </c>
      <c r="AH10" s="510">
        <v>6.6845897532704687E-2</v>
      </c>
      <c r="AI10" s="510">
        <v>0.99999999999999989</v>
      </c>
    </row>
    <row r="11" spans="1:35">
      <c r="A11" s="17">
        <v>201808</v>
      </c>
      <c r="B11" s="409">
        <f t="shared" ref="B11" si="90">T11*100</f>
        <v>2.9443411910314982E-2</v>
      </c>
      <c r="C11" s="413">
        <f t="shared" ref="C11" si="91">U11*100</f>
        <v>9.353220194883145E-3</v>
      </c>
      <c r="D11" s="409">
        <f t="shared" ref="D11" si="92">V11*100</f>
        <v>1.1484238537216381E-5</v>
      </c>
      <c r="E11" s="409">
        <f t="shared" ref="E11" si="93">W11*100</f>
        <v>1.3450434470644052E-2</v>
      </c>
      <c r="F11" s="409">
        <f t="shared" ref="F11" si="94">X11*100</f>
        <v>5.7814161528980685E-3</v>
      </c>
      <c r="G11" s="409">
        <f t="shared" ref="G11" si="95">Y11*100</f>
        <v>2.9824236310968333E-3</v>
      </c>
      <c r="H11" s="409">
        <f t="shared" ref="H11" si="96">Z11*100</f>
        <v>6.1022390598374304E-2</v>
      </c>
      <c r="I11" s="409">
        <f t="shared" ref="I11" si="97">AA11*100</f>
        <v>6.1022390598377357E-2</v>
      </c>
      <c r="K11" s="17">
        <v>201808</v>
      </c>
      <c r="L11" s="407">
        <f t="shared" ref="L11" si="98">AC11*100</f>
        <v>48.250177716078177</v>
      </c>
      <c r="M11" s="416">
        <f t="shared" ref="M11" si="99">AD11*100</f>
        <v>15.327521755813226</v>
      </c>
      <c r="N11" s="407">
        <f t="shared" ref="N11" si="100">AE11*100</f>
        <v>1.8819712608116556E-2</v>
      </c>
      <c r="O11" s="407">
        <f t="shared" ref="O11" si="101">AF11*100</f>
        <v>22.041801933276581</v>
      </c>
      <c r="P11" s="407">
        <f t="shared" ref="P11" si="102">AG11*100</f>
        <v>9.4742537881695039</v>
      </c>
      <c r="Q11" s="407">
        <f t="shared" ref="Q11" si="103">AH11*100</f>
        <v>4.8874250940543913</v>
      </c>
      <c r="R11" s="407">
        <f t="shared" ref="R11" si="104">AI11*100</f>
        <v>100</v>
      </c>
      <c r="T11" s="510">
        <v>2.9443411910314981E-4</v>
      </c>
      <c r="U11" s="510">
        <v>9.3532201948831449E-5</v>
      </c>
      <c r="V11" s="510">
        <v>1.148423853721638E-7</v>
      </c>
      <c r="W11" s="510">
        <v>1.3450434470644053E-4</v>
      </c>
      <c r="X11" s="510">
        <v>5.7814161528980681E-5</v>
      </c>
      <c r="Y11" s="510">
        <v>2.9824236310968333E-5</v>
      </c>
      <c r="Z11" s="510">
        <v>6.1022390598374301E-4</v>
      </c>
      <c r="AA11" s="510">
        <v>6.1022390598377359E-4</v>
      </c>
      <c r="AC11" s="510">
        <v>0.48250177716078174</v>
      </c>
      <c r="AD11" s="510">
        <v>0.15327521755813225</v>
      </c>
      <c r="AE11" s="510">
        <v>1.8819712608116556E-4</v>
      </c>
      <c r="AF11" s="510">
        <v>0.22041801933276581</v>
      </c>
      <c r="AG11" s="510">
        <v>9.4742537881695038E-2</v>
      </c>
      <c r="AH11" s="510">
        <v>4.8874250940543915E-2</v>
      </c>
      <c r="AI11" s="510">
        <v>1</v>
      </c>
    </row>
    <row r="12" spans="1:35">
      <c r="A12" s="17">
        <v>201809</v>
      </c>
      <c r="B12" s="409">
        <f t="shared" ref="B12" si="105">T12*100</f>
        <v>4.100660079607206E-2</v>
      </c>
      <c r="C12" s="413">
        <f t="shared" ref="C12" si="106">U12*100</f>
        <v>-2.9622181042754537E-3</v>
      </c>
      <c r="D12" s="409">
        <f t="shared" ref="D12" si="107">V12*100</f>
        <v>-4.0377873863729112E-3</v>
      </c>
      <c r="E12" s="409">
        <f t="shared" ref="E12" si="108">W12*100</f>
        <v>1.1021927510184312E-2</v>
      </c>
      <c r="F12" s="409">
        <f t="shared" ref="F12" si="109">X12*100</f>
        <v>5.5811342787286189E-3</v>
      </c>
      <c r="G12" s="409">
        <f t="shared" ref="G12" si="110">Y12*100</f>
        <v>3.2259636630022812E-3</v>
      </c>
      <c r="H12" s="409">
        <f t="shared" ref="H12" si="111">Z12*100</f>
        <v>5.3835620757338908E-2</v>
      </c>
      <c r="I12" s="409">
        <f t="shared" ref="I12" si="112">AA12*100</f>
        <v>5.3835620757351724E-2</v>
      </c>
      <c r="K12" s="17">
        <v>201809</v>
      </c>
      <c r="L12" s="407">
        <f t="shared" ref="L12" si="113">AC12*100</f>
        <v>76.170015724174618</v>
      </c>
      <c r="M12" s="416">
        <f t="shared" ref="M12" si="114">AD12*100</f>
        <v>-5.5023385308910777</v>
      </c>
      <c r="N12" s="407">
        <f t="shared" ref="N12" si="115">AE12*100</f>
        <v>-7.5002151541504762</v>
      </c>
      <c r="O12" s="407">
        <f t="shared" ref="O12" si="116">AF12*100</f>
        <v>20.473298821731888</v>
      </c>
      <c r="P12" s="407">
        <f t="shared" ref="P12" si="117">AG12*100</f>
        <v>10.366991594441298</v>
      </c>
      <c r="Q12" s="407">
        <f t="shared" ref="Q12" si="118">AH12*100</f>
        <v>5.9922475446937531</v>
      </c>
      <c r="R12" s="407">
        <f t="shared" ref="R12" si="119">AI12*100</f>
        <v>100</v>
      </c>
      <c r="T12" s="510">
        <v>4.1006600796072062E-4</v>
      </c>
      <c r="U12" s="510">
        <v>-2.9622181042754537E-5</v>
      </c>
      <c r="V12" s="510">
        <v>-4.0377873863729116E-5</v>
      </c>
      <c r="W12" s="510">
        <v>1.1021927510184313E-4</v>
      </c>
      <c r="X12" s="510">
        <v>5.5811342787286191E-5</v>
      </c>
      <c r="Y12" s="510">
        <v>3.2259636630022812E-5</v>
      </c>
      <c r="Z12" s="510">
        <v>5.3835620757338907E-4</v>
      </c>
      <c r="AA12" s="510">
        <v>5.3835620757351722E-4</v>
      </c>
      <c r="AC12" s="510">
        <v>0.76170015724174622</v>
      </c>
      <c r="AD12" s="510">
        <v>-5.502338530891078E-2</v>
      </c>
      <c r="AE12" s="510">
        <v>-7.5002151541504761E-2</v>
      </c>
      <c r="AF12" s="510">
        <v>0.20473298821731886</v>
      </c>
      <c r="AG12" s="510">
        <v>0.10366991594441298</v>
      </c>
      <c r="AH12" s="510">
        <v>5.9922475446937531E-2</v>
      </c>
      <c r="AI12" s="510">
        <v>1</v>
      </c>
    </row>
    <row r="13" spans="1:35">
      <c r="A13" s="17">
        <v>201810</v>
      </c>
      <c r="B13" s="409">
        <f t="shared" ref="B13" si="120">T13*100</f>
        <v>6.7742484636768671E-2</v>
      </c>
      <c r="C13" s="413">
        <f t="shared" ref="C13" si="121">U13*100</f>
        <v>-1.2466650258888545E-3</v>
      </c>
      <c r="D13" s="409">
        <f t="shared" ref="D13" si="122">V13*100</f>
        <v>5.740942506145747E-4</v>
      </c>
      <c r="E13" s="409">
        <f t="shared" ref="E13" si="123">W13*100</f>
        <v>8.627730271433558E-3</v>
      </c>
      <c r="F13" s="409">
        <f t="shared" ref="F13" si="124">X13*100</f>
        <v>8.0773686612487725E-3</v>
      </c>
      <c r="G13" s="409">
        <f t="shared" ref="G13" si="125">Y13*100</f>
        <v>6.276487587629026E-3</v>
      </c>
      <c r="H13" s="409">
        <f t="shared" ref="H13" si="126">Z13*100</f>
        <v>9.0051500381805732E-2</v>
      </c>
      <c r="I13" s="409">
        <f t="shared" ref="I13" si="127">AA13*100</f>
        <v>9.0051500381804567E-2</v>
      </c>
      <c r="K13" s="17">
        <v>201810</v>
      </c>
      <c r="L13" s="407">
        <f t="shared" ref="L13" si="128">AC13*100</f>
        <v>75.226380848236872</v>
      </c>
      <c r="M13" s="416">
        <f t="shared" ref="M13" si="129">AD13*100</f>
        <v>-1.3843911768301136</v>
      </c>
      <c r="N13" s="407">
        <f t="shared" ref="N13" si="130">AE13*100</f>
        <v>0.63751769618551113</v>
      </c>
      <c r="O13" s="407">
        <f t="shared" ref="O13" si="131">AF13*100</f>
        <v>9.5808845325765724</v>
      </c>
      <c r="P13" s="407">
        <f t="shared" ref="P13" si="132">AG13*100</f>
        <v>8.9697213561149578</v>
      </c>
      <c r="Q13" s="407">
        <f t="shared" ref="Q13" si="133">AH13*100</f>
        <v>6.9698867437162058</v>
      </c>
      <c r="R13" s="407">
        <f t="shared" ref="R13" si="134">AI13*100</f>
        <v>100</v>
      </c>
      <c r="T13" s="510">
        <v>6.7742484636768669E-4</v>
      </c>
      <c r="U13" s="510">
        <v>-1.2466650258888546E-5</v>
      </c>
      <c r="V13" s="510">
        <v>5.7409425061457466E-6</v>
      </c>
      <c r="W13" s="510">
        <v>8.6277302714335587E-5</v>
      </c>
      <c r="X13" s="510">
        <v>8.0773686612487726E-5</v>
      </c>
      <c r="Y13" s="510">
        <v>6.2764875876290262E-5</v>
      </c>
      <c r="Z13" s="510">
        <v>9.0051500381805737E-4</v>
      </c>
      <c r="AA13" s="510">
        <v>9.0051500381804566E-4</v>
      </c>
      <c r="AC13" s="510">
        <v>0.75226380848236873</v>
      </c>
      <c r="AD13" s="510">
        <v>-1.3843911768301135E-2</v>
      </c>
      <c r="AE13" s="510">
        <v>6.3751769618551109E-3</v>
      </c>
      <c r="AF13" s="510">
        <v>9.5808845325765724E-2</v>
      </c>
      <c r="AG13" s="510">
        <v>8.9697213561149583E-2</v>
      </c>
      <c r="AH13" s="510">
        <v>6.9698867437162054E-2</v>
      </c>
      <c r="AI13" s="510">
        <v>1</v>
      </c>
    </row>
    <row r="14" spans="1:35">
      <c r="A14" s="17">
        <v>201811</v>
      </c>
      <c r="B14" s="409">
        <f t="shared" ref="B14" si="135">T14*100</f>
        <v>1.7608359862084037E-2</v>
      </c>
      <c r="C14" s="413">
        <f t="shared" ref="C14" si="136">U14*100</f>
        <v>-2.3146243701144764E-2</v>
      </c>
      <c r="D14" s="409">
        <f t="shared" ref="D14" si="137">V14*100</f>
        <v>-6.6793111610078757E-3</v>
      </c>
      <c r="E14" s="409">
        <f t="shared" ref="E14" si="138">W14*100</f>
        <v>-9.1074628563563671E-4</v>
      </c>
      <c r="F14" s="409">
        <f t="shared" ref="F14" si="139">X14*100</f>
        <v>5.8063734130860524E-3</v>
      </c>
      <c r="G14" s="409">
        <f t="shared" ref="G14" si="140">Y14*100</f>
        <v>3.1977337947217432E-3</v>
      </c>
      <c r="H14" s="409">
        <f t="shared" ref="H14" si="141">Z14*100</f>
        <v>-4.1238340778964417E-3</v>
      </c>
      <c r="I14" s="409">
        <f t="shared" ref="I14" si="142">AA14*100</f>
        <v>-4.1238340779125998E-3</v>
      </c>
      <c r="K14" s="17">
        <v>201811</v>
      </c>
      <c r="L14" s="407">
        <f t="shared" ref="L14" si="143">AC14*100</f>
        <v>-426.99001777166609</v>
      </c>
      <c r="M14" s="416">
        <f t="shared" ref="M14" si="144">AD14*100</f>
        <v>561.27970388545828</v>
      </c>
      <c r="N14" s="407">
        <f t="shared" ref="N14" si="145">AE14*100</f>
        <v>161.96847484259061</v>
      </c>
      <c r="O14" s="407">
        <f t="shared" ref="O14" si="146">AF14*100</f>
        <v>22.084940092939103</v>
      </c>
      <c r="P14" s="407">
        <f t="shared" ref="P14" si="147">AG14*100</f>
        <v>-140.80036450079172</v>
      </c>
      <c r="Q14" s="407">
        <f t="shared" ref="Q14" si="148">AH14*100</f>
        <v>-77.542736548530101</v>
      </c>
      <c r="R14" s="407">
        <f t="shared" ref="R14" si="149">AI14*100</f>
        <v>100.00000000000003</v>
      </c>
      <c r="T14" s="510">
        <v>1.7608359862084037E-4</v>
      </c>
      <c r="U14" s="510">
        <v>-2.3146243701144763E-4</v>
      </c>
      <c r="V14" s="510">
        <v>-6.6793111610078759E-5</v>
      </c>
      <c r="W14" s="510">
        <v>-9.1074628563563675E-6</v>
      </c>
      <c r="X14" s="510">
        <v>5.8063734130860523E-5</v>
      </c>
      <c r="Y14" s="510">
        <v>3.1977337947217433E-5</v>
      </c>
      <c r="Z14" s="510">
        <v>-4.1238340778964415E-5</v>
      </c>
      <c r="AA14" s="510">
        <v>-4.1238340779126001E-5</v>
      </c>
      <c r="AC14" s="510">
        <v>-4.2699001777166607</v>
      </c>
      <c r="AD14" s="510">
        <v>5.6127970388545823</v>
      </c>
      <c r="AE14" s="510">
        <v>1.619684748425906</v>
      </c>
      <c r="AF14" s="510">
        <v>0.22084940092939104</v>
      </c>
      <c r="AG14" s="510">
        <v>-1.4080036450079172</v>
      </c>
      <c r="AH14" s="510">
        <v>-0.775427365485301</v>
      </c>
      <c r="AI14" s="510">
        <v>1.0000000000000002</v>
      </c>
    </row>
    <row r="15" spans="1:35">
      <c r="A15" s="17">
        <v>201812</v>
      </c>
      <c r="B15" s="409">
        <f t="shared" ref="B15" si="150">T15*100</f>
        <v>-4.7212840189767437E-2</v>
      </c>
      <c r="C15" s="413">
        <f t="shared" ref="C15" si="151">U15*100</f>
        <v>-4.5277087223692745E-2</v>
      </c>
      <c r="D15" s="409">
        <f t="shared" ref="D15" si="152">V15*100</f>
        <v>-1.4298180838925461E-2</v>
      </c>
      <c r="E15" s="409">
        <f t="shared" ref="E15" si="153">W15*100</f>
        <v>-9.3712513994708632E-3</v>
      </c>
      <c r="F15" s="409">
        <f t="shared" ref="F15" si="154">X15*100</f>
        <v>2.5278815059400226E-3</v>
      </c>
      <c r="G15" s="409">
        <f t="shared" ref="G15" si="155">Y15*100</f>
        <v>1.0656132587673429E-4</v>
      </c>
      <c r="H15" s="409">
        <f t="shared" ref="H15" si="156">Z15*100</f>
        <v>-0.11352491682003975</v>
      </c>
      <c r="I15" s="409">
        <f t="shared" ref="I15" si="157">AA15*100</f>
        <v>-0.11352491682001885</v>
      </c>
      <c r="K15" s="17">
        <v>201812</v>
      </c>
      <c r="L15" s="407">
        <f t="shared" ref="L15" si="158">AC15*100</f>
        <v>41.588086133204975</v>
      </c>
      <c r="M15" s="416">
        <f t="shared" ref="M15" si="159">AD15*100</f>
        <v>39.882951242735729</v>
      </c>
      <c r="N15" s="407">
        <f t="shared" ref="N15" si="160">AE15*100</f>
        <v>12.594751213595694</v>
      </c>
      <c r="O15" s="407">
        <f t="shared" ref="O15" si="161">AF15*100</f>
        <v>8.2547969749462293</v>
      </c>
      <c r="P15" s="407">
        <f t="shared" ref="P15" si="162">AG15*100</f>
        <v>-2.2267195402990101</v>
      </c>
      <c r="Q15" s="407">
        <f t="shared" ref="Q15" si="163">AH15*100</f>
        <v>-9.3866024183621138E-2</v>
      </c>
      <c r="R15" s="407">
        <f t="shared" ref="R15" si="164">AI15*100</f>
        <v>100</v>
      </c>
      <c r="T15" s="511">
        <v>-4.7212840189767436E-4</v>
      </c>
      <c r="U15" s="511">
        <v>-4.5277087223692745E-4</v>
      </c>
      <c r="V15" s="511">
        <v>-1.429818083892546E-4</v>
      </c>
      <c r="W15" s="511">
        <v>-9.3712513994708639E-5</v>
      </c>
      <c r="X15" s="511">
        <v>2.5278815059400225E-5</v>
      </c>
      <c r="Y15" s="511">
        <v>1.0656132587673429E-6</v>
      </c>
      <c r="Z15" s="511">
        <v>-1.1352491682003975E-3</v>
      </c>
      <c r="AA15" s="511">
        <v>-1.1352491682001884E-3</v>
      </c>
      <c r="AC15" s="511">
        <v>0.41588086133204977</v>
      </c>
      <c r="AD15" s="511">
        <v>0.39882951242735731</v>
      </c>
      <c r="AE15" s="511">
        <v>0.12594751213595695</v>
      </c>
      <c r="AF15" s="511">
        <v>8.2547969749462297E-2</v>
      </c>
      <c r="AG15" s="511">
        <v>-2.22671954029901E-2</v>
      </c>
      <c r="AH15" s="511">
        <v>-9.3866024183621134E-4</v>
      </c>
      <c r="AI15" s="511">
        <v>1</v>
      </c>
    </row>
    <row r="16" spans="1:35">
      <c r="A16" s="405">
        <v>201901</v>
      </c>
      <c r="B16" s="410">
        <f t="shared" ref="B16" si="165">T16*100</f>
        <v>-5.3188631052012464E-2</v>
      </c>
      <c r="C16" s="414">
        <f t="shared" ref="C16" si="166">U16*100</f>
        <v>-5.003205461748101E-2</v>
      </c>
      <c r="D16" s="410">
        <f t="shared" ref="D16" si="167">V16*100</f>
        <v>-1.0026412457272456E-2</v>
      </c>
      <c r="E16" s="410">
        <f t="shared" ref="E16" si="168">W16*100</f>
        <v>-1.2706057059163415E-2</v>
      </c>
      <c r="F16" s="410">
        <f t="shared" ref="F16" si="169">X16*100</f>
        <v>9.5575364131879293E-4</v>
      </c>
      <c r="G16" s="410">
        <f t="shared" ref="G16" si="170">Y16*100</f>
        <v>2.7492181238106474E-3</v>
      </c>
      <c r="H16" s="410">
        <f t="shared" ref="H16" si="171">Z16*100</f>
        <v>-0.12224818342079992</v>
      </c>
      <c r="I16" s="410">
        <f t="shared" ref="I16" si="172">AA16*100</f>
        <v>-0.12224818342081745</v>
      </c>
      <c r="K16" s="405">
        <v>201901</v>
      </c>
      <c r="L16" s="406">
        <f t="shared" ref="L16" si="173">AC16*100</f>
        <v>43.508729179989345</v>
      </c>
      <c r="M16" s="418">
        <f t="shared" ref="M16" si="174">AD16*100</f>
        <v>40.92662419797422</v>
      </c>
      <c r="N16" s="406">
        <f t="shared" ref="N16" si="175">AE16*100</f>
        <v>8.2016862555411283</v>
      </c>
      <c r="O16" s="406">
        <f t="shared" ref="O16" si="176">AF16*100</f>
        <v>10.393657151883325</v>
      </c>
      <c r="P16" s="406">
        <f t="shared" ref="P16" si="177">AG16*100</f>
        <v>-0.78181418698789129</v>
      </c>
      <c r="Q16" s="406">
        <f t="shared" ref="Q16" si="178">AH16*100</f>
        <v>-2.2488825984001344</v>
      </c>
      <c r="R16" s="406">
        <f t="shared" ref="R16" si="179">AI16*100</f>
        <v>99.999999999999986</v>
      </c>
      <c r="S16" s="409"/>
      <c r="T16" s="510">
        <v>-5.3188631052012466E-4</v>
      </c>
      <c r="U16" s="510">
        <v>-5.0032054617481008E-4</v>
      </c>
      <c r="V16" s="510">
        <v>-1.0026412457272456E-4</v>
      </c>
      <c r="W16" s="510">
        <v>-1.2706057059163416E-4</v>
      </c>
      <c r="X16" s="510">
        <v>9.5575364131879297E-6</v>
      </c>
      <c r="Y16" s="510">
        <v>2.7492181238106473E-5</v>
      </c>
      <c r="Z16" s="510">
        <v>-1.2224818342079992E-3</v>
      </c>
      <c r="AA16" s="510">
        <v>-1.2224818342081744E-3</v>
      </c>
      <c r="AC16" s="510">
        <v>0.43508729179989342</v>
      </c>
      <c r="AD16" s="510">
        <v>0.40926624197974221</v>
      </c>
      <c r="AE16" s="510">
        <v>8.2016862555411282E-2</v>
      </c>
      <c r="AF16" s="510">
        <v>0.10393657151883325</v>
      </c>
      <c r="AG16" s="510">
        <v>-7.8181418698789126E-3</v>
      </c>
      <c r="AH16" s="510">
        <v>-2.2488825984001343E-2</v>
      </c>
      <c r="AI16" s="510">
        <v>0.99999999999999989</v>
      </c>
    </row>
    <row r="17" spans="1:35">
      <c r="A17" s="17">
        <v>201902</v>
      </c>
      <c r="B17" s="409">
        <f t="shared" ref="B17" si="180">T17*100</f>
        <v>-2.1777161677675589E-2</v>
      </c>
      <c r="C17" s="413">
        <f t="shared" ref="C17" si="181">U17*100</f>
        <v>-4.1224103789762039E-2</v>
      </c>
      <c r="D17" s="409">
        <f t="shared" ref="D17" si="182">V17*100</f>
        <v>-6.5997149904078274E-4</v>
      </c>
      <c r="E17" s="409">
        <f t="shared" ref="E17" si="183">W17*100</f>
        <v>-1.2885943880485605E-2</v>
      </c>
      <c r="F17" s="409">
        <f t="shared" ref="F17" si="184">X17*100</f>
        <v>2.0948953408069099E-3</v>
      </c>
      <c r="G17" s="409">
        <f t="shared" ref="G17" si="185">Y17*100</f>
        <v>5.8853663394152714E-3</v>
      </c>
      <c r="H17" s="409">
        <f t="shared" ref="H17" si="186">Z17*100</f>
        <v>-6.8566919166741833E-2</v>
      </c>
      <c r="I17" s="409">
        <f t="shared" ref="I17" si="187">AA17*100</f>
        <v>-6.8566919166732299E-2</v>
      </c>
      <c r="K17" s="17">
        <v>201902</v>
      </c>
      <c r="L17" s="407">
        <f t="shared" ref="L17" si="188">AC17*100</f>
        <v>31.760449415435499</v>
      </c>
      <c r="M17" s="416">
        <f t="shared" ref="M17" si="189">AD17*100</f>
        <v>60.122438474321385</v>
      </c>
      <c r="N17" s="407">
        <f t="shared" ref="N17" si="190">AE17*100</f>
        <v>0.96252173360138338</v>
      </c>
      <c r="O17" s="407">
        <f t="shared" ref="O17" si="191">AF17*100</f>
        <v>18.793237376101757</v>
      </c>
      <c r="P17" s="407">
        <f t="shared" ref="P17" si="192">AG17*100</f>
        <v>-3.0552566255930484</v>
      </c>
      <c r="Q17" s="407">
        <f t="shared" ref="Q17" si="193">AH17*100</f>
        <v>-8.5833903738669797</v>
      </c>
      <c r="R17" s="407">
        <f t="shared" ref="R17" si="194">AI17*100</f>
        <v>99.999999999999986</v>
      </c>
      <c r="S17" s="409"/>
      <c r="T17" s="510">
        <v>-2.1777161677675587E-4</v>
      </c>
      <c r="U17" s="510">
        <v>-4.1224103789762036E-4</v>
      </c>
      <c r="V17" s="510">
        <v>-6.5997149904078269E-6</v>
      </c>
      <c r="W17" s="510">
        <v>-1.2885943880485605E-4</v>
      </c>
      <c r="X17" s="510">
        <v>2.0948953408069097E-5</v>
      </c>
      <c r="Y17" s="510">
        <v>5.8853663394152715E-5</v>
      </c>
      <c r="Z17" s="510">
        <v>-6.8566919166741834E-4</v>
      </c>
      <c r="AA17" s="510">
        <v>-6.8566919166732304E-4</v>
      </c>
      <c r="AC17" s="510">
        <v>0.31760449415435499</v>
      </c>
      <c r="AD17" s="510">
        <v>0.60122438474321382</v>
      </c>
      <c r="AE17" s="510">
        <v>9.6252173360138332E-3</v>
      </c>
      <c r="AF17" s="510">
        <v>0.18793237376101757</v>
      </c>
      <c r="AG17" s="510">
        <v>-3.0552566255930485E-2</v>
      </c>
      <c r="AH17" s="510">
        <v>-8.5833903738669795E-2</v>
      </c>
      <c r="AI17" s="510">
        <v>0.99999999999999989</v>
      </c>
    </row>
    <row r="18" spans="1:35">
      <c r="A18" s="17">
        <v>201903</v>
      </c>
      <c r="B18" s="409">
        <f t="shared" ref="B18" si="195">T18*100</f>
        <v>2.8213694078095562E-2</v>
      </c>
      <c r="C18" s="413">
        <f t="shared" ref="C18" si="196">U18*100</f>
        <v>-3.0746462173813036E-2</v>
      </c>
      <c r="D18" s="409">
        <f t="shared" ref="D18" si="197">V18*100</f>
        <v>9.5520151060805771E-3</v>
      </c>
      <c r="E18" s="409">
        <f t="shared" ref="E18" si="198">W18*100</f>
        <v>-9.1175748313698773E-3</v>
      </c>
      <c r="F18" s="409">
        <f t="shared" ref="F18" si="199">X18*100</f>
        <v>4.3861621816242164E-3</v>
      </c>
      <c r="G18" s="409">
        <f t="shared" ref="G18" si="200">Y18*100</f>
        <v>7.8418699206096662E-3</v>
      </c>
      <c r="H18" s="409">
        <f t="shared" ref="H18" si="201">Z18*100</f>
        <v>1.0129704281227111E-2</v>
      </c>
      <c r="I18" s="409">
        <f t="shared" ref="I18" si="202">AA18*100</f>
        <v>1.0129704281225298E-2</v>
      </c>
      <c r="K18" s="17">
        <v>201903</v>
      </c>
      <c r="L18" s="407">
        <f t="shared" ref="L18" si="203">AC18*100</f>
        <v>278.52436058160782</v>
      </c>
      <c r="M18" s="416">
        <f t="shared" ref="M18" si="204">AD18*100</f>
        <v>-303.52773704158335</v>
      </c>
      <c r="N18" s="407">
        <f t="shared" ref="N18" si="205">AE18*100</f>
        <v>94.29707759369505</v>
      </c>
      <c r="O18" s="407">
        <f t="shared" ref="O18" si="206">AF18*100</f>
        <v>-90.008302100852404</v>
      </c>
      <c r="P18" s="407">
        <f t="shared" ref="P18" si="207">AG18*100</f>
        <v>43.300002249353696</v>
      </c>
      <c r="Q18" s="407">
        <f t="shared" ref="Q18" si="208">AH18*100</f>
        <v>77.414598717779185</v>
      </c>
      <c r="R18" s="407">
        <f t="shared" ref="R18" si="209">AI18*100</f>
        <v>100</v>
      </c>
      <c r="S18" s="409"/>
      <c r="T18" s="510">
        <v>2.8213694078095563E-4</v>
      </c>
      <c r="U18" s="510">
        <v>-3.0746462173813035E-4</v>
      </c>
      <c r="V18" s="510">
        <v>9.5520151060805771E-5</v>
      </c>
      <c r="W18" s="510">
        <v>-9.1175748313698774E-5</v>
      </c>
      <c r="X18" s="510">
        <v>4.3861621816242166E-5</v>
      </c>
      <c r="Y18" s="510">
        <v>7.8418699206096661E-5</v>
      </c>
      <c r="Z18" s="510">
        <v>1.0129704281227111E-4</v>
      </c>
      <c r="AA18" s="510">
        <v>1.0129704281225299E-4</v>
      </c>
      <c r="AC18" s="510">
        <v>2.7852436058160781</v>
      </c>
      <c r="AD18" s="510">
        <v>-3.0352773704158333</v>
      </c>
      <c r="AE18" s="510">
        <v>0.94297077593695044</v>
      </c>
      <c r="AF18" s="510">
        <v>-0.900083021008524</v>
      </c>
      <c r="AG18" s="510">
        <v>0.43300002249353697</v>
      </c>
      <c r="AH18" s="510">
        <v>0.77414598717779182</v>
      </c>
      <c r="AI18" s="510">
        <v>1</v>
      </c>
    </row>
    <row r="19" spans="1:35">
      <c r="A19" s="17">
        <v>201904</v>
      </c>
      <c r="B19" s="409">
        <f t="shared" ref="B19" si="210">T19*100</f>
        <v>0.12462088674168909</v>
      </c>
      <c r="C19" s="413">
        <f t="shared" ref="C19" si="211">U19*100</f>
        <v>-4.2886024410762379E-3</v>
      </c>
      <c r="D19" s="409">
        <f t="shared" ref="D19" si="212">V19*100</f>
        <v>2.5986393152485989E-2</v>
      </c>
      <c r="E19" s="409">
        <f t="shared" ref="E19" si="213">W19*100</f>
        <v>-1.6733416944216721E-4</v>
      </c>
      <c r="F19" s="409">
        <f t="shared" ref="F19" si="214">X19*100</f>
        <v>9.5812726962836419E-3</v>
      </c>
      <c r="G19" s="409">
        <f t="shared" ref="G19" si="215">Y19*100</f>
        <v>1.1580498394248823E-2</v>
      </c>
      <c r="H19" s="409">
        <f t="shared" ref="H19" si="216">Z19*100</f>
        <v>0.16731311437418914</v>
      </c>
      <c r="I19" s="409">
        <f t="shared" ref="I19" si="217">AA19*100</f>
        <v>0.1673131143741835</v>
      </c>
      <c r="K19" s="17">
        <v>201904</v>
      </c>
      <c r="L19" s="407">
        <f t="shared" ref="L19" si="218">AC19*100</f>
        <v>74.483633400654668</v>
      </c>
      <c r="M19" s="416">
        <f t="shared" ref="M19" si="219">AD19*100</f>
        <v>-2.5632195402716307</v>
      </c>
      <c r="N19" s="407">
        <f t="shared" ref="N19" si="220">AE19*100</f>
        <v>15.531593712593533</v>
      </c>
      <c r="O19" s="407">
        <f t="shared" ref="O19" si="221">AF19*100</f>
        <v>-0.10001258423050507</v>
      </c>
      <c r="P19" s="407">
        <f t="shared" ref="P19" si="222">AG19*100</f>
        <v>5.7265521188348121</v>
      </c>
      <c r="Q19" s="407">
        <f t="shared" ref="Q19" si="223">AH19*100</f>
        <v>6.9214528924191194</v>
      </c>
      <c r="R19" s="407">
        <f t="shared" ref="R19" si="224">AI19*100</f>
        <v>100</v>
      </c>
      <c r="S19" s="409"/>
      <c r="T19" s="510">
        <v>1.2462088674168909E-3</v>
      </c>
      <c r="U19" s="510">
        <v>-4.2886024410762381E-5</v>
      </c>
      <c r="V19" s="510">
        <v>2.598639315248599E-4</v>
      </c>
      <c r="W19" s="510">
        <v>-1.6733416944216722E-6</v>
      </c>
      <c r="X19" s="510">
        <v>9.5812726962836415E-5</v>
      </c>
      <c r="Y19" s="510">
        <v>1.1580498394248823E-4</v>
      </c>
      <c r="Z19" s="510">
        <v>1.6731311437418914E-3</v>
      </c>
      <c r="AA19" s="510">
        <v>1.6731311437418351E-3</v>
      </c>
      <c r="AC19" s="510">
        <v>0.7448363340065467</v>
      </c>
      <c r="AD19" s="510">
        <v>-2.5632195402716305E-2</v>
      </c>
      <c r="AE19" s="510">
        <v>0.15531593712593533</v>
      </c>
      <c r="AF19" s="510">
        <v>-1.0001258423050507E-3</v>
      </c>
      <c r="AG19" s="510">
        <v>5.7265521188348122E-2</v>
      </c>
      <c r="AH19" s="510">
        <v>6.9214528924191193E-2</v>
      </c>
      <c r="AI19" s="510">
        <v>1</v>
      </c>
    </row>
    <row r="20" spans="1:35">
      <c r="A20" s="17">
        <v>201905</v>
      </c>
      <c r="B20" s="409">
        <f t="shared" ref="B20" si="225">T20*100</f>
        <v>0.19616697780788406</v>
      </c>
      <c r="C20" s="413">
        <f t="shared" ref="C20" si="226">U20*100</f>
        <v>-6.8149116672554418E-4</v>
      </c>
      <c r="D20" s="409">
        <f t="shared" ref="D20" si="227">V20*100</f>
        <v>2.5916502644221018E-2</v>
      </c>
      <c r="E20" s="409">
        <f t="shared" ref="E20" si="228">W20*100</f>
        <v>3.2296955272711559E-3</v>
      </c>
      <c r="F20" s="409">
        <f t="shared" ref="F20" si="229">X20*100</f>
        <v>8.7777632829561976E-3</v>
      </c>
      <c r="G20" s="409">
        <f t="shared" ref="G20" si="230">Y20*100</f>
        <v>1.1508727157588017E-2</v>
      </c>
      <c r="H20" s="409">
        <f t="shared" ref="H20" si="231">Z20*100</f>
        <v>0.2449181752531949</v>
      </c>
      <c r="I20" s="409">
        <f t="shared" ref="I20" si="232">AA20*100</f>
        <v>0.24491817525318571</v>
      </c>
      <c r="K20" s="17">
        <v>201905</v>
      </c>
      <c r="L20" s="407">
        <f t="shared" ref="L20" si="233">AC20*100</f>
        <v>80.094904187934532</v>
      </c>
      <c r="M20" s="416">
        <f t="shared" ref="M20" si="234">AD20*100</f>
        <v>-0.27825259028694904</v>
      </c>
      <c r="N20" s="407">
        <f t="shared" ref="N20" si="235">AE20*100</f>
        <v>10.581698404958594</v>
      </c>
      <c r="O20" s="407">
        <f t="shared" ref="O20" si="236">AF20*100</f>
        <v>1.3186834843646522</v>
      </c>
      <c r="P20" s="407">
        <f t="shared" ref="P20" si="237">AG20*100</f>
        <v>3.5839574886109622</v>
      </c>
      <c r="Q20" s="407">
        <f t="shared" ref="Q20" si="238">AH20*100</f>
        <v>4.6990090244182028</v>
      </c>
      <c r="R20" s="407">
        <f t="shared" ref="R20" si="239">AI20*100</f>
        <v>99.999999999999986</v>
      </c>
      <c r="S20" s="409"/>
      <c r="T20" s="510">
        <v>1.9616697780788406E-3</v>
      </c>
      <c r="U20" s="510">
        <v>-6.8149116672554421E-6</v>
      </c>
      <c r="V20" s="510">
        <v>2.5916502644221019E-4</v>
      </c>
      <c r="W20" s="510">
        <v>3.2296955272711557E-5</v>
      </c>
      <c r="X20" s="510">
        <v>8.7777632829561984E-5</v>
      </c>
      <c r="Y20" s="510">
        <v>1.1508727157588017E-4</v>
      </c>
      <c r="Z20" s="510">
        <v>2.449181752531949E-3</v>
      </c>
      <c r="AA20" s="510">
        <v>2.4491817525318571E-3</v>
      </c>
      <c r="AC20" s="510">
        <v>0.80094904187934535</v>
      </c>
      <c r="AD20" s="510">
        <v>-2.7825259028694902E-3</v>
      </c>
      <c r="AE20" s="510">
        <v>0.10581698404958594</v>
      </c>
      <c r="AF20" s="510">
        <v>1.3186834843646522E-2</v>
      </c>
      <c r="AG20" s="510">
        <v>3.5839574886109622E-2</v>
      </c>
      <c r="AH20" s="510">
        <v>4.6990090244182027E-2</v>
      </c>
      <c r="AI20" s="510">
        <v>0.99999999999999989</v>
      </c>
    </row>
    <row r="21" spans="1:35">
      <c r="A21" s="17">
        <v>201906</v>
      </c>
      <c r="B21" s="409">
        <f t="shared" ref="B21" si="240">T21*100</f>
        <v>0.18348594347298955</v>
      </c>
      <c r="C21" s="413">
        <f t="shared" ref="C21" si="241">U21*100</f>
        <v>-1.4153312569668765E-2</v>
      </c>
      <c r="D21" s="409">
        <f t="shared" ref="D21" si="242">V21*100</f>
        <v>1.3864353226184034E-2</v>
      </c>
      <c r="E21" s="409">
        <f t="shared" ref="E21" si="243">W21*100</f>
        <v>1.1533339281836232E-3</v>
      </c>
      <c r="F21" s="409">
        <f t="shared" ref="F21" si="244">X21*100</f>
        <v>2.3208371352368656E-3</v>
      </c>
      <c r="G21" s="409">
        <f t="shared" ref="G21" si="245">Y21*100</f>
        <v>6.5926996603137061E-3</v>
      </c>
      <c r="H21" s="409">
        <f t="shared" ref="H21" si="246">Z21*100</f>
        <v>0.19326385485323899</v>
      </c>
      <c r="I21" s="409">
        <f t="shared" ref="I21" si="247">AA21*100</f>
        <v>0.19326385485324754</v>
      </c>
      <c r="K21" s="17">
        <v>201906</v>
      </c>
      <c r="L21" s="407">
        <f t="shared" ref="L21" si="248">AC21*100</f>
        <v>94.940641441890605</v>
      </c>
      <c r="M21" s="416">
        <f t="shared" ref="M21" si="249">AD21*100</f>
        <v>-7.3233107041234007</v>
      </c>
      <c r="N21" s="407">
        <f t="shared" ref="N21" si="250">AE21*100</f>
        <v>7.1737952431469241</v>
      </c>
      <c r="O21" s="407">
        <f t="shared" ref="O21" si="251">AF21*100</f>
        <v>0.59676649265815573</v>
      </c>
      <c r="P21" s="407">
        <f t="shared" ref="P21" si="252">AG21*100</f>
        <v>1.2008645574203549</v>
      </c>
      <c r="Q21" s="407">
        <f t="shared" ref="Q21" si="253">AH21*100</f>
        <v>3.4112429690073602</v>
      </c>
      <c r="R21" s="407">
        <f t="shared" ref="R21" si="254">AI21*100</f>
        <v>99.999999999999986</v>
      </c>
      <c r="S21" s="409"/>
      <c r="T21" s="510">
        <v>1.8348594347298954E-3</v>
      </c>
      <c r="U21" s="510">
        <v>-1.4153312569668765E-4</v>
      </c>
      <c r="V21" s="510">
        <v>1.3864353226184035E-4</v>
      </c>
      <c r="W21" s="510">
        <v>1.1533339281836232E-5</v>
      </c>
      <c r="X21" s="510">
        <v>2.3208371352368657E-5</v>
      </c>
      <c r="Y21" s="510">
        <v>6.5926996603137057E-5</v>
      </c>
      <c r="Z21" s="510">
        <v>1.9326385485323901E-3</v>
      </c>
      <c r="AA21" s="510">
        <v>1.9326385485324755E-3</v>
      </c>
      <c r="AC21" s="510">
        <v>0.94940641441890605</v>
      </c>
      <c r="AD21" s="510">
        <v>-7.3233107041234008E-2</v>
      </c>
      <c r="AE21" s="510">
        <v>7.1737952431469243E-2</v>
      </c>
      <c r="AF21" s="510">
        <v>5.9676649265815573E-3</v>
      </c>
      <c r="AG21" s="510">
        <v>1.2008645574203549E-2</v>
      </c>
      <c r="AH21" s="510">
        <v>3.4112429690073602E-2</v>
      </c>
      <c r="AI21" s="510">
        <v>0.99999999999999989</v>
      </c>
    </row>
    <row r="22" spans="1:35">
      <c r="A22" s="17">
        <v>201907</v>
      </c>
      <c r="B22" s="409">
        <f t="shared" ref="B22" si="255">T22*100</f>
        <v>5.877379127283551E-2</v>
      </c>
      <c r="C22" s="413">
        <f t="shared" ref="C22" si="256">U22*100</f>
        <v>-4.7979388806620067E-2</v>
      </c>
      <c r="D22" s="409">
        <f t="shared" ref="D22" si="257">V22*100</f>
        <v>-1.8604416607924289E-2</v>
      </c>
      <c r="E22" s="409">
        <f t="shared" ref="E22" si="258">W22*100</f>
        <v>-1.2233755683186607E-2</v>
      </c>
      <c r="F22" s="409">
        <f t="shared" ref="F22" si="259">X22*100</f>
        <v>-1.0039939457999863E-2</v>
      </c>
      <c r="G22" s="409">
        <f t="shared" ref="G22" si="260">Y22*100</f>
        <v>-6.8297748626222551E-3</v>
      </c>
      <c r="H22" s="409">
        <f t="shared" ref="H22" si="261">Z22*100</f>
        <v>-3.6913484145517574E-2</v>
      </c>
      <c r="I22" s="409">
        <f t="shared" ref="I22" si="262">AA22*100</f>
        <v>-3.6913484145501184E-2</v>
      </c>
      <c r="K22" s="17">
        <v>201907</v>
      </c>
      <c r="L22" s="407">
        <f t="shared" ref="L22" si="263">AC22*100</f>
        <v>-159.22038418574056</v>
      </c>
      <c r="M22" s="416">
        <f t="shared" ref="M22" si="264">AD22*100</f>
        <v>129.97794685941676</v>
      </c>
      <c r="N22" s="407">
        <f t="shared" ref="N22" si="265">AE22*100</f>
        <v>50.400055802327813</v>
      </c>
      <c r="O22" s="407">
        <f t="shared" ref="O22" si="266">AF22*100</f>
        <v>33.141698667510255</v>
      </c>
      <c r="P22" s="407">
        <f t="shared" ref="P22" si="267">AG22*100</f>
        <v>27.198569006439939</v>
      </c>
      <c r="Q22" s="407">
        <f t="shared" ref="Q22" si="268">AH22*100</f>
        <v>18.502113850045767</v>
      </c>
      <c r="R22" s="407">
        <f t="shared" ref="R22" si="269">AI22*100</f>
        <v>99.999999999999972</v>
      </c>
      <c r="S22" s="409"/>
      <c r="T22" s="510">
        <v>5.877379127283551E-4</v>
      </c>
      <c r="U22" s="510">
        <v>-4.7979388806620066E-4</v>
      </c>
      <c r="V22" s="510">
        <v>-1.860441660792429E-4</v>
      </c>
      <c r="W22" s="510">
        <v>-1.2233755683186608E-4</v>
      </c>
      <c r="X22" s="510">
        <v>-1.0039939457999864E-4</v>
      </c>
      <c r="Y22" s="510">
        <v>-6.829774862622255E-5</v>
      </c>
      <c r="Z22" s="510">
        <v>-3.6913484145517574E-4</v>
      </c>
      <c r="AA22" s="510">
        <v>-3.6913484145501186E-4</v>
      </c>
      <c r="AC22" s="510">
        <v>-1.5922038418574056</v>
      </c>
      <c r="AD22" s="510">
        <v>1.2997794685941677</v>
      </c>
      <c r="AE22" s="510">
        <v>0.50400055802327814</v>
      </c>
      <c r="AF22" s="510">
        <v>0.33141698667510255</v>
      </c>
      <c r="AG22" s="510">
        <v>0.27198569006439938</v>
      </c>
      <c r="AH22" s="510">
        <v>0.18502113850045765</v>
      </c>
      <c r="AI22" s="510">
        <v>0.99999999999999978</v>
      </c>
    </row>
    <row r="23" spans="1:35">
      <c r="A23" s="17">
        <v>201908</v>
      </c>
      <c r="B23" s="409">
        <f t="shared" ref="B23" si="270">T23*100</f>
        <v>-4.403363893430854E-2</v>
      </c>
      <c r="C23" s="413">
        <f t="shared" ref="C23" si="271">U23*100</f>
        <v>-5.2510130034054414E-2</v>
      </c>
      <c r="D23" s="409">
        <f t="shared" ref="D23" si="272">V23*100</f>
        <v>-3.875318506322431E-2</v>
      </c>
      <c r="E23" s="409">
        <f t="shared" ref="E23" si="273">W23*100</f>
        <v>-1.9731458945947772E-2</v>
      </c>
      <c r="F23" s="409">
        <f t="shared" ref="F23" si="274">X23*100</f>
        <v>-1.521996057861956E-2</v>
      </c>
      <c r="G23" s="409">
        <f t="shared" ref="G23" si="275">Y23*100</f>
        <v>-1.3915220498991764E-2</v>
      </c>
      <c r="H23" s="409">
        <f t="shared" ref="H23" si="276">Z23*100</f>
        <v>-0.18416359405514637</v>
      </c>
      <c r="I23" s="409">
        <f t="shared" ref="I23" si="277">AA23*100</f>
        <v>-0.18416359405515398</v>
      </c>
      <c r="K23" s="17">
        <v>201908</v>
      </c>
      <c r="L23" s="407">
        <f t="shared" ref="L23" si="278">AC23*100</f>
        <v>23.910067111919531</v>
      </c>
      <c r="M23" s="416">
        <f t="shared" ref="M23" si="279">AD23*100</f>
        <v>28.512763504349646</v>
      </c>
      <c r="N23" s="407">
        <f t="shared" ref="N23" si="280">AE23*100</f>
        <v>21.042804503272219</v>
      </c>
      <c r="O23" s="407">
        <f t="shared" ref="O23" si="281">AF23*100</f>
        <v>10.714093112257213</v>
      </c>
      <c r="P23" s="407">
        <f t="shared" ref="P23" si="282">AG23*100</f>
        <v>8.2643698700091939</v>
      </c>
      <c r="Q23" s="407">
        <f t="shared" ref="Q23" si="283">AH23*100</f>
        <v>7.5559018981921913</v>
      </c>
      <c r="R23" s="407">
        <f t="shared" ref="R23" si="284">AI23*100</f>
        <v>100</v>
      </c>
      <c r="S23" s="409"/>
      <c r="T23" s="510">
        <v>-4.4033638934308543E-4</v>
      </c>
      <c r="U23" s="510">
        <v>-5.2510130034054414E-4</v>
      </c>
      <c r="V23" s="510">
        <v>-3.8753185063224307E-4</v>
      </c>
      <c r="W23" s="510">
        <v>-1.9731458945947773E-4</v>
      </c>
      <c r="X23" s="510">
        <v>-1.5219960578619559E-4</v>
      </c>
      <c r="Y23" s="510">
        <v>-1.3915220498991764E-4</v>
      </c>
      <c r="Z23" s="510">
        <v>-1.8416359405514636E-3</v>
      </c>
      <c r="AA23" s="510">
        <v>-1.8416359405515398E-3</v>
      </c>
      <c r="AC23" s="510">
        <v>0.23910067111919531</v>
      </c>
      <c r="AD23" s="510">
        <v>0.28512763504349647</v>
      </c>
      <c r="AE23" s="510">
        <v>0.21042804503272219</v>
      </c>
      <c r="AF23" s="510">
        <v>0.10714093112257214</v>
      </c>
      <c r="AG23" s="510">
        <v>8.2643698700091944E-2</v>
      </c>
      <c r="AH23" s="510">
        <v>7.555901898192191E-2</v>
      </c>
      <c r="AI23" s="510">
        <v>1</v>
      </c>
    </row>
    <row r="24" spans="1:35">
      <c r="A24" s="17">
        <v>201909</v>
      </c>
      <c r="B24" s="409">
        <f t="shared" ref="B24" si="285">T24*100</f>
        <v>-0.12742558553292174</v>
      </c>
      <c r="C24" s="413">
        <f t="shared" ref="C24" si="286">U24*100</f>
        <v>-4.7537510318571841E-2</v>
      </c>
      <c r="D24" s="409">
        <f t="shared" ref="D24" si="287">V24*100</f>
        <v>-4.5069356916880493E-2</v>
      </c>
      <c r="E24" s="409">
        <f t="shared" ref="E24" si="288">W24*100</f>
        <v>-2.12694896196538E-2</v>
      </c>
      <c r="F24" s="409">
        <f t="shared" ref="F24" si="289">X24*100</f>
        <v>-1.5733556534352974E-2</v>
      </c>
      <c r="G24" s="409">
        <f t="shared" ref="G24" si="290">Y24*100</f>
        <v>-1.6197735596802768E-2</v>
      </c>
      <c r="H24" s="409">
        <f t="shared" ref="H24" si="291">Z24*100</f>
        <v>-0.27323323451918358</v>
      </c>
      <c r="I24" s="409">
        <f t="shared" ref="I24" si="292">AA24*100</f>
        <v>-0.27323323451919057</v>
      </c>
      <c r="K24" s="17">
        <v>201909</v>
      </c>
      <c r="L24" s="407">
        <f t="shared" ref="L24" si="293">AC24*100</f>
        <v>46.636195540837569</v>
      </c>
      <c r="M24" s="416">
        <f t="shared" ref="M24" si="294">AD24*100</f>
        <v>17.39814353192611</v>
      </c>
      <c r="N24" s="407">
        <f t="shared" ref="N24" si="295">AE24*100</f>
        <v>16.494829772882625</v>
      </c>
      <c r="O24" s="407">
        <f t="shared" ref="O24" si="296">AF24*100</f>
        <v>7.784371347461569</v>
      </c>
      <c r="P24" s="407">
        <f t="shared" ref="P24" si="297">AG24*100</f>
        <v>5.758287992322666</v>
      </c>
      <c r="Q24" s="407">
        <f t="shared" ref="Q24" si="298">AH24*100</f>
        <v>5.9281718145694802</v>
      </c>
      <c r="R24" s="407">
        <f t="shared" ref="R24" si="299">AI24*100</f>
        <v>100.00000000000003</v>
      </c>
      <c r="S24" s="409"/>
      <c r="T24" s="510">
        <v>-1.2742558553292174E-3</v>
      </c>
      <c r="U24" s="510">
        <v>-4.7537510318571837E-4</v>
      </c>
      <c r="V24" s="510">
        <v>-4.5069356916880492E-4</v>
      </c>
      <c r="W24" s="510">
        <v>-2.1269489619653799E-4</v>
      </c>
      <c r="X24" s="510">
        <v>-1.5733556534352976E-4</v>
      </c>
      <c r="Y24" s="510">
        <v>-1.6197735596802768E-4</v>
      </c>
      <c r="Z24" s="510">
        <v>-2.7323323451918357E-3</v>
      </c>
      <c r="AA24" s="510">
        <v>-2.732332345191906E-3</v>
      </c>
      <c r="AC24" s="510">
        <v>0.46636195540837566</v>
      </c>
      <c r="AD24" s="510">
        <v>0.17398143531926111</v>
      </c>
      <c r="AE24" s="510">
        <v>0.16494829772882624</v>
      </c>
      <c r="AF24" s="510">
        <v>7.7843713474615689E-2</v>
      </c>
      <c r="AG24" s="510">
        <v>5.7582879923226658E-2</v>
      </c>
      <c r="AH24" s="510">
        <v>5.9281718145694801E-2</v>
      </c>
      <c r="AI24" s="510">
        <v>1.0000000000000002</v>
      </c>
    </row>
    <row r="25" spans="1:35">
      <c r="A25" s="17">
        <v>201910</v>
      </c>
      <c r="B25" s="409">
        <f t="shared" ref="B25" si="300">T25*100</f>
        <v>-0.22288152608353887</v>
      </c>
      <c r="C25" s="413">
        <f t="shared" ref="C25" si="301">U25*100</f>
        <v>-5.5337757278734703E-2</v>
      </c>
      <c r="D25" s="409">
        <f t="shared" ref="D25" si="302">V25*100</f>
        <v>-5.2682186451249099E-2</v>
      </c>
      <c r="E25" s="409">
        <f t="shared" ref="E25" si="303">W25*100</f>
        <v>-2.8031487565560936E-2</v>
      </c>
      <c r="F25" s="409">
        <f t="shared" ref="F25" si="304">X25*100</f>
        <v>-1.6985998532139824E-2</v>
      </c>
      <c r="G25" s="409">
        <f t="shared" ref="G25" si="305">Y25*100</f>
        <v>-1.7860711288780164E-2</v>
      </c>
      <c r="H25" s="409">
        <f t="shared" ref="H25" si="306">Z25*100</f>
        <v>-0.39377966720000357</v>
      </c>
      <c r="I25" s="409">
        <f t="shared" ref="I25" si="307">AA25*100</f>
        <v>-0.39377966719999535</v>
      </c>
      <c r="K25" s="17">
        <v>201910</v>
      </c>
      <c r="L25" s="407">
        <f t="shared" ref="L25" si="308">AC25*100</f>
        <v>56.600567436189053</v>
      </c>
      <c r="M25" s="416">
        <f t="shared" ref="M25" si="309">AD25*100</f>
        <v>14.052974769423088</v>
      </c>
      <c r="N25" s="407">
        <f t="shared" ref="N25" si="310">AE25*100</f>
        <v>13.378594894411203</v>
      </c>
      <c r="O25" s="407">
        <f t="shared" ref="O25" si="311">AF25*100</f>
        <v>7.1185716024599968</v>
      </c>
      <c r="P25" s="407">
        <f t="shared" ref="P25" si="312">AG25*100</f>
        <v>4.31357938131237</v>
      </c>
      <c r="Q25" s="407">
        <f t="shared" ref="Q25" si="313">AH25*100</f>
        <v>4.5357119162042911</v>
      </c>
      <c r="R25" s="407">
        <f t="shared" ref="R25" si="314">AI25*100</f>
        <v>100</v>
      </c>
      <c r="S25" s="409"/>
      <c r="T25" s="510">
        <v>-2.2288152608353888E-3</v>
      </c>
      <c r="U25" s="510">
        <v>-5.5337757278734704E-4</v>
      </c>
      <c r="V25" s="510">
        <v>-5.2682186451249102E-4</v>
      </c>
      <c r="W25" s="510">
        <v>-2.8031487565560937E-4</v>
      </c>
      <c r="X25" s="510">
        <v>-1.6985998532139824E-4</v>
      </c>
      <c r="Y25" s="510">
        <v>-1.7860711288780165E-4</v>
      </c>
      <c r="Z25" s="510">
        <v>-3.9377966720000358E-3</v>
      </c>
      <c r="AA25" s="510">
        <v>-3.9377966719999534E-3</v>
      </c>
      <c r="AC25" s="510">
        <v>0.56600567436189053</v>
      </c>
      <c r="AD25" s="510">
        <v>0.14052974769423088</v>
      </c>
      <c r="AE25" s="510">
        <v>0.13378594894411203</v>
      </c>
      <c r="AF25" s="510">
        <v>7.1185716024599971E-2</v>
      </c>
      <c r="AG25" s="510">
        <v>4.3135793813123699E-2</v>
      </c>
      <c r="AH25" s="510">
        <v>4.5357119162042915E-2</v>
      </c>
      <c r="AI25" s="510">
        <v>1</v>
      </c>
    </row>
    <row r="26" spans="1:35">
      <c r="A26" s="17">
        <v>201911</v>
      </c>
      <c r="B26" s="409">
        <f t="shared" ref="B26" si="315">T26*100</f>
        <v>-0.28674062859207672</v>
      </c>
      <c r="C26" s="413">
        <f t="shared" ref="C26" si="316">U26*100</f>
        <v>-6.1054390233331653E-2</v>
      </c>
      <c r="D26" s="409">
        <f t="shared" ref="D26" si="317">V26*100</f>
        <v>-5.3237344042213468E-2</v>
      </c>
      <c r="E26" s="409">
        <f t="shared" ref="E26" si="318">W26*100</f>
        <v>-3.083491150772822E-2</v>
      </c>
      <c r="F26" s="409">
        <f t="shared" ref="F26" si="319">X26*100</f>
        <v>-1.598839601217476E-2</v>
      </c>
      <c r="G26" s="409">
        <f t="shared" ref="G26" si="320">Y26*100</f>
        <v>-1.809726502208988E-2</v>
      </c>
      <c r="H26" s="409">
        <f t="shared" ref="H26" si="321">Z26*100</f>
        <v>-0.46595293540961463</v>
      </c>
      <c r="I26" s="409">
        <f t="shared" ref="I26" si="322">AA26*100</f>
        <v>-0.46595293540962607</v>
      </c>
      <c r="K26" s="17">
        <v>201911</v>
      </c>
      <c r="L26" s="407">
        <f t="shared" ref="L26" si="323">AC26*100</f>
        <v>61.538538938488685</v>
      </c>
      <c r="M26" s="416">
        <f t="shared" ref="M26" si="324">AD26*100</f>
        <v>13.103123855129132</v>
      </c>
      <c r="N26" s="407">
        <f t="shared" ref="N26" si="325">AE26*100</f>
        <v>11.425476694424736</v>
      </c>
      <c r="O26" s="407">
        <f t="shared" ref="O26" si="326">AF26*100</f>
        <v>6.6176021577418656</v>
      </c>
      <c r="P26" s="407">
        <f t="shared" ref="P26" si="327">AG26*100</f>
        <v>3.4313328229426259</v>
      </c>
      <c r="Q26" s="407">
        <f t="shared" ref="Q26" si="328">AH26*100</f>
        <v>3.8839255312729715</v>
      </c>
      <c r="R26" s="407">
        <f t="shared" ref="R26" si="329">AI26*100</f>
        <v>100.00000000000003</v>
      </c>
      <c r="S26" s="409"/>
      <c r="T26" s="510">
        <v>-2.8674062859207674E-3</v>
      </c>
      <c r="U26" s="510">
        <v>-6.1054390233331653E-4</v>
      </c>
      <c r="V26" s="510">
        <v>-5.3237344042213468E-4</v>
      </c>
      <c r="W26" s="510">
        <v>-3.083491150772822E-4</v>
      </c>
      <c r="X26" s="510">
        <v>-1.5988396012174761E-4</v>
      </c>
      <c r="Y26" s="510">
        <v>-1.809726502208988E-4</v>
      </c>
      <c r="Z26" s="510">
        <v>-4.6595293540961464E-3</v>
      </c>
      <c r="AA26" s="510">
        <v>-4.6595293540962609E-3</v>
      </c>
      <c r="AC26" s="510">
        <v>0.61538538938488685</v>
      </c>
      <c r="AD26" s="510">
        <v>0.13103123855129131</v>
      </c>
      <c r="AE26" s="510">
        <v>0.11425476694424737</v>
      </c>
      <c r="AF26" s="510">
        <v>6.6176021577418656E-2</v>
      </c>
      <c r="AG26" s="510">
        <v>3.431332822942626E-2</v>
      </c>
      <c r="AH26" s="510">
        <v>3.8839255312729713E-2</v>
      </c>
      <c r="AI26" s="510">
        <v>1.0000000000000002</v>
      </c>
    </row>
    <row r="27" spans="1:35">
      <c r="A27" s="17">
        <v>201912</v>
      </c>
      <c r="B27" s="409">
        <f t="shared" ref="B27" si="330">T27*100</f>
        <v>-0.3456202220325445</v>
      </c>
      <c r="C27" s="413">
        <f t="shared" ref="C27" si="331">U27*100</f>
        <v>-7.4482316000337292E-2</v>
      </c>
      <c r="D27" s="409">
        <f t="shared" ref="D27" si="332">V27*100</f>
        <v>-5.3645142681731636E-2</v>
      </c>
      <c r="E27" s="409">
        <f t="shared" ref="E27" si="333">W27*100</f>
        <v>-3.1067330192440224E-2</v>
      </c>
      <c r="F27" s="409">
        <f t="shared" ref="F27" si="334">X27*100</f>
        <v>-1.6213702738651036E-2</v>
      </c>
      <c r="G27" s="409">
        <f t="shared" ref="G27" si="335">Y27*100</f>
        <v>-1.954235450856669E-2</v>
      </c>
      <c r="H27" s="409">
        <f t="shared" ref="H27" si="336">Z27*100</f>
        <v>-0.54057106815427136</v>
      </c>
      <c r="I27" s="409">
        <f t="shared" ref="I27" si="337">AA27*100</f>
        <v>-0.54057106815426725</v>
      </c>
      <c r="K27" s="17">
        <v>201912</v>
      </c>
      <c r="L27" s="407">
        <f t="shared" ref="L27" si="338">AC27*100</f>
        <v>63.936130213670516</v>
      </c>
      <c r="M27" s="416">
        <f t="shared" ref="M27" si="339">AD27*100</f>
        <v>13.778450307126148</v>
      </c>
      <c r="N27" s="407">
        <f t="shared" ref="N27" si="340">AE27*100</f>
        <v>9.9237909392557562</v>
      </c>
      <c r="O27" s="407">
        <f t="shared" ref="O27" si="341">AF27*100</f>
        <v>5.7471315101114602</v>
      </c>
      <c r="P27" s="407">
        <f t="shared" ref="P27" si="342">AG27*100</f>
        <v>2.999365614221861</v>
      </c>
      <c r="Q27" s="407">
        <f t="shared" ref="Q27" si="343">AH27*100</f>
        <v>3.61513141561427</v>
      </c>
      <c r="R27" s="407">
        <f t="shared" ref="R27" si="344">AI27*100</f>
        <v>100</v>
      </c>
      <c r="S27" s="409"/>
      <c r="T27" s="511">
        <v>-3.4562022203254448E-3</v>
      </c>
      <c r="U27" s="511">
        <v>-7.4482316000337289E-4</v>
      </c>
      <c r="V27" s="511">
        <v>-5.3645142681731637E-4</v>
      </c>
      <c r="W27" s="511">
        <v>-3.1067330192440223E-4</v>
      </c>
      <c r="X27" s="511">
        <v>-1.6213702738651035E-4</v>
      </c>
      <c r="Y27" s="511">
        <v>-1.9542354508566689E-4</v>
      </c>
      <c r="Z27" s="511">
        <v>-5.4057106815427131E-3</v>
      </c>
      <c r="AA27" s="511">
        <v>-5.4057106815426723E-3</v>
      </c>
      <c r="AC27" s="511">
        <v>0.63936130213670517</v>
      </c>
      <c r="AD27" s="511">
        <v>0.13778450307126147</v>
      </c>
      <c r="AE27" s="511">
        <v>9.9237909392557569E-2</v>
      </c>
      <c r="AF27" s="511">
        <v>5.7471315101114598E-2</v>
      </c>
      <c r="AG27" s="511">
        <v>2.9993656142218609E-2</v>
      </c>
      <c r="AH27" s="511">
        <v>3.61513141561427E-2</v>
      </c>
      <c r="AI27" s="511">
        <v>1</v>
      </c>
    </row>
    <row r="28" spans="1:35">
      <c r="A28" s="405">
        <v>202001</v>
      </c>
      <c r="B28" s="410">
        <f t="shared" ref="B28" si="345">T28*100</f>
        <v>-0.42480156450500134</v>
      </c>
      <c r="C28" s="414">
        <f t="shared" ref="C28" si="346">U28*100</f>
        <v>-9.958695409296936E-2</v>
      </c>
      <c r="D28" s="410">
        <f t="shared" ref="D28" si="347">V28*100</f>
        <v>-6.4044826013509484E-2</v>
      </c>
      <c r="E28" s="410">
        <f t="shared" ref="E28" si="348">W28*100</f>
        <v>-3.3510461280354654E-2</v>
      </c>
      <c r="F28" s="410">
        <f t="shared" ref="F28" si="349">X28*100</f>
        <v>-1.8650290938737976E-2</v>
      </c>
      <c r="G28" s="410">
        <f t="shared" ref="G28" si="350">Y28*100</f>
        <v>-2.2905922385621065E-2</v>
      </c>
      <c r="H28" s="410">
        <f t="shared" ref="H28" si="351">Z28*100</f>
        <v>-0.66350001921619384</v>
      </c>
      <c r="I28" s="410">
        <f t="shared" ref="I28" si="352">AA28*100</f>
        <v>-0.66350001921620139</v>
      </c>
      <c r="K28" s="405">
        <v>202001</v>
      </c>
      <c r="L28" s="406">
        <f t="shared" ref="L28:L29" si="353">AC28*100</f>
        <v>64.02434848560037</v>
      </c>
      <c r="M28" s="418">
        <f t="shared" ref="M28:M29" si="354">AD28*100</f>
        <v>15.009337032214928</v>
      </c>
      <c r="N28" s="406">
        <f t="shared" ref="N28:N29" si="355">AE28*100</f>
        <v>9.652573347197027</v>
      </c>
      <c r="O28" s="406">
        <f t="shared" ref="O28:O29" si="356">AF28*100</f>
        <v>5.0505592026871753</v>
      </c>
      <c r="P28" s="406">
        <f t="shared" ref="P28:P29" si="357">AG28*100</f>
        <v>2.8108953125231171</v>
      </c>
      <c r="Q28" s="406">
        <f t="shared" ref="Q28:Q29" si="358">AH28*100</f>
        <v>3.4522866197773894</v>
      </c>
      <c r="R28" s="406">
        <f t="shared" ref="R28:R29" si="359">AI28*100</f>
        <v>100</v>
      </c>
      <c r="S28" s="409"/>
      <c r="T28" s="510">
        <v>-4.2480156450500134E-3</v>
      </c>
      <c r="U28" s="510">
        <v>-9.9586954092969354E-4</v>
      </c>
      <c r="V28" s="510">
        <v>-6.4044826013509484E-4</v>
      </c>
      <c r="W28" s="510">
        <v>-3.3510461280354654E-4</v>
      </c>
      <c r="X28" s="510">
        <v>-1.8650290938737976E-4</v>
      </c>
      <c r="Y28" s="510">
        <v>-2.2905922385621066E-4</v>
      </c>
      <c r="Z28" s="510">
        <v>-6.6350001921619385E-3</v>
      </c>
      <c r="AA28" s="510">
        <v>-6.635000192162014E-3</v>
      </c>
      <c r="AC28" s="510">
        <v>0.64024348485600369</v>
      </c>
      <c r="AD28" s="510">
        <v>0.15009337032214928</v>
      </c>
      <c r="AE28" s="510">
        <v>9.6525733471970271E-2</v>
      </c>
      <c r="AF28" s="510">
        <v>5.050559202687175E-2</v>
      </c>
      <c r="AG28" s="510">
        <v>2.8108953125231172E-2</v>
      </c>
      <c r="AH28" s="510">
        <v>3.4522866197773894E-2</v>
      </c>
      <c r="AI28" s="510">
        <v>1</v>
      </c>
    </row>
    <row r="29" spans="1:35">
      <c r="A29" s="17">
        <v>202002</v>
      </c>
      <c r="B29" s="409">
        <f t="shared" ref="B29" si="360">T29*100</f>
        <v>-0.4828168049748206</v>
      </c>
      <c r="C29" s="413">
        <f t="shared" ref="C29" si="361">U29*100</f>
        <v>-0.12018565565399526</v>
      </c>
      <c r="D29" s="409">
        <f t="shared" ref="D29" si="362">V29*100</f>
        <v>-8.4501966181850033E-2</v>
      </c>
      <c r="E29" s="409">
        <f t="shared" ref="E29" si="363">W29*100</f>
        <v>-3.7992537455803964E-2</v>
      </c>
      <c r="F29" s="409">
        <f t="shared" ref="F29" si="364">X29*100</f>
        <v>-2.1483902857779184E-2</v>
      </c>
      <c r="G29" s="409">
        <f t="shared" ref="G29" si="365">Y29*100</f>
        <v>-2.6319187993530037E-2</v>
      </c>
      <c r="H29" s="409">
        <f t="shared" ref="H29" si="366">Z29*100</f>
        <v>-0.77330005511777899</v>
      </c>
      <c r="I29" s="409">
        <f t="shared" ref="I29" si="367">AA29*100</f>
        <v>-0.77330005511777089</v>
      </c>
      <c r="K29" s="17">
        <v>202002</v>
      </c>
      <c r="L29" s="407">
        <f t="shared" si="353"/>
        <v>62.435894292194796</v>
      </c>
      <c r="M29" s="416">
        <f t="shared" si="354"/>
        <v>15.541917378460571</v>
      </c>
      <c r="N29" s="407">
        <f t="shared" si="355"/>
        <v>10.927448617468388</v>
      </c>
      <c r="O29" s="407">
        <f t="shared" si="356"/>
        <v>4.9130395380635825</v>
      </c>
      <c r="P29" s="407">
        <f t="shared" si="357"/>
        <v>2.7782104392203921</v>
      </c>
      <c r="Q29" s="407">
        <f t="shared" si="358"/>
        <v>3.4034897345922777</v>
      </c>
      <c r="R29" s="407">
        <f t="shared" si="359"/>
        <v>100</v>
      </c>
      <c r="S29" s="409"/>
      <c r="T29" s="510">
        <v>-4.8281680497482063E-3</v>
      </c>
      <c r="U29" s="510">
        <v>-1.2018565565399526E-3</v>
      </c>
      <c r="V29" s="510">
        <v>-8.4501966181850031E-4</v>
      </c>
      <c r="W29" s="510">
        <v>-3.7992537455803962E-4</v>
      </c>
      <c r="X29" s="510">
        <v>-2.1483902857779183E-4</v>
      </c>
      <c r="Y29" s="510">
        <v>-2.6319187993530037E-4</v>
      </c>
      <c r="Z29" s="510">
        <v>-7.7330005511777903E-3</v>
      </c>
      <c r="AA29" s="510">
        <v>-7.7330005511777088E-3</v>
      </c>
      <c r="AC29" s="510">
        <v>0.62435894292194793</v>
      </c>
      <c r="AD29" s="510">
        <v>0.15541917378460571</v>
      </c>
      <c r="AE29" s="510">
        <v>0.10927448617468388</v>
      </c>
      <c r="AF29" s="510">
        <v>4.9130395380635829E-2</v>
      </c>
      <c r="AG29" s="510">
        <v>2.7782104392203921E-2</v>
      </c>
      <c r="AH29" s="510">
        <v>3.4034897345922778E-2</v>
      </c>
      <c r="AI29" s="510">
        <v>1</v>
      </c>
    </row>
    <row r="30" spans="1:35">
      <c r="A30" s="17">
        <v>202003</v>
      </c>
      <c r="B30" s="409">
        <f t="shared" ref="B30" si="368">T30*100</f>
        <v>-0.51365906937767924</v>
      </c>
      <c r="C30" s="413">
        <f t="shared" ref="C30" si="369">U30*100</f>
        <v>-0.13422737990639505</v>
      </c>
      <c r="D30" s="409">
        <f t="shared" ref="D30" si="370">V30*100</f>
        <v>-0.1115576030834802</v>
      </c>
      <c r="E30" s="409">
        <f t="shared" ref="E30" si="371">W30*100</f>
        <v>-4.3539319576701721E-2</v>
      </c>
      <c r="F30" s="409">
        <f t="shared" ref="F30" si="372">X30*100</f>
        <v>-2.5080505489775529E-2</v>
      </c>
      <c r="G30" s="409">
        <f t="shared" ref="G30" si="373">Y30*100</f>
        <v>-2.8615336632324587E-2</v>
      </c>
      <c r="H30" s="409">
        <f t="shared" ref="H30" si="374">Z30*100</f>
        <v>-0.85667921406635605</v>
      </c>
      <c r="I30" s="409">
        <f t="shared" ref="I30" si="375">AA30*100</f>
        <v>-0.85667921406635394</v>
      </c>
      <c r="K30" s="17">
        <v>202003</v>
      </c>
      <c r="L30" s="407">
        <f t="shared" ref="L30" si="376">AC30*100</f>
        <v>59.959324440652594</v>
      </c>
      <c r="M30" s="416">
        <f t="shared" ref="M30" si="377">AD30*100</f>
        <v>15.668336257309749</v>
      </c>
      <c r="N30" s="407">
        <f t="shared" ref="N30" si="378">AE30*100</f>
        <v>13.022097566013693</v>
      </c>
      <c r="O30" s="407">
        <f t="shared" ref="O30" si="379">AF30*100</f>
        <v>5.0823364057166538</v>
      </c>
      <c r="P30" s="407">
        <f t="shared" ref="P30" si="380">AG30*100</f>
        <v>2.9276425852247723</v>
      </c>
      <c r="Q30" s="407">
        <f t="shared" ref="Q30" si="381">AH30*100</f>
        <v>3.3402627450825624</v>
      </c>
      <c r="R30" s="407">
        <f t="shared" ref="R30" si="382">AI30*100</f>
        <v>100.00000000000003</v>
      </c>
      <c r="S30" s="409"/>
      <c r="T30" s="510">
        <v>-5.136590693776792E-3</v>
      </c>
      <c r="U30" s="510">
        <v>-1.3422737990639506E-3</v>
      </c>
      <c r="V30" s="510">
        <v>-1.115576030834802E-3</v>
      </c>
      <c r="W30" s="510">
        <v>-4.3539319576701719E-4</v>
      </c>
      <c r="X30" s="510">
        <v>-2.5080505489775528E-4</v>
      </c>
      <c r="Y30" s="510">
        <v>-2.8615336632324586E-4</v>
      </c>
      <c r="Z30" s="510">
        <v>-8.5667921406635608E-3</v>
      </c>
      <c r="AA30" s="510">
        <v>-8.56679214066354E-3</v>
      </c>
      <c r="AC30" s="510">
        <v>0.59959324440652595</v>
      </c>
      <c r="AD30" s="510">
        <v>0.15668336257309748</v>
      </c>
      <c r="AE30" s="510">
        <v>0.13022097566013693</v>
      </c>
      <c r="AF30" s="510">
        <v>5.0823364057166538E-2</v>
      </c>
      <c r="AG30" s="510">
        <v>2.9276425852247722E-2</v>
      </c>
      <c r="AH30" s="510">
        <v>3.3402627450825624E-2</v>
      </c>
      <c r="AI30" s="510">
        <v>1.0000000000000002</v>
      </c>
    </row>
    <row r="31" spans="1:35">
      <c r="A31" s="17">
        <v>202004</v>
      </c>
      <c r="B31" s="409">
        <f t="shared" ref="B31" si="383">T31*100</f>
        <v>-0.46792907906835812</v>
      </c>
      <c r="C31" s="413">
        <f t="shared" ref="C31" si="384">U31*100</f>
        <v>-0.13034644277029986</v>
      </c>
      <c r="D31" s="409">
        <f t="shared" ref="D31" si="385">V31*100</f>
        <v>-0.1202744043152819</v>
      </c>
      <c r="E31" s="409">
        <f t="shared" ref="E31" si="386">W31*100</f>
        <v>-4.2695695358828251E-2</v>
      </c>
      <c r="F31" s="409">
        <f t="shared" ref="F31" si="387">X31*100</f>
        <v>-2.5815598460401028E-2</v>
      </c>
      <c r="G31" s="409">
        <f t="shared" ref="G31" si="388">Y31*100</f>
        <v>-2.745974556099879E-2</v>
      </c>
      <c r="H31" s="409">
        <f t="shared" ref="H31" si="389">Z31*100</f>
        <v>-0.81452096553416808</v>
      </c>
      <c r="I31" s="409">
        <f t="shared" ref="I31" si="390">AA31*100</f>
        <v>-0.81452096553415987</v>
      </c>
      <c r="K31" s="17">
        <v>202004</v>
      </c>
      <c r="L31" s="407">
        <f t="shared" ref="L31" si="391">AC31*100</f>
        <v>57.448377496518731</v>
      </c>
      <c r="M31" s="416">
        <f t="shared" ref="M31" si="392">AD31*100</f>
        <v>16.002834584474794</v>
      </c>
      <c r="N31" s="407">
        <f t="shared" ref="N31" si="393">AE31*100</f>
        <v>14.766274829574849</v>
      </c>
      <c r="O31" s="407">
        <f t="shared" ref="O31" si="394">AF31*100</f>
        <v>5.2418166217278568</v>
      </c>
      <c r="P31" s="407">
        <f t="shared" ref="P31" si="395">AG31*100</f>
        <v>3.1694209913272147</v>
      </c>
      <c r="Q31" s="407">
        <f t="shared" ref="Q31" si="396">AH31*100</f>
        <v>3.3712754763765367</v>
      </c>
      <c r="R31" s="407">
        <f t="shared" ref="R31" si="397">AI31*100</f>
        <v>99.999999999999972</v>
      </c>
      <c r="S31" s="409"/>
      <c r="T31" s="510">
        <v>-4.6792907906835811E-3</v>
      </c>
      <c r="U31" s="510">
        <v>-1.3034644277029985E-3</v>
      </c>
      <c r="V31" s="510">
        <v>-1.2027440431528189E-3</v>
      </c>
      <c r="W31" s="510">
        <v>-4.2695695358828254E-4</v>
      </c>
      <c r="X31" s="510">
        <v>-2.5815598460401029E-4</v>
      </c>
      <c r="Y31" s="510">
        <v>-2.745974556099879E-4</v>
      </c>
      <c r="Z31" s="510">
        <v>-8.1452096553416807E-3</v>
      </c>
      <c r="AA31" s="510">
        <v>-8.1452096553415992E-3</v>
      </c>
      <c r="AC31" s="510">
        <v>0.57448377496518732</v>
      </c>
      <c r="AD31" s="510">
        <v>0.16002834584474793</v>
      </c>
      <c r="AE31" s="510">
        <v>0.14766274829574849</v>
      </c>
      <c r="AF31" s="510">
        <v>5.2418166217278572E-2</v>
      </c>
      <c r="AG31" s="510">
        <v>3.1694209913272146E-2</v>
      </c>
      <c r="AH31" s="510">
        <v>3.3712754763765368E-2</v>
      </c>
      <c r="AI31" s="510">
        <v>0.99999999999999967</v>
      </c>
    </row>
    <row r="32" spans="1:35">
      <c r="A32" s="17">
        <v>202005</v>
      </c>
      <c r="B32" s="409">
        <f t="shared" ref="B32" si="398">T32*100</f>
        <v>-0.25678698074726281</v>
      </c>
      <c r="C32" s="413">
        <f t="shared" ref="C32" si="399">U32*100</f>
        <v>-8.2785920697923648E-2</v>
      </c>
      <c r="D32" s="409">
        <f t="shared" ref="D32" si="400">V32*100</f>
        <v>-9.7793975111459125E-2</v>
      </c>
      <c r="E32" s="409">
        <f t="shared" ref="E32" si="401">W32*100</f>
        <v>-2.8191212990447759E-2</v>
      </c>
      <c r="F32" s="409">
        <f t="shared" ref="F32" si="402">X32*100</f>
        <v>-1.9406635953828549E-2</v>
      </c>
      <c r="G32" s="409">
        <f t="shared" ref="G32" si="403">Y32*100</f>
        <v>-1.9773030034994272E-2</v>
      </c>
      <c r="H32" s="409">
        <f t="shared" ref="H32" si="404">Z32*100</f>
        <v>-0.50473775553591615</v>
      </c>
      <c r="I32" s="409">
        <f t="shared" ref="I32" si="405">AA32*100</f>
        <v>-0.5047377555359106</v>
      </c>
      <c r="K32" s="17">
        <v>202005</v>
      </c>
      <c r="L32" s="407">
        <f t="shared" ref="L32" si="406">AC32*100</f>
        <v>50.87532643057655</v>
      </c>
      <c r="M32" s="416">
        <f t="shared" ref="M32" si="407">AD32*100</f>
        <v>16.40176899586676</v>
      </c>
      <c r="N32" s="407">
        <f t="shared" ref="N32" si="408">AE32*100</f>
        <v>19.375205052299741</v>
      </c>
      <c r="O32" s="407">
        <f t="shared" ref="O32" si="409">AF32*100</f>
        <v>5.5853188475102549</v>
      </c>
      <c r="P32" s="407">
        <f t="shared" ref="P32" si="410">AG32*100</f>
        <v>3.8448948470722466</v>
      </c>
      <c r="Q32" s="407">
        <f t="shared" ref="Q32" si="411">AH32*100</f>
        <v>3.9174858266744552</v>
      </c>
      <c r="R32" s="407">
        <f t="shared" ref="R32" si="412">AI32*100</f>
        <v>100</v>
      </c>
      <c r="S32" s="409"/>
      <c r="T32" s="510">
        <v>-2.5678698074726278E-3</v>
      </c>
      <c r="U32" s="510">
        <v>-8.278592069792365E-4</v>
      </c>
      <c r="V32" s="510">
        <v>-9.7793975111459125E-4</v>
      </c>
      <c r="W32" s="510">
        <v>-2.8191212990447758E-4</v>
      </c>
      <c r="X32" s="510">
        <v>-1.9406635953828549E-4</v>
      </c>
      <c r="Y32" s="510">
        <v>-1.9773030034994272E-4</v>
      </c>
      <c r="Z32" s="510">
        <v>-5.047377555359161E-3</v>
      </c>
      <c r="AA32" s="510">
        <v>-5.0473775553591055E-3</v>
      </c>
      <c r="AC32" s="510">
        <v>0.50875326430576551</v>
      </c>
      <c r="AD32" s="510">
        <v>0.16401768995866761</v>
      </c>
      <c r="AE32" s="510">
        <v>0.1937520505229974</v>
      </c>
      <c r="AF32" s="510">
        <v>5.5853188475102553E-2</v>
      </c>
      <c r="AG32" s="510">
        <v>3.8448948470722465E-2</v>
      </c>
      <c r="AH32" s="510">
        <v>3.917485826674455E-2</v>
      </c>
      <c r="AI32" s="510">
        <v>1</v>
      </c>
    </row>
    <row r="33" spans="1:35">
      <c r="A33" s="17">
        <v>202006</v>
      </c>
      <c r="B33" s="409">
        <f t="shared" ref="B33" si="413">T33*100</f>
        <v>3.4671940696137132E-2</v>
      </c>
      <c r="C33" s="413">
        <f t="shared" ref="C33" si="414">U33*100</f>
        <v>-6.838949797938529E-3</v>
      </c>
      <c r="D33" s="409">
        <f t="shared" ref="D33" si="415">V33*100</f>
        <v>-4.7866521235434015E-2</v>
      </c>
      <c r="E33" s="409">
        <f t="shared" ref="E33" si="416">W33*100</f>
        <v>-5.4299977735829102E-3</v>
      </c>
      <c r="F33" s="409">
        <f t="shared" ref="F33" si="417">X33*100</f>
        <v>-8.9183862085239381E-3</v>
      </c>
      <c r="G33" s="409">
        <f t="shared" ref="G33" si="418">Y33*100</f>
        <v>-8.1954381366334227E-3</v>
      </c>
      <c r="H33" s="409">
        <f t="shared" ref="H33" si="419">Z33*100</f>
        <v>-4.257735245597568E-2</v>
      </c>
      <c r="I33" s="409">
        <f t="shared" ref="I33" si="420">AA33*100</f>
        <v>-4.2577352455990099E-2</v>
      </c>
      <c r="K33" s="17">
        <v>202006</v>
      </c>
      <c r="L33" s="407">
        <f t="shared" ref="L33" si="421">AC33*100</f>
        <v>-81.432824485710753</v>
      </c>
      <c r="M33" s="416">
        <f t="shared" ref="M33" si="422">AD33*100</f>
        <v>16.062412065216826</v>
      </c>
      <c r="N33" s="407">
        <f t="shared" ref="N33" si="423">AE33*100</f>
        <v>112.42249335471774</v>
      </c>
      <c r="O33" s="407">
        <f t="shared" ref="O33" si="424">AF33*100</f>
        <v>12.753253690908664</v>
      </c>
      <c r="P33" s="407">
        <f t="shared" ref="P33" si="425">AG33*100</f>
        <v>20.946314634629783</v>
      </c>
      <c r="Q33" s="407">
        <f t="shared" ref="Q33" si="426">AH33*100</f>
        <v>19.248350740237729</v>
      </c>
      <c r="R33" s="407">
        <f t="shared" ref="R33" si="427">AI33*100</f>
        <v>99.999999999999986</v>
      </c>
      <c r="S33" s="409"/>
      <c r="T33" s="510">
        <v>3.4671940696137134E-4</v>
      </c>
      <c r="U33" s="510">
        <v>-6.8389497979385293E-5</v>
      </c>
      <c r="V33" s="510">
        <v>-4.7866521235434014E-4</v>
      </c>
      <c r="W33" s="510">
        <v>-5.4299977735829097E-5</v>
      </c>
      <c r="X33" s="510">
        <v>-8.918386208523938E-5</v>
      </c>
      <c r="Y33" s="510">
        <v>-8.1954381366334218E-5</v>
      </c>
      <c r="Z33" s="510">
        <v>-4.257735245597568E-4</v>
      </c>
      <c r="AA33" s="510">
        <v>-4.25773524559901E-4</v>
      </c>
      <c r="AC33" s="510">
        <v>-0.81432824485710753</v>
      </c>
      <c r="AD33" s="510">
        <v>0.16062412065216825</v>
      </c>
      <c r="AE33" s="510">
        <v>1.1242249335471775</v>
      </c>
      <c r="AF33" s="510">
        <v>0.12753253690908664</v>
      </c>
      <c r="AG33" s="510">
        <v>0.20946314634629784</v>
      </c>
      <c r="AH33" s="510">
        <v>0.1924835074023773</v>
      </c>
      <c r="AI33" s="510">
        <v>0.99999999999999989</v>
      </c>
    </row>
    <row r="34" spans="1:35">
      <c r="A34" s="17">
        <v>202007</v>
      </c>
      <c r="B34" s="409">
        <f t="shared" ref="B34" si="428">T34*100</f>
        <v>0.24946668997497917</v>
      </c>
      <c r="C34" s="413">
        <f t="shared" ref="C34" si="429">U34*100</f>
        <v>5.9860876920832966E-2</v>
      </c>
      <c r="D34" s="409">
        <f t="shared" ref="D34" si="430">V34*100</f>
        <v>6.8593139816399955E-3</v>
      </c>
      <c r="E34" s="409">
        <f t="shared" ref="E34" si="431">W34*100</f>
        <v>1.5460498290954675E-2</v>
      </c>
      <c r="F34" s="409">
        <f t="shared" ref="F34" si="432">X34*100</f>
        <v>1.045957848914693E-3</v>
      </c>
      <c r="G34" s="409">
        <f t="shared" ref="G34" si="433">Y34*100</f>
        <v>1.4533960925911991E-3</v>
      </c>
      <c r="H34" s="409">
        <f t="shared" ref="H34" si="434">Z34*100</f>
        <v>0.33414673310991261</v>
      </c>
      <c r="I34" s="409">
        <f t="shared" ref="I34" si="435">AA34*100</f>
        <v>0.33414673310992349</v>
      </c>
      <c r="K34" s="17">
        <v>202007</v>
      </c>
      <c r="L34" s="407">
        <f t="shared" ref="L34" si="436">AC34*100</f>
        <v>74.657827013056803</v>
      </c>
      <c r="M34" s="416">
        <f t="shared" ref="M34" si="437">AD34*100</f>
        <v>17.914548008207703</v>
      </c>
      <c r="N34" s="407">
        <f t="shared" ref="N34" si="438">AE34*100</f>
        <v>2.052784989935462</v>
      </c>
      <c r="O34" s="407">
        <f t="shared" ref="O34" si="439">AF34*100</f>
        <v>4.6268590289850815</v>
      </c>
      <c r="P34" s="407">
        <f t="shared" ref="P34" si="440">AG34*100</f>
        <v>0.313023514903149</v>
      </c>
      <c r="Q34" s="407">
        <f t="shared" ref="Q34" si="441">AH34*100</f>
        <v>0.43495744491182142</v>
      </c>
      <c r="R34" s="407">
        <f t="shared" ref="R34" si="442">AI34*100</f>
        <v>100.00000000000003</v>
      </c>
      <c r="S34" s="409"/>
      <c r="T34" s="510">
        <v>2.4946668997497916E-3</v>
      </c>
      <c r="U34" s="510">
        <v>5.9860876920832967E-4</v>
      </c>
      <c r="V34" s="510">
        <v>6.8593139816399952E-5</v>
      </c>
      <c r="W34" s="510">
        <v>1.5460498290954675E-4</v>
      </c>
      <c r="X34" s="510">
        <v>1.045957848914693E-5</v>
      </c>
      <c r="Y34" s="510">
        <v>1.4533960925911992E-5</v>
      </c>
      <c r="Z34" s="510">
        <v>3.3414673310991263E-3</v>
      </c>
      <c r="AA34" s="510">
        <v>3.3414673310992347E-3</v>
      </c>
      <c r="AC34" s="510">
        <v>0.74657827013056799</v>
      </c>
      <c r="AD34" s="510">
        <v>0.17914548008207704</v>
      </c>
      <c r="AE34" s="510">
        <v>2.0527849899354619E-2</v>
      </c>
      <c r="AF34" s="510">
        <v>4.6268590289850815E-2</v>
      </c>
      <c r="AG34" s="510">
        <v>3.1302351490314901E-3</v>
      </c>
      <c r="AH34" s="510">
        <v>4.3495744491182141E-3</v>
      </c>
      <c r="AI34" s="510">
        <v>1.0000000000000002</v>
      </c>
    </row>
    <row r="35" spans="1:35">
      <c r="A35" s="17">
        <v>202008</v>
      </c>
      <c r="B35" s="409">
        <f t="shared" ref="B35" si="443">T35*100</f>
        <v>0.37531149999399566</v>
      </c>
      <c r="C35" s="413">
        <f t="shared" ref="C35" si="444">U35*100</f>
        <v>0.11016314625552702</v>
      </c>
      <c r="D35" s="409">
        <f t="shared" ref="D35" si="445">V35*100</f>
        <v>5.1563538154210775E-2</v>
      </c>
      <c r="E35" s="409">
        <f t="shared" ref="E35" si="446">W35*100</f>
        <v>3.0719216007192168E-2</v>
      </c>
      <c r="F35" s="409">
        <f t="shared" ref="F35" si="447">X35*100</f>
        <v>9.0234176947955984E-3</v>
      </c>
      <c r="G35" s="409">
        <f t="shared" ref="G35" si="448">Y35*100</f>
        <v>1.0297821977700773E-2</v>
      </c>
      <c r="H35" s="409">
        <f t="shared" ref="H35" si="449">Z35*100</f>
        <v>0.58707864008342181</v>
      </c>
      <c r="I35" s="409">
        <f t="shared" ref="I35" si="450">AA35*100</f>
        <v>0.58707864008340438</v>
      </c>
      <c r="K35" s="17">
        <v>202008</v>
      </c>
      <c r="L35" s="407">
        <f t="shared" ref="L35" si="451">AC35*100</f>
        <v>63.928658678616742</v>
      </c>
      <c r="M35" s="416">
        <f t="shared" ref="M35" si="452">AD35*100</f>
        <v>18.764631981819882</v>
      </c>
      <c r="N35" s="407">
        <f t="shared" ref="N35" si="453">AE35*100</f>
        <v>8.7830717443379953</v>
      </c>
      <c r="O35" s="407">
        <f t="shared" ref="O35" si="454">AF35*100</f>
        <v>5.2325555572635167</v>
      </c>
      <c r="P35" s="407">
        <f t="shared" ref="P35" si="455">AG35*100</f>
        <v>1.5370032358038783</v>
      </c>
      <c r="Q35" s="407">
        <f t="shared" ref="Q35" si="456">AH35*100</f>
        <v>1.754078802158002</v>
      </c>
      <c r="R35" s="407">
        <f t="shared" ref="R35" si="457">AI35*100</f>
        <v>100.00000000000003</v>
      </c>
      <c r="S35" s="409"/>
      <c r="T35" s="510">
        <v>3.7531149999399565E-3</v>
      </c>
      <c r="U35" s="510">
        <v>1.1016314625552702E-3</v>
      </c>
      <c r="V35" s="510">
        <v>5.1563538154210777E-4</v>
      </c>
      <c r="W35" s="510">
        <v>3.0719216007192167E-4</v>
      </c>
      <c r="X35" s="510">
        <v>9.0234176947955979E-5</v>
      </c>
      <c r="Y35" s="510">
        <v>1.0297821977700774E-4</v>
      </c>
      <c r="Z35" s="510">
        <v>5.8707864008342185E-3</v>
      </c>
      <c r="AA35" s="510">
        <v>5.8707864008340433E-3</v>
      </c>
      <c r="AC35" s="510">
        <v>0.63928658678616745</v>
      </c>
      <c r="AD35" s="510">
        <v>0.18764631981819882</v>
      </c>
      <c r="AE35" s="510">
        <v>8.7830717443379946E-2</v>
      </c>
      <c r="AF35" s="510">
        <v>5.2325555572635164E-2</v>
      </c>
      <c r="AG35" s="510">
        <v>1.5370032358038783E-2</v>
      </c>
      <c r="AH35" s="510">
        <v>1.7540788021580021E-2</v>
      </c>
      <c r="AI35" s="510">
        <v>1.0000000000000002</v>
      </c>
    </row>
    <row r="36" spans="1:35">
      <c r="A36" s="17">
        <v>202009</v>
      </c>
      <c r="B36" s="409">
        <f t="shared" ref="B36" si="458">T36*100</f>
        <v>0.47013569471633565</v>
      </c>
      <c r="C36" s="413">
        <f t="shared" ref="C36" si="459">U36*100</f>
        <v>0.14541352468887297</v>
      </c>
      <c r="D36" s="409">
        <f t="shared" ref="D36" si="460">V36*100</f>
        <v>8.5051993045079405E-2</v>
      </c>
      <c r="E36" s="409">
        <f t="shared" ref="E36" si="461">W36*100</f>
        <v>4.4525376894141169E-2</v>
      </c>
      <c r="F36" s="409">
        <f t="shared" ref="F36" si="462">X36*100</f>
        <v>1.5473596310949748E-2</v>
      </c>
      <c r="G36" s="409">
        <f t="shared" ref="G36" si="463">Y36*100</f>
        <v>1.8886184392602482E-2</v>
      </c>
      <c r="H36" s="409">
        <f t="shared" ref="H36" si="464">Z36*100</f>
        <v>0.77948637004798138</v>
      </c>
      <c r="I36" s="409">
        <f t="shared" ref="I36" si="465">AA36*100</f>
        <v>0.77948637004798949</v>
      </c>
      <c r="K36" s="17">
        <v>202009</v>
      </c>
      <c r="L36" s="407">
        <f t="shared" ref="L36" si="466">AC36*100</f>
        <v>60.31352346640729</v>
      </c>
      <c r="M36" s="416">
        <f t="shared" ref="M36" si="467">AD36*100</f>
        <v>18.655043920770805</v>
      </c>
      <c r="N36" s="407">
        <f t="shared" ref="N36" si="468">AE36*100</f>
        <v>10.911286754102449</v>
      </c>
      <c r="O36" s="407">
        <f t="shared" ref="O36" si="469">AF36*100</f>
        <v>5.712143098974316</v>
      </c>
      <c r="P36" s="407">
        <f t="shared" ref="P36" si="470">AG36*100</f>
        <v>1.9851015881133711</v>
      </c>
      <c r="Q36" s="407">
        <f t="shared" ref="Q36" si="471">AH36*100</f>
        <v>2.4229011716317679</v>
      </c>
      <c r="R36" s="407">
        <f t="shared" ref="R36" si="472">AI36*100</f>
        <v>100</v>
      </c>
      <c r="S36" s="409"/>
      <c r="T36" s="510">
        <v>4.7013569471633567E-3</v>
      </c>
      <c r="U36" s="510">
        <v>1.4541352468887298E-3</v>
      </c>
      <c r="V36" s="510">
        <v>8.5051993045079399E-4</v>
      </c>
      <c r="W36" s="510">
        <v>4.4525376894141168E-4</v>
      </c>
      <c r="X36" s="510">
        <v>1.5473596310949748E-4</v>
      </c>
      <c r="Y36" s="510">
        <v>1.8886184392602481E-4</v>
      </c>
      <c r="Z36" s="510">
        <v>7.7948637004798139E-3</v>
      </c>
      <c r="AA36" s="510">
        <v>7.7948637004798945E-3</v>
      </c>
      <c r="AC36" s="510">
        <v>0.60313523466407293</v>
      </c>
      <c r="AD36" s="510">
        <v>0.18655043920770806</v>
      </c>
      <c r="AE36" s="510">
        <v>0.10911286754102449</v>
      </c>
      <c r="AF36" s="510">
        <v>5.7121430989743163E-2</v>
      </c>
      <c r="AG36" s="510">
        <v>1.9851015881133711E-2</v>
      </c>
      <c r="AH36" s="510">
        <v>2.422901171631768E-2</v>
      </c>
      <c r="AI36" s="510">
        <v>1</v>
      </c>
    </row>
    <row r="37" spans="1:35">
      <c r="A37" s="17">
        <v>202010</v>
      </c>
      <c r="B37" s="409">
        <f t="shared" ref="B37" si="473">T37*100</f>
        <v>0.47920824372801624</v>
      </c>
      <c r="C37" s="413">
        <f t="shared" ref="C37" si="474">U37*100</f>
        <v>0.14314849155512233</v>
      </c>
      <c r="D37" s="409">
        <f t="shared" ref="D37" si="475">V37*100</f>
        <v>9.5554186748976616E-2</v>
      </c>
      <c r="E37" s="409">
        <f t="shared" ref="E37" si="476">W37*100</f>
        <v>4.9574723273296512E-2</v>
      </c>
      <c r="F37" s="409">
        <f t="shared" ref="F37" si="477">X37*100</f>
        <v>1.9553653004638016E-2</v>
      </c>
      <c r="G37" s="409">
        <f t="shared" ref="G37" si="478">Y37*100</f>
        <v>2.2625119181948379E-2</v>
      </c>
      <c r="H37" s="409">
        <f t="shared" ref="H37" si="479">Z37*100</f>
        <v>0.80966441749199813</v>
      </c>
      <c r="I37" s="409">
        <f t="shared" ref="I37" si="480">AA37*100</f>
        <v>0.80966441749200213</v>
      </c>
      <c r="K37" s="17">
        <v>202010</v>
      </c>
      <c r="L37" s="407">
        <f t="shared" ref="L37" si="481">AC37*100</f>
        <v>59.186032308595586</v>
      </c>
      <c r="M37" s="416">
        <f t="shared" ref="M37" si="482">AD37*100</f>
        <v>17.679978082590871</v>
      </c>
      <c r="N37" s="407">
        <f t="shared" ref="N37" si="483">AE37*100</f>
        <v>11.801702617111857</v>
      </c>
      <c r="O37" s="407">
        <f t="shared" ref="O37" si="484">AF37*100</f>
        <v>6.1228729091069951</v>
      </c>
      <c r="P37" s="407">
        <f t="shared" ref="P37" si="485">AG37*100</f>
        <v>2.4150317813406028</v>
      </c>
      <c r="Q37" s="407">
        <f t="shared" ref="Q37" si="486">AH37*100</f>
        <v>2.7943823012540849</v>
      </c>
      <c r="R37" s="407">
        <f t="shared" ref="R37" si="487">AI37*100</f>
        <v>99.999999999999986</v>
      </c>
      <c r="S37" s="409"/>
      <c r="T37" s="510">
        <v>4.7920824372801622E-3</v>
      </c>
      <c r="U37" s="510">
        <v>1.4314849155512232E-3</v>
      </c>
      <c r="V37" s="510">
        <v>9.5554186748976618E-4</v>
      </c>
      <c r="W37" s="510">
        <v>4.9574723273296511E-4</v>
      </c>
      <c r="X37" s="510">
        <v>1.9553653004638017E-4</v>
      </c>
      <c r="Y37" s="510">
        <v>2.2625119181948379E-4</v>
      </c>
      <c r="Z37" s="510">
        <v>8.0966441749199813E-3</v>
      </c>
      <c r="AA37" s="510">
        <v>8.0966441749200212E-3</v>
      </c>
      <c r="AC37" s="510">
        <v>0.59186032308595582</v>
      </c>
      <c r="AD37" s="510">
        <v>0.17679978082590872</v>
      </c>
      <c r="AE37" s="510">
        <v>0.11801702617111857</v>
      </c>
      <c r="AF37" s="510">
        <v>6.1228729091069953E-2</v>
      </c>
      <c r="AG37" s="510">
        <v>2.4150317813406028E-2</v>
      </c>
      <c r="AH37" s="510">
        <v>2.794382301254085E-2</v>
      </c>
      <c r="AI37" s="510">
        <v>0.99999999999999989</v>
      </c>
    </row>
    <row r="38" spans="1:35">
      <c r="A38" s="17">
        <v>202011</v>
      </c>
      <c r="B38" s="409">
        <f t="shared" ref="B38" si="488">T38*100</f>
        <v>0.44638269344400155</v>
      </c>
      <c r="C38" s="413">
        <f t="shared" ref="C38" si="489">U38*100</f>
        <v>0.13101757021732224</v>
      </c>
      <c r="D38" s="409">
        <f t="shared" ref="D38" si="490">V38*100</f>
        <v>9.51405833168565E-2</v>
      </c>
      <c r="E38" s="409">
        <f t="shared" ref="E38" si="491">W38*100</f>
        <v>4.6567430108992454E-2</v>
      </c>
      <c r="F38" s="409">
        <f t="shared" ref="F38" si="492">X38*100</f>
        <v>2.1291087063909211E-2</v>
      </c>
      <c r="G38" s="409">
        <f t="shared" ref="G38" si="493">Y38*100</f>
        <v>2.4601033472188245E-2</v>
      </c>
      <c r="H38" s="409">
        <f t="shared" ref="H38" si="494">Z38*100</f>
        <v>0.76500039762327032</v>
      </c>
      <c r="I38" s="409">
        <f t="shared" ref="I38" si="495">AA38*100</f>
        <v>0.76500039762328031</v>
      </c>
      <c r="K38" s="17">
        <v>202011</v>
      </c>
      <c r="L38" s="407">
        <f t="shared" ref="L38" si="496">AC38*100</f>
        <v>58.350648552711704</v>
      </c>
      <c r="M38" s="416">
        <f t="shared" ref="M38" si="497">AD38*100</f>
        <v>17.126470865161924</v>
      </c>
      <c r="N38" s="407">
        <f t="shared" ref="N38" si="498">AE38*100</f>
        <v>12.436671093563161</v>
      </c>
      <c r="O38" s="407">
        <f t="shared" ref="O38" si="499">AF38*100</f>
        <v>6.087242601921484</v>
      </c>
      <c r="P38" s="407">
        <f t="shared" ref="P38" si="500">AG38*100</f>
        <v>2.7831471892115478</v>
      </c>
      <c r="Q38" s="407">
        <f t="shared" ref="Q38" si="501">AH38*100</f>
        <v>3.2158196974301694</v>
      </c>
      <c r="R38" s="407">
        <f t="shared" ref="R38" si="502">AI38*100</f>
        <v>99.999999999999986</v>
      </c>
      <c r="S38" s="409"/>
      <c r="T38" s="510">
        <v>4.4638269344400155E-3</v>
      </c>
      <c r="U38" s="510">
        <v>1.3101757021732226E-3</v>
      </c>
      <c r="V38" s="510">
        <v>9.5140583316856507E-4</v>
      </c>
      <c r="W38" s="510">
        <v>4.6567430108992455E-4</v>
      </c>
      <c r="X38" s="510">
        <v>2.1291087063909212E-4</v>
      </c>
      <c r="Y38" s="510">
        <v>2.4601033472188244E-4</v>
      </c>
      <c r="Z38" s="510">
        <v>7.650003976232703E-3</v>
      </c>
      <c r="AA38" s="510">
        <v>7.6500039762328036E-3</v>
      </c>
      <c r="AC38" s="510">
        <v>0.58350648552711704</v>
      </c>
      <c r="AD38" s="510">
        <v>0.17126470865161925</v>
      </c>
      <c r="AE38" s="510">
        <v>0.12436671093563162</v>
      </c>
      <c r="AF38" s="510">
        <v>6.0872426019214838E-2</v>
      </c>
      <c r="AG38" s="510">
        <v>2.7831471892115479E-2</v>
      </c>
      <c r="AH38" s="510">
        <v>3.2158196974301695E-2</v>
      </c>
      <c r="AI38" s="510">
        <v>0.99999999999999989</v>
      </c>
    </row>
    <row r="39" spans="1:35">
      <c r="A39" s="403">
        <v>202012</v>
      </c>
      <c r="B39" s="411">
        <f t="shared" ref="B39" si="503">T39*100</f>
        <v>0.41195792096027545</v>
      </c>
      <c r="C39" s="415">
        <f t="shared" ref="C39" si="504">U39*100</f>
        <v>0.11870961044583525</v>
      </c>
      <c r="D39" s="411">
        <f t="shared" ref="D39" si="505">V39*100</f>
        <v>9.1024218285355729E-2</v>
      </c>
      <c r="E39" s="411">
        <f t="shared" ref="E39" si="506">W39*100</f>
        <v>4.2317504580581623E-2</v>
      </c>
      <c r="F39" s="411">
        <f t="shared" ref="F39" si="507">X39*100</f>
        <v>2.1283067835107732E-2</v>
      </c>
      <c r="G39" s="411">
        <f t="shared" ref="G39" si="508">Y39*100</f>
        <v>2.5553455687174542E-2</v>
      </c>
      <c r="H39" s="411">
        <f t="shared" ref="H39" si="509">Z39*100</f>
        <v>0.71084577779433034</v>
      </c>
      <c r="I39" s="411">
        <f t="shared" ref="I39" si="510">AA39*100</f>
        <v>0.71084577779430336</v>
      </c>
      <c r="K39" s="403">
        <v>202012</v>
      </c>
      <c r="L39" s="408">
        <f t="shared" ref="L39" si="511">AC39*100</f>
        <v>57.953206423836647</v>
      </c>
      <c r="M39" s="417">
        <f t="shared" ref="M39" si="512">AD39*100</f>
        <v>16.699770070264329</v>
      </c>
      <c r="N39" s="408">
        <f t="shared" ref="N39" si="513">AE39*100</f>
        <v>12.805058583564078</v>
      </c>
      <c r="O39" s="408">
        <f t="shared" ref="O39" si="514">AF39*100</f>
        <v>5.9531203395324077</v>
      </c>
      <c r="P39" s="408">
        <f t="shared" ref="P39" si="515">AG39*100</f>
        <v>2.9940485686144962</v>
      </c>
      <c r="Q39" s="408">
        <f t="shared" ref="Q39" si="516">AH39*100</f>
        <v>3.5947960141880371</v>
      </c>
      <c r="R39" s="408">
        <f t="shared" ref="R39" si="517">AI39*100</f>
        <v>99.999999999999986</v>
      </c>
      <c r="S39" s="409"/>
      <c r="T39" s="511">
        <v>4.1195792096027544E-3</v>
      </c>
      <c r="U39" s="511">
        <v>1.1870961044583525E-3</v>
      </c>
      <c r="V39" s="511">
        <v>9.1024218285355729E-4</v>
      </c>
      <c r="W39" s="511">
        <v>4.2317504580581625E-4</v>
      </c>
      <c r="X39" s="511">
        <v>2.1283067835107733E-4</v>
      </c>
      <c r="Y39" s="511">
        <v>2.5553455687174541E-4</v>
      </c>
      <c r="Z39" s="511">
        <v>7.1084577779433038E-3</v>
      </c>
      <c r="AA39" s="511">
        <v>7.1084577779430332E-3</v>
      </c>
      <c r="AC39" s="511">
        <v>0.57953206423836645</v>
      </c>
      <c r="AD39" s="511">
        <v>0.16699770070264328</v>
      </c>
      <c r="AE39" s="511">
        <v>0.12805058583564077</v>
      </c>
      <c r="AF39" s="511">
        <v>5.9531203395324077E-2</v>
      </c>
      <c r="AG39" s="511">
        <v>2.9940485686144963E-2</v>
      </c>
      <c r="AH39" s="511">
        <v>3.594796014188037E-2</v>
      </c>
      <c r="AI39" s="511">
        <v>0.99999999999999989</v>
      </c>
    </row>
    <row r="40" spans="1:35">
      <c r="A40" s="405">
        <v>202101</v>
      </c>
      <c r="B40" s="409">
        <f t="shared" ref="B40" si="518">T40*100</f>
        <v>0.35634860589439021</v>
      </c>
      <c r="C40" s="413">
        <f t="shared" ref="C40" si="519">U40*100</f>
        <v>9.7064764455100594E-2</v>
      </c>
      <c r="D40" s="409">
        <f t="shared" ref="D40" si="520">V40*100</f>
        <v>7.6265699337846798E-2</v>
      </c>
      <c r="E40" s="409">
        <f t="shared" ref="E40" si="521">W40*100</f>
        <v>3.6757623603750601E-2</v>
      </c>
      <c r="F40" s="409">
        <f t="shared" ref="F40" si="522">X40*100</f>
        <v>2.0086671520134439E-2</v>
      </c>
      <c r="G40" s="409">
        <f t="shared" ref="G40" si="523">Y40*100</f>
        <v>2.2928143576959676E-2</v>
      </c>
      <c r="H40" s="409">
        <f t="shared" ref="H40" si="524">Z40*100</f>
        <v>0.60945150838818229</v>
      </c>
      <c r="I40" s="409">
        <f t="shared" ref="I40" si="525">AA40*100</f>
        <v>0.60945150838819551</v>
      </c>
      <c r="K40" s="405">
        <v>202101</v>
      </c>
      <c r="L40" s="407">
        <f t="shared" ref="L40" si="526">AC40*100</f>
        <v>58.470378855378677</v>
      </c>
      <c r="M40" s="416">
        <f t="shared" ref="M40" si="527">AD40*100</f>
        <v>15.926577113872106</v>
      </c>
      <c r="N40" s="407">
        <f t="shared" ref="N40" si="528">AE40*100</f>
        <v>12.513825675736999</v>
      </c>
      <c r="O40" s="407">
        <f t="shared" ref="O40" si="529">AF40*100</f>
        <v>6.0312630451869031</v>
      </c>
      <c r="P40" s="407">
        <f t="shared" ref="P40" si="530">AG40*100</f>
        <v>3.2958604981153794</v>
      </c>
      <c r="Q40" s="407">
        <f t="shared" ref="Q40" si="531">AH40*100</f>
        <v>3.7620948117099235</v>
      </c>
      <c r="R40" s="407">
        <f t="shared" ref="R40" si="532">AI40*100</f>
        <v>100</v>
      </c>
      <c r="S40" s="409"/>
      <c r="T40" s="510">
        <v>3.5634860589439021E-3</v>
      </c>
      <c r="U40" s="510">
        <v>9.7064764455100593E-4</v>
      </c>
      <c r="V40" s="510">
        <v>7.6265699337846793E-4</v>
      </c>
      <c r="W40" s="510">
        <v>3.6757623603750599E-4</v>
      </c>
      <c r="X40" s="510">
        <v>2.0086671520134439E-4</v>
      </c>
      <c r="Y40" s="510">
        <v>2.2928143576959677E-4</v>
      </c>
      <c r="Z40" s="510">
        <v>6.0945150838818234E-3</v>
      </c>
      <c r="AA40" s="510">
        <v>6.0945150838819552E-3</v>
      </c>
      <c r="AC40" s="510">
        <v>0.5847037885537868</v>
      </c>
      <c r="AD40" s="510">
        <v>0.15926577113872106</v>
      </c>
      <c r="AE40" s="510">
        <v>0.12513825675737</v>
      </c>
      <c r="AF40" s="510">
        <v>6.0312630451869027E-2</v>
      </c>
      <c r="AG40" s="510">
        <v>3.2958604981153793E-2</v>
      </c>
      <c r="AH40" s="510">
        <v>3.7620948117099234E-2</v>
      </c>
      <c r="AI40" s="510">
        <v>1</v>
      </c>
    </row>
    <row r="41" spans="1:35">
      <c r="A41" s="17">
        <v>202102</v>
      </c>
      <c r="B41" s="409">
        <f t="shared" ref="B41" si="533">T41*100</f>
        <v>0.24944887801152585</v>
      </c>
      <c r="C41" s="413">
        <f t="shared" ref="C41" si="534">U41*100</f>
        <v>7.8439410169495655E-2</v>
      </c>
      <c r="D41" s="409">
        <f t="shared" ref="D41" si="535">V41*100</f>
        <v>6.0196169100164135E-2</v>
      </c>
      <c r="E41" s="409">
        <f t="shared" ref="E41" si="536">W41*100</f>
        <v>2.8243693675602324E-2</v>
      </c>
      <c r="F41" s="409">
        <f t="shared" ref="F41" si="537">X41*100</f>
        <v>1.6485721737147924E-2</v>
      </c>
      <c r="G41" s="409">
        <f t="shared" ref="G41" si="538">Y41*100</f>
        <v>1.8921713873702894E-2</v>
      </c>
      <c r="H41" s="409">
        <f t="shared" ref="H41" si="539">Z41*100</f>
        <v>0.45173558656763879</v>
      </c>
      <c r="I41" s="409">
        <f t="shared" ref="I41" si="540">AA41*100</f>
        <v>0.45173558656763863</v>
      </c>
      <c r="K41" s="17">
        <v>202102</v>
      </c>
      <c r="L41" s="407">
        <f t="shared" ref="L41" si="541">AC41*100</f>
        <v>55.220107830529663</v>
      </c>
      <c r="M41" s="416">
        <f t="shared" ref="M41" si="542">AD41*100</f>
        <v>17.364009500666349</v>
      </c>
      <c r="N41" s="407">
        <f t="shared" ref="N41" si="543">AE41*100</f>
        <v>13.325531769047579</v>
      </c>
      <c r="O41" s="407">
        <f t="shared" ref="O41" si="544">AF41*100</f>
        <v>6.2522622780734523</v>
      </c>
      <c r="P41" s="407">
        <f t="shared" ref="P41" si="545">AG41*100</f>
        <v>3.649418426918531</v>
      </c>
      <c r="Q41" s="407">
        <f t="shared" ref="Q41" si="546">AH41*100</f>
        <v>4.1886701947644163</v>
      </c>
      <c r="R41" s="407">
        <f t="shared" ref="R41" si="547">AI41*100</f>
        <v>99.999999999999986</v>
      </c>
      <c r="S41" s="409"/>
      <c r="T41" s="510">
        <v>2.4944887801152584E-3</v>
      </c>
      <c r="U41" s="510">
        <v>7.8439410169495649E-4</v>
      </c>
      <c r="V41" s="510">
        <v>6.0196169100164136E-4</v>
      </c>
      <c r="W41" s="510">
        <v>2.8243693675602323E-4</v>
      </c>
      <c r="X41" s="510">
        <v>1.6485721737147924E-4</v>
      </c>
      <c r="Y41" s="510">
        <v>1.8921713873702896E-4</v>
      </c>
      <c r="Z41" s="510">
        <v>4.517355865676388E-3</v>
      </c>
      <c r="AA41" s="510">
        <v>4.5173558656763863E-3</v>
      </c>
      <c r="AC41" s="510">
        <v>0.55220107830529663</v>
      </c>
      <c r="AD41" s="510">
        <v>0.17364009500666347</v>
      </c>
      <c r="AE41" s="510">
        <v>0.1332553176904758</v>
      </c>
      <c r="AF41" s="510">
        <v>6.2522622780734519E-2</v>
      </c>
      <c r="AG41" s="510">
        <v>3.6494184269185312E-2</v>
      </c>
      <c r="AH41" s="510">
        <v>4.1886701947644163E-2</v>
      </c>
      <c r="AI41" s="510">
        <v>0.99999999999999989</v>
      </c>
    </row>
    <row r="42" spans="1:35">
      <c r="A42" s="17">
        <v>202103</v>
      </c>
      <c r="B42" s="409">
        <f t="shared" ref="B42" si="548">T42*100</f>
        <v>0.14440165892635609</v>
      </c>
      <c r="C42" s="413">
        <f t="shared" ref="C42" si="549">U42*100</f>
        <v>6.4189369210809019E-2</v>
      </c>
      <c r="D42" s="409">
        <f t="shared" ref="D42" si="550">V42*100</f>
        <v>4.7539519207909914E-2</v>
      </c>
      <c r="E42" s="409">
        <f t="shared" ref="E42" si="551">W42*100</f>
        <v>2.0514019848339806E-2</v>
      </c>
      <c r="F42" s="409">
        <f t="shared" ref="F42" si="552">X42*100</f>
        <v>1.2541296459526449E-2</v>
      </c>
      <c r="G42" s="409">
        <f t="shared" ref="G42" si="553">Y42*100</f>
        <v>1.5699244506501307E-2</v>
      </c>
      <c r="H42" s="409">
        <f t="shared" ref="H42" si="554">Z42*100</f>
        <v>0.30488510815944259</v>
      </c>
      <c r="I42" s="409">
        <f t="shared" ref="I42" si="555">AA42*100</f>
        <v>0.30488510815944936</v>
      </c>
      <c r="K42" s="17">
        <v>202103</v>
      </c>
      <c r="L42" s="407">
        <f t="shared" ref="L42" si="556">AC42*100</f>
        <v>47.362647456969228</v>
      </c>
      <c r="M42" s="416">
        <f t="shared" ref="M42" si="557">AD42*100</f>
        <v>21.053625609434679</v>
      </c>
      <c r="N42" s="407">
        <f t="shared" ref="N42" si="558">AE42*100</f>
        <v>15.59260125720823</v>
      </c>
      <c r="O42" s="407">
        <f t="shared" ref="O42" si="559">AF42*100</f>
        <v>6.7284427147592281</v>
      </c>
      <c r="P42" s="407">
        <f t="shared" ref="P42" si="560">AG42*100</f>
        <v>4.1134499927650969</v>
      </c>
      <c r="Q42" s="407">
        <f t="shared" ref="Q42" si="561">AH42*100</f>
        <v>5.149232968863549</v>
      </c>
      <c r="R42" s="407">
        <f t="shared" ref="R42" si="562">AI42*100</f>
        <v>100</v>
      </c>
      <c r="S42" s="409"/>
      <c r="T42" s="510">
        <v>1.4440165892635609E-3</v>
      </c>
      <c r="U42" s="510">
        <v>6.4189369210809017E-4</v>
      </c>
      <c r="V42" s="510">
        <v>4.7539519207909914E-4</v>
      </c>
      <c r="W42" s="510">
        <v>2.0514019848339807E-4</v>
      </c>
      <c r="X42" s="510">
        <v>1.2541296459526449E-4</v>
      </c>
      <c r="Y42" s="510">
        <v>1.5699244506501306E-4</v>
      </c>
      <c r="Z42" s="510">
        <v>3.0488510815944257E-3</v>
      </c>
      <c r="AA42" s="510">
        <v>3.0488510815944933E-3</v>
      </c>
      <c r="AC42" s="510">
        <v>0.47362647456969226</v>
      </c>
      <c r="AD42" s="510">
        <v>0.21053625609434679</v>
      </c>
      <c r="AE42" s="510">
        <v>0.1559260125720823</v>
      </c>
      <c r="AF42" s="510">
        <v>6.7284427147592279E-2</v>
      </c>
      <c r="AG42" s="510">
        <v>4.1134499927650968E-2</v>
      </c>
      <c r="AH42" s="510">
        <v>5.1492329688635485E-2</v>
      </c>
      <c r="AI42" s="510">
        <v>1</v>
      </c>
    </row>
    <row r="43" spans="1:35">
      <c r="A43" s="17">
        <v>202104</v>
      </c>
      <c r="B43" s="409">
        <f t="shared" ref="B43" si="563">T43*100</f>
        <v>3.711815536608716E-2</v>
      </c>
      <c r="C43" s="413">
        <f t="shared" ref="C43" si="564">U43*100</f>
        <v>4.4990350857118236E-2</v>
      </c>
      <c r="D43" s="409">
        <f t="shared" ref="D43" si="565">V43*100</f>
        <v>3.5094532302654323E-2</v>
      </c>
      <c r="E43" s="409">
        <f t="shared" ref="E43" si="566">W43*100</f>
        <v>1.3634496831892504E-2</v>
      </c>
      <c r="F43" s="409">
        <f t="shared" ref="F43" si="567">X43*100</f>
        <v>7.7957353918765805E-3</v>
      </c>
      <c r="G43" s="409">
        <f t="shared" ref="G43" si="568">Y43*100</f>
        <v>1.1630324274770391E-2</v>
      </c>
      <c r="H43" s="409">
        <f t="shared" ref="H43" si="569">Z43*100</f>
        <v>0.15026359502439923</v>
      </c>
      <c r="I43" s="409">
        <f t="shared" ref="I43" si="570">AA43*100</f>
        <v>0.1502635950243906</v>
      </c>
      <c r="K43" s="17">
        <v>202104</v>
      </c>
      <c r="L43" s="407">
        <f t="shared" ref="L43" si="571">AC43*100</f>
        <v>24.702028032844588</v>
      </c>
      <c r="M43" s="416">
        <f t="shared" ref="M43" si="572">AD43*100</f>
        <v>29.94095199826204</v>
      </c>
      <c r="N43" s="407">
        <f t="shared" ref="N43" si="573">AE43*100</f>
        <v>23.355312573851176</v>
      </c>
      <c r="O43" s="407">
        <f t="shared" ref="O43" si="574">AF43*100</f>
        <v>9.0737193061823049</v>
      </c>
      <c r="P43" s="407">
        <f t="shared" ref="P43" si="575">AG43*100</f>
        <v>5.1880399844092242</v>
      </c>
      <c r="Q43" s="407">
        <f t="shared" ref="Q43" si="576">AH43*100</f>
        <v>7.7399481044506517</v>
      </c>
      <c r="R43" s="407">
        <f t="shared" ref="R43" si="577">AI43*100</f>
        <v>99.999999999999972</v>
      </c>
      <c r="S43" s="409"/>
      <c r="T43" s="510">
        <v>3.7118155366087159E-4</v>
      </c>
      <c r="U43" s="510">
        <v>4.4990350857118238E-4</v>
      </c>
      <c r="V43" s="510">
        <v>3.509453230265432E-4</v>
      </c>
      <c r="W43" s="510">
        <v>1.3634496831892504E-4</v>
      </c>
      <c r="X43" s="510">
        <v>7.7957353918765808E-5</v>
      </c>
      <c r="Y43" s="510">
        <v>1.1630324274770391E-4</v>
      </c>
      <c r="Z43" s="510">
        <v>1.5026359502439922E-3</v>
      </c>
      <c r="AA43" s="510">
        <v>1.5026359502439059E-3</v>
      </c>
      <c r="AC43" s="510">
        <v>0.24702028032844586</v>
      </c>
      <c r="AD43" s="510">
        <v>0.29940951998262039</v>
      </c>
      <c r="AE43" s="510">
        <v>0.23355312573851175</v>
      </c>
      <c r="AF43" s="510">
        <v>9.073719306182304E-2</v>
      </c>
      <c r="AG43" s="510">
        <v>5.1880399844092241E-2</v>
      </c>
      <c r="AH43" s="510">
        <v>7.7399481044506516E-2</v>
      </c>
      <c r="AI43" s="510">
        <v>0.99999999999999978</v>
      </c>
    </row>
    <row r="44" spans="1:35">
      <c r="A44" s="17">
        <v>202105</v>
      </c>
      <c r="B44" s="409">
        <f t="shared" ref="B44" si="578">T44*100</f>
        <v>-5.9957531333561014E-2</v>
      </c>
      <c r="C44" s="413">
        <f t="shared" ref="C44" si="579">U44*100</f>
        <v>2.6071847132816513E-2</v>
      </c>
      <c r="D44" s="409">
        <f t="shared" ref="D44" si="580">V44*100</f>
        <v>1.8479479660805202E-2</v>
      </c>
      <c r="E44" s="409">
        <f t="shared" ref="E44" si="581">W44*100</f>
        <v>3.4778112028891941E-3</v>
      </c>
      <c r="F44" s="409">
        <f t="shared" ref="F44" si="582">X44*100</f>
        <v>3.3739088955303067E-3</v>
      </c>
      <c r="G44" s="409">
        <f t="shared" ref="G44" si="583">Y44*100</f>
        <v>8.2747163446517547E-3</v>
      </c>
      <c r="H44" s="409">
        <f t="shared" ref="H44" si="584">Z44*100</f>
        <v>-2.7976809686804316E-4</v>
      </c>
      <c r="I44" s="409">
        <f t="shared" ref="I44" si="585">AA44*100</f>
        <v>-2.7976809684246597E-4</v>
      </c>
      <c r="K44" s="17">
        <v>202105</v>
      </c>
      <c r="L44" s="407">
        <f t="shared" ref="L44" si="586">AC44*100</f>
        <v>21431.153875218621</v>
      </c>
      <c r="M44" s="416">
        <f t="shared" ref="M44" si="587">AD44*100</f>
        <v>-9319.0922856059933</v>
      </c>
      <c r="N44" s="407">
        <f t="shared" ref="N44" si="588">AE44*100</f>
        <v>-6605.2848297142791</v>
      </c>
      <c r="O44" s="407">
        <f t="shared" ref="O44" si="589">AF44*100</f>
        <v>-1243.1050008284383</v>
      </c>
      <c r="P44" s="407">
        <f t="shared" ref="P44" si="590">AG44*100</f>
        <v>-1205.9662746755794</v>
      </c>
      <c r="Q44" s="407">
        <f t="shared" ref="Q44" si="591">AH44*100</f>
        <v>-2957.7054843943301</v>
      </c>
      <c r="R44" s="407">
        <f t="shared" ref="R44" si="592">AI44*100</f>
        <v>100.00000000000036</v>
      </c>
      <c r="S44" s="409"/>
      <c r="T44" s="510">
        <v>-5.9957531333561015E-4</v>
      </c>
      <c r="U44" s="510">
        <v>2.6071847132816514E-4</v>
      </c>
      <c r="V44" s="510">
        <v>1.8479479660805202E-4</v>
      </c>
      <c r="W44" s="510">
        <v>3.4778112028891939E-5</v>
      </c>
      <c r="X44" s="510">
        <v>3.3739088955303068E-5</v>
      </c>
      <c r="Y44" s="510">
        <v>8.274716344651755E-5</v>
      </c>
      <c r="Z44" s="510">
        <v>-2.7976809686804316E-6</v>
      </c>
      <c r="AA44" s="510">
        <v>-2.7976809684246599E-6</v>
      </c>
      <c r="AC44" s="510">
        <v>214.31153875218621</v>
      </c>
      <c r="AD44" s="510">
        <v>-93.190922856059942</v>
      </c>
      <c r="AE44" s="510">
        <v>-66.052848297142788</v>
      </c>
      <c r="AF44" s="510">
        <v>-12.431050008284382</v>
      </c>
      <c r="AG44" s="510">
        <v>-12.059662746755794</v>
      </c>
      <c r="AH44" s="510">
        <v>-29.577054843943301</v>
      </c>
      <c r="AI44" s="510">
        <v>1.0000000000000036</v>
      </c>
    </row>
    <row r="45" spans="1:35">
      <c r="A45" s="17">
        <v>202106</v>
      </c>
      <c r="B45" s="409">
        <f t="shared" ref="B45" si="593">T45*100</f>
        <v>-0.13409595528334087</v>
      </c>
      <c r="C45" s="413">
        <f t="shared" ref="C45" si="594">U45*100</f>
        <v>8.7802551666936283E-3</v>
      </c>
      <c r="D45" s="409">
        <f t="shared" ref="D45" si="595">V45*100</f>
        <v>-1.5216183798527877E-4</v>
      </c>
      <c r="E45" s="409">
        <f t="shared" ref="E45" si="596">W45*100</f>
        <v>-7.0782938290913661E-3</v>
      </c>
      <c r="F45" s="409">
        <f t="shared" ref="F45" si="597">X45*100</f>
        <v>5.5257130522686632E-4</v>
      </c>
      <c r="G45" s="409">
        <f t="shared" ref="G45" si="598">Y45*100</f>
        <v>4.8526068508824407E-3</v>
      </c>
      <c r="H45" s="409">
        <f t="shared" ref="H45" si="599">Z45*100</f>
        <v>-0.12714097762761459</v>
      </c>
      <c r="I45" s="409">
        <f t="shared" ref="I45" si="600">AA45*100</f>
        <v>-0.12714097762765186</v>
      </c>
      <c r="K45" s="17">
        <v>202106</v>
      </c>
      <c r="L45" s="407">
        <f t="shared" ref="L45" si="601">AC45*100</f>
        <v>105.47028801060256</v>
      </c>
      <c r="M45" s="416">
        <f t="shared" ref="M45" si="602">AD45*100</f>
        <v>-6.9059207586166833</v>
      </c>
      <c r="N45" s="407">
        <f t="shared" ref="N45" si="603">AE45*100</f>
        <v>0.11967961928918637</v>
      </c>
      <c r="O45" s="407">
        <f t="shared" ref="O45" si="604">AF45*100</f>
        <v>5.567279693116018</v>
      </c>
      <c r="P45" s="407">
        <f t="shared" ref="P45" si="605">AG45*100</f>
        <v>-0.43461306931688226</v>
      </c>
      <c r="Q45" s="407">
        <f t="shared" ref="Q45" si="606">AH45*100</f>
        <v>-3.8167134950742048</v>
      </c>
      <c r="R45" s="407">
        <f t="shared" ref="R45" si="607">AI45*100</f>
        <v>99.999999999999986</v>
      </c>
      <c r="S45" s="409"/>
      <c r="T45" s="510">
        <v>-1.3409595528334087E-3</v>
      </c>
      <c r="U45" s="510">
        <v>8.7802551666936292E-5</v>
      </c>
      <c r="V45" s="510">
        <v>-1.5216183798527875E-6</v>
      </c>
      <c r="W45" s="510">
        <v>-7.0782938290913662E-5</v>
      </c>
      <c r="X45" s="510">
        <v>5.5257130522686634E-6</v>
      </c>
      <c r="Y45" s="510">
        <v>4.852606850882441E-5</v>
      </c>
      <c r="Z45" s="510">
        <v>-1.2714097762761458E-3</v>
      </c>
      <c r="AA45" s="510">
        <v>-1.2714097762765186E-3</v>
      </c>
      <c r="AC45" s="510">
        <v>1.0547028801060256</v>
      </c>
      <c r="AD45" s="510">
        <v>-6.9059207586166835E-2</v>
      </c>
      <c r="AE45" s="510">
        <v>1.1967961928918637E-3</v>
      </c>
      <c r="AF45" s="510">
        <v>5.567279693116018E-2</v>
      </c>
      <c r="AG45" s="510">
        <v>-4.3461306931688228E-3</v>
      </c>
      <c r="AH45" s="510">
        <v>-3.8167134950742046E-2</v>
      </c>
      <c r="AI45" s="510">
        <v>0.99999999999999989</v>
      </c>
    </row>
    <row r="46" spans="1:35">
      <c r="A46" s="17">
        <v>202107</v>
      </c>
      <c r="B46" s="409">
        <f t="shared" ref="B46" si="608">T46*100</f>
        <v>-0.17068425592713687</v>
      </c>
      <c r="C46" s="413">
        <f t="shared" ref="C46" si="609">U46*100</f>
        <v>-7.6263443662862836E-3</v>
      </c>
      <c r="D46" s="409">
        <f t="shared" ref="D46" si="610">V46*100</f>
        <v>-1.6412600809527049E-2</v>
      </c>
      <c r="E46" s="409">
        <f t="shared" ref="E46" si="611">W46*100</f>
        <v>-1.5547576872548066E-2</v>
      </c>
      <c r="F46" s="409">
        <f t="shared" ref="F46" si="612">X46*100</f>
        <v>-3.6401390050418245E-4</v>
      </c>
      <c r="G46" s="409">
        <f t="shared" ref="G46" si="613">Y46*100</f>
        <v>2.3761294058617321E-3</v>
      </c>
      <c r="H46" s="409">
        <f t="shared" ref="H46" si="614">Z46*100</f>
        <v>-0.20825866247014074</v>
      </c>
      <c r="I46" s="409">
        <f t="shared" ref="I46" si="615">AA46*100</f>
        <v>-0.20825866247013028</v>
      </c>
      <c r="K46" s="17">
        <v>202107</v>
      </c>
      <c r="L46" s="407">
        <f t="shared" ref="L46" si="616">AC46*100</f>
        <v>81.957818177963617</v>
      </c>
      <c r="M46" s="416">
        <f t="shared" ref="M46" si="617">AD46*100</f>
        <v>3.6619578152624106</v>
      </c>
      <c r="N46" s="407">
        <f t="shared" ref="N46" si="618">AE46*100</f>
        <v>7.8808730522218813</v>
      </c>
      <c r="O46" s="407">
        <f t="shared" ref="O46" si="619">AF46*100</f>
        <v>7.4655126889510353</v>
      </c>
      <c r="P46" s="407">
        <f t="shared" ref="P46" si="620">AG46*100</f>
        <v>0.17478932025522503</v>
      </c>
      <c r="Q46" s="407">
        <f t="shared" ref="Q46" si="621">AH46*100</f>
        <v>-1.1409510546541668</v>
      </c>
      <c r="R46" s="407">
        <f t="shared" ref="R46" si="622">AI46*100</f>
        <v>100</v>
      </c>
      <c r="S46" s="409"/>
      <c r="T46" s="510">
        <v>-1.7068425592713689E-3</v>
      </c>
      <c r="U46" s="510">
        <v>-7.6263443662862834E-5</v>
      </c>
      <c r="V46" s="510">
        <v>-1.6412600809527047E-4</v>
      </c>
      <c r="W46" s="510">
        <v>-1.5547576872548065E-4</v>
      </c>
      <c r="X46" s="510">
        <v>-3.6401390050418244E-6</v>
      </c>
      <c r="Y46" s="510">
        <v>2.3761294058617322E-5</v>
      </c>
      <c r="Z46" s="510">
        <v>-2.0825866247014073E-3</v>
      </c>
      <c r="AA46" s="510">
        <v>-2.0825866247013028E-3</v>
      </c>
      <c r="AC46" s="510">
        <v>0.81957818177963615</v>
      </c>
      <c r="AD46" s="510">
        <v>3.6619578152624108E-2</v>
      </c>
      <c r="AE46" s="510">
        <v>7.8808730522218817E-2</v>
      </c>
      <c r="AF46" s="510">
        <v>7.4655126889510356E-2</v>
      </c>
      <c r="AG46" s="510">
        <v>1.7478932025522503E-3</v>
      </c>
      <c r="AH46" s="510">
        <v>-1.1409510546541667E-2</v>
      </c>
      <c r="AI46" s="510">
        <v>1</v>
      </c>
    </row>
    <row r="47" spans="1:35">
      <c r="A47" s="17">
        <v>202108</v>
      </c>
      <c r="B47" s="409">
        <f t="shared" ref="B47" si="623">T47*100</f>
        <v>-0.14760622206712234</v>
      </c>
      <c r="C47" s="413">
        <f t="shared" ref="C47" si="624">U47*100</f>
        <v>-1.2750706148428255E-2</v>
      </c>
      <c r="D47" s="409">
        <f t="shared" ref="D47" si="625">V47*100</f>
        <v>-2.4019711718486249E-2</v>
      </c>
      <c r="E47" s="409">
        <f t="shared" ref="E47" si="626">W47*100</f>
        <v>-1.7516085265424714E-2</v>
      </c>
      <c r="F47" s="409">
        <f t="shared" ref="F47" si="627">X47*100</f>
        <v>1.3467029998735992E-3</v>
      </c>
      <c r="G47" s="409">
        <f t="shared" ref="G47" si="628">Y47*100</f>
        <v>2.5730512524990636E-3</v>
      </c>
      <c r="H47" s="409">
        <f t="shared" ref="H47" si="629">Z47*100</f>
        <v>-0.19797297094708891</v>
      </c>
      <c r="I47" s="409">
        <f t="shared" ref="I47" si="630">AA47*100</f>
        <v>-0.19797297094707936</v>
      </c>
      <c r="K47" s="17">
        <v>202108</v>
      </c>
      <c r="L47" s="407">
        <f t="shared" ref="L47" si="631">AC47*100</f>
        <v>74.558775049434502</v>
      </c>
      <c r="M47" s="416">
        <f t="shared" ref="M47" si="632">AD47*100</f>
        <v>6.4406297927589629</v>
      </c>
      <c r="N47" s="407">
        <f t="shared" ref="N47" si="633">AE47*100</f>
        <v>12.132823790832466</v>
      </c>
      <c r="O47" s="407">
        <f t="shared" ref="O47" si="634">AF47*100</f>
        <v>8.847715514713439</v>
      </c>
      <c r="P47" s="407">
        <f t="shared" ref="P47" si="635">AG47*100</f>
        <v>-0.68024589085624454</v>
      </c>
      <c r="Q47" s="407">
        <f t="shared" ref="Q47" si="636">AH47*100</f>
        <v>-1.2996982568831317</v>
      </c>
      <c r="R47" s="407">
        <f t="shared" ref="R47" si="637">AI47*100</f>
        <v>99.999999999999986</v>
      </c>
      <c r="S47" s="409"/>
      <c r="T47" s="510">
        <v>-1.4760622206712235E-3</v>
      </c>
      <c r="U47" s="510">
        <v>-1.2750706148428255E-4</v>
      </c>
      <c r="V47" s="510">
        <v>-2.401971171848625E-4</v>
      </c>
      <c r="W47" s="510">
        <v>-1.7516085265424714E-4</v>
      </c>
      <c r="X47" s="510">
        <v>1.3467029998735992E-5</v>
      </c>
      <c r="Y47" s="510">
        <v>2.5730512524990634E-5</v>
      </c>
      <c r="Z47" s="510">
        <v>-1.9797297094708891E-3</v>
      </c>
      <c r="AA47" s="510">
        <v>-1.9797297094707937E-3</v>
      </c>
      <c r="AC47" s="510">
        <v>0.745587750494345</v>
      </c>
      <c r="AD47" s="510">
        <v>6.4406297927589631E-2</v>
      </c>
      <c r="AE47" s="510">
        <v>0.12132823790832466</v>
      </c>
      <c r="AF47" s="510">
        <v>8.847715514713439E-2</v>
      </c>
      <c r="AG47" s="510">
        <v>-6.8024589085624457E-3</v>
      </c>
      <c r="AH47" s="510">
        <v>-1.2996982568831318E-2</v>
      </c>
      <c r="AI47" s="510">
        <v>0.99999999999999989</v>
      </c>
    </row>
    <row r="48" spans="1:35">
      <c r="A48" s="17">
        <v>202109</v>
      </c>
      <c r="B48" s="409">
        <f t="shared" ref="B48" si="638">T48*100</f>
        <v>-8.5078329437784747E-2</v>
      </c>
      <c r="C48" s="413">
        <f t="shared" ref="C48" si="639">U48*100</f>
        <v>-1.6729946846316909E-3</v>
      </c>
      <c r="D48" s="409">
        <f t="shared" ref="D48" si="640">V48*100</f>
        <v>-1.8404785158710756E-2</v>
      </c>
      <c r="E48" s="409">
        <f t="shared" ref="E48" si="641">W48*100</f>
        <v>-9.014522881402429E-3</v>
      </c>
      <c r="F48" s="409">
        <f t="shared" ref="F48" si="642">X48*100</f>
        <v>5.5440305853361321E-3</v>
      </c>
      <c r="G48" s="409">
        <f t="shared" ref="G48" si="643">Y48*100</f>
        <v>4.6975110533360905E-3</v>
      </c>
      <c r="H48" s="409">
        <f t="shared" ref="H48" si="644">Z48*100</f>
        <v>-0.10392909052385738</v>
      </c>
      <c r="I48" s="409">
        <f t="shared" ref="I48" si="645">AA48*100</f>
        <v>-0.10392909052388408</v>
      </c>
      <c r="K48" s="17">
        <v>202109</v>
      </c>
      <c r="L48" s="407">
        <f t="shared" ref="L48" si="646">AC48*100</f>
        <v>81.86190123375961</v>
      </c>
      <c r="M48" s="416">
        <f t="shared" ref="M48" si="647">AD48*100</f>
        <v>1.6097462954779227</v>
      </c>
      <c r="N48" s="407">
        <f t="shared" ref="N48" si="648">AE48*100</f>
        <v>17.708983178762502</v>
      </c>
      <c r="O48" s="407">
        <f t="shared" ref="O48" si="649">AF48*100</f>
        <v>8.6737243980145351</v>
      </c>
      <c r="P48" s="407">
        <f t="shared" ref="P48" si="650">AG48*100</f>
        <v>-5.3344357748069351</v>
      </c>
      <c r="Q48" s="407">
        <f t="shared" ref="Q48" si="651">AH48*100</f>
        <v>-4.519919331207614</v>
      </c>
      <c r="R48" s="407">
        <f t="shared" ref="R48" si="652">AI48*100</f>
        <v>100</v>
      </c>
      <c r="S48" s="409"/>
      <c r="T48" s="510">
        <v>-8.5078329437784743E-4</v>
      </c>
      <c r="U48" s="510">
        <v>-1.6729946846316909E-5</v>
      </c>
      <c r="V48" s="510">
        <v>-1.8404785158710756E-4</v>
      </c>
      <c r="W48" s="510">
        <v>-9.0145228814024285E-5</v>
      </c>
      <c r="X48" s="510">
        <v>5.5440305853361326E-5</v>
      </c>
      <c r="Y48" s="510">
        <v>4.6975110533360903E-5</v>
      </c>
      <c r="Z48" s="510">
        <v>-1.0392909052385738E-3</v>
      </c>
      <c r="AA48" s="510">
        <v>-1.0392909052388407E-3</v>
      </c>
      <c r="AC48" s="510">
        <v>0.81861901233759604</v>
      </c>
      <c r="AD48" s="510">
        <v>1.6097462954779228E-2</v>
      </c>
      <c r="AE48" s="510">
        <v>0.17708983178762502</v>
      </c>
      <c r="AF48" s="510">
        <v>8.6737243980145345E-2</v>
      </c>
      <c r="AG48" s="510">
        <v>-5.3344357748069351E-2</v>
      </c>
      <c r="AH48" s="510">
        <v>-4.5199193312076141E-2</v>
      </c>
      <c r="AI48" s="510">
        <v>1</v>
      </c>
    </row>
    <row r="49" spans="1:35">
      <c r="A49" s="17">
        <v>202110</v>
      </c>
      <c r="B49" s="409">
        <f t="shared" ref="B49" si="653">T49*100</f>
        <v>-5.2879392755205059E-3</v>
      </c>
      <c r="C49" s="413">
        <f t="shared" ref="C49" si="654">U49*100</f>
        <v>1.8631558817691497E-2</v>
      </c>
      <c r="D49" s="409">
        <f t="shared" ref="D49" si="655">V49*100</f>
        <v>-3.8971567925359142E-3</v>
      </c>
      <c r="E49" s="409">
        <f t="shared" ref="E49" si="656">W49*100</f>
        <v>6.5749829305612314E-3</v>
      </c>
      <c r="F49" s="409">
        <f t="shared" ref="F49" si="657">X49*100</f>
        <v>9.7455917735116693E-3</v>
      </c>
      <c r="G49" s="409">
        <f t="shared" ref="G49" si="658">Y49*100</f>
        <v>7.0651403547196947E-3</v>
      </c>
      <c r="H49" s="409">
        <f t="shared" ref="H49" si="659">Z49*100</f>
        <v>3.2832177808427669E-2</v>
      </c>
      <c r="I49" s="409">
        <f t="shared" ref="I49" si="660">AA49*100</f>
        <v>3.2832177808453641E-2</v>
      </c>
      <c r="K49" s="17">
        <v>202110</v>
      </c>
      <c r="L49" s="407">
        <f t="shared" ref="L49" si="661">AC49*100</f>
        <v>-16.105965636440811</v>
      </c>
      <c r="M49" s="416">
        <f t="shared" ref="M49" si="662">AD49*100</f>
        <v>56.747861583854409</v>
      </c>
      <c r="N49" s="407">
        <f t="shared" ref="N49" si="663">AE49*100</f>
        <v>-11.869930819927381</v>
      </c>
      <c r="O49" s="407">
        <f t="shared" ref="O49" si="664">AF49*100</f>
        <v>20.026033511774852</v>
      </c>
      <c r="P49" s="407">
        <f t="shared" ref="P49" si="665">AG49*100</f>
        <v>29.683050056490863</v>
      </c>
      <c r="Q49" s="407">
        <f t="shared" ref="Q49" si="666">AH49*100</f>
        <v>21.51895130424808</v>
      </c>
      <c r="R49" s="407">
        <f t="shared" ref="R49" si="667">AI49*100</f>
        <v>100</v>
      </c>
      <c r="S49" s="409"/>
      <c r="T49" s="510">
        <v>-5.2879392755205061E-5</v>
      </c>
      <c r="U49" s="510">
        <v>1.8631558817691499E-4</v>
      </c>
      <c r="V49" s="510">
        <v>-3.8971567925359142E-5</v>
      </c>
      <c r="W49" s="510">
        <v>6.5749829305612311E-5</v>
      </c>
      <c r="X49" s="510">
        <v>9.7455917735116696E-5</v>
      </c>
      <c r="Y49" s="510">
        <v>7.0651403547196946E-5</v>
      </c>
      <c r="Z49" s="510">
        <v>3.2832177808427671E-4</v>
      </c>
      <c r="AA49" s="510">
        <v>3.2832177808453638E-4</v>
      </c>
      <c r="AC49" s="510">
        <v>-0.16105965636440811</v>
      </c>
      <c r="AD49" s="510">
        <v>0.56747861583854409</v>
      </c>
      <c r="AE49" s="510">
        <v>-0.11869930819927381</v>
      </c>
      <c r="AF49" s="510">
        <v>0.20026033511774852</v>
      </c>
      <c r="AG49" s="510">
        <v>0.29683050056490862</v>
      </c>
      <c r="AH49" s="510">
        <v>0.2151895130424808</v>
      </c>
      <c r="AI49" s="510">
        <v>1</v>
      </c>
    </row>
    <row r="50" spans="1:35">
      <c r="A50" s="17">
        <v>202111</v>
      </c>
      <c r="B50" s="409">
        <f t="shared" ref="B50" si="668">T50*100</f>
        <v>5.275480178481267E-2</v>
      </c>
      <c r="C50" s="413">
        <f t="shared" ref="C50" si="669">U50*100</f>
        <v>4.0027518391113993E-2</v>
      </c>
      <c r="D50" s="409">
        <f t="shared" ref="D50" si="670">V50*100</f>
        <v>1.1744783716397856E-2</v>
      </c>
      <c r="E50" s="409">
        <f t="shared" ref="E50" si="671">W50*100</f>
        <v>1.871750010900014E-2</v>
      </c>
      <c r="F50" s="409">
        <f t="shared" ref="F50" si="672">X50*100</f>
        <v>1.2539777918255153E-2</v>
      </c>
      <c r="G50" s="409">
        <f t="shared" ref="G50" si="673">Y50*100</f>
        <v>8.3852666588819617E-3</v>
      </c>
      <c r="H50" s="409">
        <f t="shared" ref="H50" si="674">Z50*100</f>
        <v>0.14416964857846176</v>
      </c>
      <c r="I50" s="409">
        <f t="shared" ref="I50" si="675">AA50*100</f>
        <v>0.14416964857845599</v>
      </c>
      <c r="K50" s="17">
        <v>202111</v>
      </c>
      <c r="L50" s="407">
        <f t="shared" ref="L50" si="676">AC50*100</f>
        <v>36.592169229088327</v>
      </c>
      <c r="M50" s="416">
        <f t="shared" ref="M50" si="677">AD50*100</f>
        <v>27.764178373043425</v>
      </c>
      <c r="N50" s="407">
        <f t="shared" ref="N50" si="678">AE50*100</f>
        <v>8.1465022854695839</v>
      </c>
      <c r="O50" s="407">
        <f t="shared" ref="O50" si="679">AF50*100</f>
        <v>12.982968532945735</v>
      </c>
      <c r="P50" s="407">
        <f t="shared" ref="P50" si="680">AG50*100</f>
        <v>8.6979319446912591</v>
      </c>
      <c r="Q50" s="407">
        <f t="shared" ref="Q50" si="681">AH50*100</f>
        <v>5.8162496347616672</v>
      </c>
      <c r="R50" s="407">
        <f t="shared" ref="R50" si="682">AI50*100</f>
        <v>100</v>
      </c>
      <c r="S50" s="409"/>
      <c r="T50" s="510">
        <v>5.275480178481267E-4</v>
      </c>
      <c r="U50" s="510">
        <v>4.0027518391113991E-4</v>
      </c>
      <c r="V50" s="510">
        <v>1.1744783716397856E-4</v>
      </c>
      <c r="W50" s="510">
        <v>1.8717500109000139E-4</v>
      </c>
      <c r="X50" s="510">
        <v>1.2539777918255153E-4</v>
      </c>
      <c r="Y50" s="510">
        <v>8.385266658881962E-5</v>
      </c>
      <c r="Z50" s="510">
        <v>1.4416964857846177E-3</v>
      </c>
      <c r="AA50" s="510">
        <v>1.4416964857845598E-3</v>
      </c>
      <c r="AC50" s="510">
        <v>0.36592169229088328</v>
      </c>
      <c r="AD50" s="510">
        <v>0.27764178373043424</v>
      </c>
      <c r="AE50" s="510">
        <v>8.146502285469584E-2</v>
      </c>
      <c r="AF50" s="510">
        <v>0.12982968532945735</v>
      </c>
      <c r="AG50" s="510">
        <v>8.697931944691259E-2</v>
      </c>
      <c r="AH50" s="510">
        <v>5.8162496347616673E-2</v>
      </c>
      <c r="AI50" s="510">
        <v>1</v>
      </c>
    </row>
    <row r="51" spans="1:35">
      <c r="A51" s="403">
        <v>202112</v>
      </c>
      <c r="B51" s="409">
        <f t="shared" ref="B51" si="683">T51*100</f>
        <v>5.5037400511199215E-2</v>
      </c>
      <c r="C51" s="413">
        <f t="shared" ref="C51" si="684">U51*100</f>
        <v>5.2368827687147172E-2</v>
      </c>
      <c r="D51" s="409">
        <f t="shared" ref="D51" si="685">V51*100</f>
        <v>1.8940564869355303E-2</v>
      </c>
      <c r="E51" s="409">
        <f t="shared" ref="E51" si="686">W51*100</f>
        <v>2.680243079219052E-2</v>
      </c>
      <c r="F51" s="409">
        <f t="shared" ref="F51" si="687">X51*100</f>
        <v>1.3343079867558706E-2</v>
      </c>
      <c r="G51" s="409">
        <f t="shared" ref="G51" si="688">Y51*100</f>
        <v>8.1357051713444786E-3</v>
      </c>
      <c r="H51" s="409">
        <f t="shared" ref="H51" si="689">Z51*100</f>
        <v>0.17462800889879537</v>
      </c>
      <c r="I51" s="409">
        <f t="shared" ref="I51" si="690">AA51*100</f>
        <v>0.17462800889880106</v>
      </c>
      <c r="K51" s="17">
        <v>202112</v>
      </c>
      <c r="L51" s="407">
        <f t="shared" ref="L51" si="691">AC51*100</f>
        <v>31.516937551006389</v>
      </c>
      <c r="M51" s="416">
        <f t="shared" ref="M51" si="692">AD51*100</f>
        <v>29.988790468026931</v>
      </c>
      <c r="N51" s="407">
        <f t="shared" ref="N51" si="693">AE51*100</f>
        <v>10.846235371286971</v>
      </c>
      <c r="O51" s="407">
        <f t="shared" ref="O51" si="694">AF51*100</f>
        <v>15.348300058625597</v>
      </c>
      <c r="P51" s="407">
        <f t="shared" ref="P51" si="695">AG51*100</f>
        <v>7.6408589616867308</v>
      </c>
      <c r="Q51" s="407">
        <f t="shared" ref="Q51" si="696">AH51*100</f>
        <v>4.6588775893673962</v>
      </c>
      <c r="R51" s="407">
        <f t="shared" ref="R51" si="697">AI51*100</f>
        <v>100.00000000000003</v>
      </c>
      <c r="S51" s="409"/>
      <c r="T51" s="511">
        <v>5.5037400511199217E-4</v>
      </c>
      <c r="U51" s="511">
        <v>5.2368827687147173E-4</v>
      </c>
      <c r="V51" s="511">
        <v>1.8940564869355302E-4</v>
      </c>
      <c r="W51" s="511">
        <v>2.6802430792190521E-4</v>
      </c>
      <c r="X51" s="511">
        <v>1.3343079867558707E-4</v>
      </c>
      <c r="Y51" s="511">
        <v>8.1357051713444793E-5</v>
      </c>
      <c r="Z51" s="511">
        <v>1.7462800889879537E-3</v>
      </c>
      <c r="AA51" s="511">
        <v>1.7462800889880105E-3</v>
      </c>
      <c r="AC51" s="511">
        <v>0.31516937551006391</v>
      </c>
      <c r="AD51" s="511">
        <v>0.29988790468026932</v>
      </c>
      <c r="AE51" s="511">
        <v>0.10846235371286971</v>
      </c>
      <c r="AF51" s="511">
        <v>0.15348300058625597</v>
      </c>
      <c r="AG51" s="511">
        <v>7.6408589616867306E-2</v>
      </c>
      <c r="AH51" s="511">
        <v>4.658877589367396E-2</v>
      </c>
      <c r="AI51" s="511">
        <v>1.0000000000000002</v>
      </c>
    </row>
    <row r="52" spans="1:35">
      <c r="A52" s="405">
        <v>202201</v>
      </c>
      <c r="B52" s="410">
        <f t="shared" ref="B52" si="698">T52*100</f>
        <v>4.2538999810226609E-2</v>
      </c>
      <c r="C52" s="414">
        <f t="shared" ref="C52" si="699">U52*100</f>
        <v>6.037718919580088E-2</v>
      </c>
      <c r="D52" s="410">
        <f t="shared" ref="D52" si="700">V52*100</f>
        <v>2.4221127458057125E-2</v>
      </c>
      <c r="E52" s="410">
        <f t="shared" ref="E52" si="701">W52*100</f>
        <v>3.2328110616599563E-2</v>
      </c>
      <c r="F52" s="410">
        <f t="shared" ref="F52" si="702">X52*100</f>
        <v>1.3436257553189321E-2</v>
      </c>
      <c r="G52" s="410">
        <f t="shared" ref="G52" si="703">Y52*100</f>
        <v>8.4799488562935042E-3</v>
      </c>
      <c r="H52" s="410">
        <f t="shared" ref="H52" si="704">Z52*100</f>
        <v>0.181381633490167</v>
      </c>
      <c r="I52" s="410">
        <f t="shared" ref="I52" si="705">AA52*100</f>
        <v>0.18138163349017314</v>
      </c>
      <c r="K52" s="405">
        <v>202201</v>
      </c>
      <c r="L52" s="406">
        <f t="shared" ref="L52:L59" si="706">AC52*100</f>
        <v>23.45276034385958</v>
      </c>
      <c r="M52" s="418">
        <f t="shared" ref="M52:M59" si="707">AD52*100</f>
        <v>33.287377577330076</v>
      </c>
      <c r="N52" s="406">
        <f t="shared" ref="N52:N59" si="708">AE52*100</f>
        <v>13.353682504667812</v>
      </c>
      <c r="O52" s="406">
        <f t="shared" ref="O52:O59" si="709">AF52*100</f>
        <v>17.823254755477834</v>
      </c>
      <c r="P52" s="406">
        <f t="shared" ref="P52:P59" si="710">AG52*100</f>
        <v>7.4077277255956142</v>
      </c>
      <c r="Q52" s="406">
        <f t="shared" ref="Q52:Q59" si="711">AH52*100</f>
        <v>4.6751970930690829</v>
      </c>
      <c r="R52" s="406">
        <f t="shared" ref="R52:R59" si="712">AI52*100</f>
        <v>100</v>
      </c>
      <c r="S52" s="409"/>
      <c r="T52" s="510">
        <v>4.2538999810226612E-4</v>
      </c>
      <c r="U52" s="510">
        <v>6.0377189195800877E-4</v>
      </c>
      <c r="V52" s="510">
        <v>2.4221127458057124E-4</v>
      </c>
      <c r="W52" s="510">
        <v>3.2328110616599562E-4</v>
      </c>
      <c r="X52" s="510">
        <v>1.3436257553189321E-4</v>
      </c>
      <c r="Y52" s="510">
        <v>8.4799488562935048E-5</v>
      </c>
      <c r="Z52" s="510">
        <v>1.81381633490167E-3</v>
      </c>
      <c r="AA52" s="510">
        <v>1.8138163349017313E-3</v>
      </c>
      <c r="AC52" s="510">
        <v>0.2345276034385958</v>
      </c>
      <c r="AD52" s="510">
        <v>0.3328737757733008</v>
      </c>
      <c r="AE52" s="510">
        <v>0.13353682504667813</v>
      </c>
      <c r="AF52" s="510">
        <v>0.17823254755477833</v>
      </c>
      <c r="AG52" s="510">
        <v>7.4077277255956142E-2</v>
      </c>
      <c r="AH52" s="510">
        <v>4.6751970930690827E-2</v>
      </c>
      <c r="AI52" s="510">
        <v>1</v>
      </c>
    </row>
    <row r="53" spans="1:35">
      <c r="A53" s="17">
        <v>202202</v>
      </c>
      <c r="B53" s="409">
        <f t="shared" ref="B53" si="713">T53*100</f>
        <v>9.4497480461273597E-3</v>
      </c>
      <c r="C53" s="413">
        <f t="shared" ref="C53" si="714">U53*100</f>
        <v>5.5598761010479447E-2</v>
      </c>
      <c r="D53" s="409">
        <f t="shared" ref="D53" si="715">V53*100</f>
        <v>2.1870868391955324E-2</v>
      </c>
      <c r="E53" s="409">
        <f t="shared" ref="E53" si="716">W53*100</f>
        <v>3.1497729759613152E-2</v>
      </c>
      <c r="F53" s="409">
        <f t="shared" ref="F53" si="717">X53*100</f>
        <v>1.2159939721776883E-2</v>
      </c>
      <c r="G53" s="409">
        <f t="shared" ref="G53" si="718">Y53*100</f>
        <v>7.0595131034557673E-3</v>
      </c>
      <c r="H53" s="409">
        <f t="shared" ref="H53" si="719">Z53*100</f>
        <v>0.13763656003340793</v>
      </c>
      <c r="I53" s="409">
        <f t="shared" ref="I53" si="720">AA53*100</f>
        <v>0.1376365600333902</v>
      </c>
      <c r="K53" s="17">
        <v>202202</v>
      </c>
      <c r="L53" s="407">
        <f t="shared" si="706"/>
        <v>6.8657252432301865</v>
      </c>
      <c r="M53" s="416">
        <f t="shared" si="707"/>
        <v>40.395343357160478</v>
      </c>
      <c r="N53" s="407">
        <f t="shared" si="708"/>
        <v>15.890304426851923</v>
      </c>
      <c r="O53" s="407">
        <f t="shared" si="709"/>
        <v>22.88471155626662</v>
      </c>
      <c r="P53" s="407">
        <f t="shared" si="710"/>
        <v>8.8348181027085779</v>
      </c>
      <c r="Q53" s="407">
        <f t="shared" si="711"/>
        <v>5.1290973137822116</v>
      </c>
      <c r="R53" s="407">
        <f t="shared" si="712"/>
        <v>100</v>
      </c>
      <c r="S53" s="409"/>
      <c r="T53" s="510">
        <v>9.449748046127359E-5</v>
      </c>
      <c r="U53" s="510">
        <v>5.5598761010479446E-4</v>
      </c>
      <c r="V53" s="510">
        <v>2.1870868391955325E-4</v>
      </c>
      <c r="W53" s="510">
        <v>3.1497729759613152E-4</v>
      </c>
      <c r="X53" s="510">
        <v>1.2159939721776884E-4</v>
      </c>
      <c r="Y53" s="510">
        <v>7.0595131034557673E-5</v>
      </c>
      <c r="Z53" s="510">
        <v>1.3763656003340794E-3</v>
      </c>
      <c r="AA53" s="510">
        <v>1.376365600333902E-3</v>
      </c>
      <c r="AC53" s="510">
        <v>6.8657252432301863E-2</v>
      </c>
      <c r="AD53" s="510">
        <v>0.40395343357160479</v>
      </c>
      <c r="AE53" s="510">
        <v>0.15890304426851923</v>
      </c>
      <c r="AF53" s="510">
        <v>0.22884711556266621</v>
      </c>
      <c r="AG53" s="510">
        <v>8.8348181027085776E-2</v>
      </c>
      <c r="AH53" s="510">
        <v>5.1290973137822111E-2</v>
      </c>
      <c r="AI53" s="510">
        <v>1</v>
      </c>
    </row>
    <row r="54" spans="1:35">
      <c r="A54" s="17">
        <v>202203</v>
      </c>
      <c r="B54" s="409">
        <f t="shared" ref="B54" si="721">T54*100</f>
        <v>1.3850813488277853E-3</v>
      </c>
      <c r="C54" s="413">
        <f t="shared" ref="C54" si="722">U54*100</f>
        <v>4.9873202521024035E-2</v>
      </c>
      <c r="D54" s="409">
        <f t="shared" ref="D54" si="723">V54*100</f>
        <v>2.0078948030350686E-2</v>
      </c>
      <c r="E54" s="409">
        <f t="shared" ref="E54" si="724">W54*100</f>
        <v>2.5649819753966224E-2</v>
      </c>
      <c r="F54" s="409">
        <f t="shared" ref="F54" si="725">X54*100</f>
        <v>1.2156373962334306E-2</v>
      </c>
      <c r="G54" s="409">
        <f t="shared" ref="G54" si="726">Y54*100</f>
        <v>7.7158151395857206E-3</v>
      </c>
      <c r="H54" s="409">
        <f t="shared" ref="H54" si="727">Z54*100</f>
        <v>0.11685924075608876</v>
      </c>
      <c r="I54" s="409">
        <f t="shared" ref="I54" si="728">AA54*100</f>
        <v>0.11685924075607944</v>
      </c>
      <c r="K54" s="17">
        <v>202203</v>
      </c>
      <c r="L54" s="407">
        <f t="shared" si="706"/>
        <v>1.1852561593470887</v>
      </c>
      <c r="M54" s="416">
        <f t="shared" si="707"/>
        <v>42.678013478729085</v>
      </c>
      <c r="N54" s="407">
        <f t="shared" si="708"/>
        <v>17.182165398678158</v>
      </c>
      <c r="O54" s="407">
        <f t="shared" si="709"/>
        <v>21.949329456540887</v>
      </c>
      <c r="P54" s="407">
        <f t="shared" si="710"/>
        <v>10.402578250279209</v>
      </c>
      <c r="Q54" s="407">
        <f t="shared" si="711"/>
        <v>6.6026572564255686</v>
      </c>
      <c r="R54" s="407">
        <f t="shared" si="712"/>
        <v>100</v>
      </c>
      <c r="S54" s="409"/>
      <c r="T54" s="510">
        <v>1.3850813488277853E-5</v>
      </c>
      <c r="U54" s="510">
        <v>4.9873202521024036E-4</v>
      </c>
      <c r="V54" s="510">
        <v>2.0078948030350686E-4</v>
      </c>
      <c r="W54" s="510">
        <v>2.5649819753966222E-4</v>
      </c>
      <c r="X54" s="510">
        <v>1.2156373962334305E-4</v>
      </c>
      <c r="Y54" s="510">
        <v>7.7158151395857204E-5</v>
      </c>
      <c r="Z54" s="510">
        <v>1.1685924075608876E-3</v>
      </c>
      <c r="AA54" s="510">
        <v>1.1685924075607943E-3</v>
      </c>
      <c r="AC54" s="510">
        <v>1.1852561593470886E-2</v>
      </c>
      <c r="AD54" s="510">
        <v>0.42678013478729088</v>
      </c>
      <c r="AE54" s="510">
        <v>0.17182165398678159</v>
      </c>
      <c r="AF54" s="510">
        <v>0.21949329456540886</v>
      </c>
      <c r="AG54" s="510">
        <v>0.10402578250279208</v>
      </c>
      <c r="AH54" s="510">
        <v>6.6026572564255689E-2</v>
      </c>
      <c r="AI54" s="510">
        <v>1</v>
      </c>
    </row>
    <row r="55" spans="1:35">
      <c r="A55" s="17">
        <v>202204</v>
      </c>
      <c r="B55" s="409">
        <f t="shared" ref="B55" si="729">T55*100</f>
        <v>-1.6166754636276207E-2</v>
      </c>
      <c r="C55" s="413">
        <f t="shared" ref="C55" si="730">U55*100</f>
        <v>3.7911881775202431E-2</v>
      </c>
      <c r="D55" s="409">
        <f t="shared" ref="D55" si="731">V55*100</f>
        <v>1.2033202703079901E-2</v>
      </c>
      <c r="E55" s="409">
        <f t="shared" ref="E55" si="732">W55*100</f>
        <v>1.7449573213310764E-2</v>
      </c>
      <c r="F55" s="409">
        <f t="shared" ref="F55" si="733">X55*100</f>
        <v>8.7174987805910074E-3</v>
      </c>
      <c r="G55" s="409">
        <f t="shared" ref="G55" si="734">Y55*100</f>
        <v>5.2954506881774622E-3</v>
      </c>
      <c r="H55" s="409">
        <f t="shared" ref="H55" si="735">Z55*100</f>
        <v>6.524085252408536E-2</v>
      </c>
      <c r="I55" s="409">
        <f t="shared" ref="I55" si="736">AA55*100</f>
        <v>6.5240852524105789E-2</v>
      </c>
      <c r="K55" s="17">
        <v>202204</v>
      </c>
      <c r="L55" s="407">
        <f t="shared" si="706"/>
        <v>-24.780109411212596</v>
      </c>
      <c r="M55" s="416">
        <f t="shared" si="707"/>
        <v>58.110647406402713</v>
      </c>
      <c r="N55" s="407">
        <f t="shared" si="708"/>
        <v>18.444275691580721</v>
      </c>
      <c r="O55" s="407">
        <f t="shared" si="709"/>
        <v>26.746390548573533</v>
      </c>
      <c r="P55" s="407">
        <f t="shared" si="710"/>
        <v>13.362024626169186</v>
      </c>
      <c r="Q55" s="407">
        <f t="shared" si="711"/>
        <v>8.1167711384864401</v>
      </c>
      <c r="R55" s="407">
        <f t="shared" si="712"/>
        <v>100</v>
      </c>
      <c r="S55" s="409"/>
      <c r="T55" s="510">
        <v>-1.6166754636276208E-4</v>
      </c>
      <c r="U55" s="510">
        <v>3.7911881775202431E-4</v>
      </c>
      <c r="V55" s="510">
        <v>1.2033202703079901E-4</v>
      </c>
      <c r="W55" s="510">
        <v>1.7449573213310763E-4</v>
      </c>
      <c r="X55" s="510">
        <v>8.7174987805910069E-5</v>
      </c>
      <c r="Y55" s="510">
        <v>5.2954506881774619E-5</v>
      </c>
      <c r="Z55" s="510">
        <v>6.5240852524085357E-4</v>
      </c>
      <c r="AA55" s="510">
        <v>6.5240852524105794E-4</v>
      </c>
      <c r="AC55" s="510">
        <v>-0.24780109411212597</v>
      </c>
      <c r="AD55" s="510">
        <v>0.58110647406402716</v>
      </c>
      <c r="AE55" s="510">
        <v>0.18444275691580719</v>
      </c>
      <c r="AF55" s="510">
        <v>0.26746390548573534</v>
      </c>
      <c r="AG55" s="510">
        <v>0.13362024626169186</v>
      </c>
      <c r="AH55" s="510">
        <v>8.1167711384864394E-2</v>
      </c>
      <c r="AI55" s="510">
        <v>1</v>
      </c>
    </row>
    <row r="56" spans="1:35">
      <c r="A56" s="17">
        <v>202205</v>
      </c>
      <c r="B56" s="409">
        <f t="shared" ref="B56" si="737">T56*100</f>
        <v>-3.742155825247992E-2</v>
      </c>
      <c r="C56" s="413">
        <f t="shared" ref="C56" si="738">U56*100</f>
        <v>2.4319265555357163E-2</v>
      </c>
      <c r="D56" s="409">
        <f t="shared" ref="D56" si="739">V56*100</f>
        <v>3.0165155238262927E-3</v>
      </c>
      <c r="E56" s="409">
        <f t="shared" ref="E56" si="740">W56*100</f>
        <v>7.6267408274278449E-3</v>
      </c>
      <c r="F56" s="409">
        <f t="shared" ref="F56" si="741">X56*100</f>
        <v>2.7131622059216186E-3</v>
      </c>
      <c r="G56" s="409">
        <f t="shared" ref="G56" si="742">Y56*100</f>
        <v>3.8929143944002663E-4</v>
      </c>
      <c r="H56" s="409">
        <f t="shared" ref="H56" si="743">Z56*100</f>
        <v>6.4341729949302822E-4</v>
      </c>
      <c r="I56" s="409">
        <f t="shared" ref="I56" si="744">AA56*100</f>
        <v>6.4341729949510284E-4</v>
      </c>
      <c r="K56" s="17">
        <v>202205</v>
      </c>
      <c r="L56" s="407">
        <f t="shared" si="706"/>
        <v>-5816.0634291253464</v>
      </c>
      <c r="M56" s="416">
        <f t="shared" si="707"/>
        <v>3779.7034015901027</v>
      </c>
      <c r="N56" s="407">
        <f t="shared" si="708"/>
        <v>468.82723330614738</v>
      </c>
      <c r="O56" s="407">
        <f t="shared" si="709"/>
        <v>1185.3490469462399</v>
      </c>
      <c r="P56" s="407">
        <f t="shared" si="710"/>
        <v>421.68002135774361</v>
      </c>
      <c r="Q56" s="407">
        <f t="shared" si="711"/>
        <v>60.503725925113208</v>
      </c>
      <c r="R56" s="407">
        <f t="shared" si="712"/>
        <v>100.00000000000017</v>
      </c>
      <c r="S56" s="409"/>
      <c r="T56" s="510">
        <v>-3.7421558252479918E-4</v>
      </c>
      <c r="U56" s="510">
        <v>2.4319265555357164E-4</v>
      </c>
      <c r="V56" s="510">
        <v>3.0165155238262925E-5</v>
      </c>
      <c r="W56" s="510">
        <v>7.6267408274278446E-5</v>
      </c>
      <c r="X56" s="510">
        <v>2.7131622059216185E-5</v>
      </c>
      <c r="Y56" s="510">
        <v>3.8929143944002662E-6</v>
      </c>
      <c r="Z56" s="510">
        <v>6.4341729949302821E-6</v>
      </c>
      <c r="AA56" s="510">
        <v>6.4341729949510285E-6</v>
      </c>
      <c r="AC56" s="510">
        <v>-58.160634291253466</v>
      </c>
      <c r="AD56" s="510">
        <v>37.797034015901026</v>
      </c>
      <c r="AE56" s="510">
        <v>4.688272333061474</v>
      </c>
      <c r="AF56" s="510">
        <v>11.8534904694624</v>
      </c>
      <c r="AG56" s="510">
        <v>4.2168002135774358</v>
      </c>
      <c r="AH56" s="510">
        <v>0.60503725925113205</v>
      </c>
      <c r="AI56" s="510">
        <v>1.0000000000000018</v>
      </c>
    </row>
    <row r="57" spans="1:35">
      <c r="A57" s="17">
        <v>202206</v>
      </c>
      <c r="B57" s="409">
        <f t="shared" ref="B57:B58" si="745">T57*100</f>
        <v>-3.8222356796760511E-2</v>
      </c>
      <c r="C57" s="413">
        <f t="shared" ref="C57:C58" si="746">U57*100</f>
        <v>1.1889990033416405E-2</v>
      </c>
      <c r="D57" s="409">
        <f t="shared" ref="D57:D58" si="747">V57*100</f>
        <v>-5.1920057702131922E-5</v>
      </c>
      <c r="E57" s="409">
        <f t="shared" ref="E57:E58" si="748">W57*100</f>
        <v>1.6086958496075771E-4</v>
      </c>
      <c r="F57" s="409">
        <f t="shared" ref="F57:F58" si="749">X57*100</f>
        <v>-1.3306169578194227E-3</v>
      </c>
      <c r="G57" s="409">
        <f t="shared" ref="G57:G58" si="750">Y57*100</f>
        <v>-4.4180529901718859E-3</v>
      </c>
      <c r="H57" s="409">
        <f t="shared" ref="H57:H58" si="751">Z57*100</f>
        <v>-3.1972087184076792E-2</v>
      </c>
      <c r="I57" s="409">
        <f t="shared" ref="I57:I58" si="752">AA57*100</f>
        <v>-3.1972087184092134E-2</v>
      </c>
      <c r="K57" s="17">
        <v>202206</v>
      </c>
      <c r="L57" s="407">
        <f t="shared" si="706"/>
        <v>119.54914477962693</v>
      </c>
      <c r="M57" s="416">
        <f t="shared" si="707"/>
        <v>-37.188657609247457</v>
      </c>
      <c r="N57" s="407">
        <f t="shared" si="708"/>
        <v>0.16239183073412206</v>
      </c>
      <c r="O57" s="407">
        <f t="shared" si="709"/>
        <v>-0.50315634395265985</v>
      </c>
      <c r="P57" s="407">
        <f t="shared" si="710"/>
        <v>4.1618082365361371</v>
      </c>
      <c r="Q57" s="407">
        <f t="shared" si="711"/>
        <v>13.818469106302917</v>
      </c>
      <c r="R57" s="407">
        <f t="shared" si="712"/>
        <v>99.999999999999972</v>
      </c>
      <c r="S57" s="409"/>
      <c r="T57" s="510">
        <v>-3.8222356796760513E-4</v>
      </c>
      <c r="U57" s="510">
        <v>1.1889990033416405E-4</v>
      </c>
      <c r="V57" s="510">
        <v>-5.192005770213192E-7</v>
      </c>
      <c r="W57" s="510">
        <v>1.6086958496075772E-6</v>
      </c>
      <c r="X57" s="510">
        <v>-1.3306169578194227E-5</v>
      </c>
      <c r="Y57" s="510">
        <v>-4.4180529901718859E-5</v>
      </c>
      <c r="Z57" s="510">
        <v>-3.1972087184076794E-4</v>
      </c>
      <c r="AA57" s="510">
        <v>-3.1972087184092135E-4</v>
      </c>
      <c r="AC57" s="510">
        <v>1.1954914477962693</v>
      </c>
      <c r="AD57" s="510">
        <v>-0.37188657609247455</v>
      </c>
      <c r="AE57" s="510">
        <v>1.6239183073412206E-3</v>
      </c>
      <c r="AF57" s="510">
        <v>-5.0315634395265985E-3</v>
      </c>
      <c r="AG57" s="510">
        <v>4.1618082365361374E-2</v>
      </c>
      <c r="AH57" s="510">
        <v>0.13818469106302916</v>
      </c>
      <c r="AI57" s="510">
        <v>0.99999999999999978</v>
      </c>
    </row>
    <row r="58" spans="1:35">
      <c r="A58" s="17">
        <v>202207</v>
      </c>
      <c r="B58" s="409">
        <f t="shared" si="745"/>
        <v>-3.5087785470333956E-2</v>
      </c>
      <c r="C58" s="413">
        <f t="shared" si="746"/>
        <v>-1.5950874497902164E-2</v>
      </c>
      <c r="D58" s="409">
        <f t="shared" si="747"/>
        <v>-1.0869761869076707E-3</v>
      </c>
      <c r="E58" s="409">
        <f t="shared" si="748"/>
        <v>-6.4720180047861094E-3</v>
      </c>
      <c r="F58" s="409">
        <f t="shared" si="749"/>
        <v>-4.428239028310535E-3</v>
      </c>
      <c r="G58" s="409">
        <f t="shared" si="750"/>
        <v>-8.7761437853938369E-3</v>
      </c>
      <c r="H58" s="409">
        <f t="shared" si="751"/>
        <v>-7.1802036973634256E-2</v>
      </c>
      <c r="I58" s="409">
        <f t="shared" si="752"/>
        <v>-7.180203697361448E-2</v>
      </c>
      <c r="K58" s="17">
        <v>202207</v>
      </c>
      <c r="L58" s="407">
        <f t="shared" si="706"/>
        <v>48.867395618898954</v>
      </c>
      <c r="M58" s="416">
        <f t="shared" si="707"/>
        <v>22.215072399351751</v>
      </c>
      <c r="N58" s="407">
        <f t="shared" si="708"/>
        <v>1.5138514626079602</v>
      </c>
      <c r="O58" s="407">
        <f t="shared" si="709"/>
        <v>9.0136969333650487</v>
      </c>
      <c r="P58" s="407">
        <f t="shared" si="710"/>
        <v>6.1672888610898129</v>
      </c>
      <c r="Q58" s="407">
        <f t="shared" si="711"/>
        <v>12.222694724686489</v>
      </c>
      <c r="R58" s="407">
        <f t="shared" si="712"/>
        <v>100.00000000000003</v>
      </c>
      <c r="S58" s="409"/>
      <c r="T58" s="510">
        <v>-3.5087785470333955E-4</v>
      </c>
      <c r="U58" s="510">
        <v>-1.5950874497902163E-4</v>
      </c>
      <c r="V58" s="510">
        <v>-1.0869761869076706E-5</v>
      </c>
      <c r="W58" s="510">
        <v>-6.4720180047861091E-5</v>
      </c>
      <c r="X58" s="510">
        <v>-4.4282390283105347E-5</v>
      </c>
      <c r="Y58" s="510">
        <v>-8.7761437853938371E-5</v>
      </c>
      <c r="Z58" s="510">
        <v>-7.1802036973634255E-4</v>
      </c>
      <c r="AA58" s="510">
        <v>-7.1802036973614479E-4</v>
      </c>
      <c r="AC58" s="510">
        <v>0.48867395618898957</v>
      </c>
      <c r="AD58" s="510">
        <v>0.22215072399351751</v>
      </c>
      <c r="AE58" s="510">
        <v>1.5138514626079602E-2</v>
      </c>
      <c r="AF58" s="510">
        <v>9.013696933365048E-2</v>
      </c>
      <c r="AG58" s="510">
        <v>6.1672888610898133E-2</v>
      </c>
      <c r="AH58" s="510">
        <v>0.12222694724686489</v>
      </c>
      <c r="AI58" s="510">
        <v>1.0000000000000002</v>
      </c>
    </row>
    <row r="59" spans="1:35">
      <c r="A59" s="17">
        <v>202208</v>
      </c>
      <c r="B59" s="409">
        <f t="shared" ref="B59" si="753">T59*100</f>
        <v>-3.1317588460818668E-2</v>
      </c>
      <c r="C59" s="413">
        <f t="shared" ref="C59" si="754">U59*100</f>
        <v>-4.0926558884184693E-2</v>
      </c>
      <c r="D59" s="409">
        <f t="shared" ref="D59" si="755">V59*100</f>
        <v>-1.4604428390896736E-3</v>
      </c>
      <c r="E59" s="409">
        <f t="shared" ref="E59" si="756">W59*100</f>
        <v>-1.3604314953557047E-2</v>
      </c>
      <c r="F59" s="409">
        <f t="shared" ref="F59" si="757">X59*100</f>
        <v>-7.6072619500955644E-3</v>
      </c>
      <c r="G59" s="409">
        <f t="shared" ref="G59" si="758">Y59*100</f>
        <v>-1.222380331645952E-2</v>
      </c>
      <c r="H59" s="409">
        <f t="shared" ref="H59" si="759">Z59*100</f>
        <v>-0.10713997040420517</v>
      </c>
      <c r="I59" s="409">
        <f t="shared" ref="I59" si="760">AA59*100</f>
        <v>-0.10713997040421736</v>
      </c>
      <c r="K59" s="17">
        <v>202208</v>
      </c>
      <c r="L59" s="407">
        <f t="shared" si="706"/>
        <v>29.230536785354083</v>
      </c>
      <c r="M59" s="416">
        <f t="shared" si="707"/>
        <v>38.199150820913758</v>
      </c>
      <c r="N59" s="407">
        <f t="shared" si="708"/>
        <v>1.3631167094594907</v>
      </c>
      <c r="O59" s="407">
        <f t="shared" si="709"/>
        <v>12.697702736179856</v>
      </c>
      <c r="P59" s="407">
        <f t="shared" si="710"/>
        <v>7.1003024561195742</v>
      </c>
      <c r="Q59" s="407">
        <f t="shared" si="711"/>
        <v>11.40919049197324</v>
      </c>
      <c r="R59" s="407">
        <f t="shared" si="712"/>
        <v>100</v>
      </c>
      <c r="S59" s="409"/>
      <c r="T59" s="510">
        <v>-3.1317588460818668E-4</v>
      </c>
      <c r="U59" s="510">
        <v>-4.0926558884184694E-4</v>
      </c>
      <c r="V59" s="510">
        <v>-1.4604428390896735E-5</v>
      </c>
      <c r="W59" s="510">
        <v>-1.3604314953557048E-4</v>
      </c>
      <c r="X59" s="510">
        <v>-7.6072619500955647E-5</v>
      </c>
      <c r="Y59" s="510">
        <v>-1.2223803316459519E-4</v>
      </c>
      <c r="Z59" s="510">
        <v>-1.0713997040420517E-3</v>
      </c>
      <c r="AA59" s="510">
        <v>-1.0713997040421735E-3</v>
      </c>
      <c r="AC59" s="510">
        <v>0.29230536785354083</v>
      </c>
      <c r="AD59" s="510">
        <v>0.38199150820913758</v>
      </c>
      <c r="AE59" s="510">
        <v>1.3631167094594906E-2</v>
      </c>
      <c r="AF59" s="510">
        <v>0.12697702736179856</v>
      </c>
      <c r="AG59" s="510">
        <v>7.1003024561195741E-2</v>
      </c>
      <c r="AH59" s="510">
        <v>0.1140919049197324</v>
      </c>
      <c r="AI59" s="510">
        <v>1</v>
      </c>
    </row>
    <row r="60" spans="1:35">
      <c r="A60" s="17">
        <v>202209</v>
      </c>
      <c r="B60" s="409">
        <f t="shared" ref="B60" si="761">T60*100</f>
        <v>-4.2949188705700601E-2</v>
      </c>
      <c r="C60" s="413">
        <f t="shared" ref="C60" si="762">U60*100</f>
        <v>-6.4380066764756244E-2</v>
      </c>
      <c r="D60" s="409">
        <f t="shared" ref="D60" si="763">V60*100</f>
        <v>-7.1857840189284939E-3</v>
      </c>
      <c r="E60" s="409">
        <f t="shared" ref="E60" si="764">W60*100</f>
        <v>-2.2526269484194377E-2</v>
      </c>
      <c r="F60" s="409">
        <f t="shared" ref="F60" si="765">X60*100</f>
        <v>-1.026326042039653E-2</v>
      </c>
      <c r="G60" s="409">
        <f t="shared" ref="G60" si="766">Y60*100</f>
        <v>-1.4105336891412771E-2</v>
      </c>
      <c r="H60" s="409">
        <f t="shared" ref="H60" si="767">Z60*100</f>
        <v>-0.16140990628538901</v>
      </c>
      <c r="I60" s="409">
        <f t="shared" ref="I60" si="768">AA60*100</f>
        <v>-0.16140990628538884</v>
      </c>
      <c r="K60" s="17">
        <v>202209</v>
      </c>
      <c r="L60" s="407">
        <f t="shared" ref="L60" si="769">AC60*100</f>
        <v>26.608768751629221</v>
      </c>
      <c r="M60" s="416">
        <f t="shared" ref="M60" si="770">AD60*100</f>
        <v>39.886069105898486</v>
      </c>
      <c r="N60" s="407">
        <f t="shared" ref="N60" si="771">AE60*100</f>
        <v>4.4518853794656827</v>
      </c>
      <c r="O60" s="407">
        <f t="shared" ref="O60" si="772">AF60*100</f>
        <v>13.955939881636297</v>
      </c>
      <c r="P60" s="407">
        <f t="shared" ref="P60" si="773">AG60*100</f>
        <v>6.3585071428330098</v>
      </c>
      <c r="Q60" s="407">
        <f t="shared" ref="Q60" si="774">AH60*100</f>
        <v>8.738829738537305</v>
      </c>
      <c r="R60" s="407">
        <f t="shared" ref="R60" si="775">AI60*100</f>
        <v>100</v>
      </c>
      <c r="S60" s="409"/>
      <c r="T60" s="510">
        <v>-4.2949188705700603E-4</v>
      </c>
      <c r="U60" s="510">
        <v>-6.4380066764756249E-4</v>
      </c>
      <c r="V60" s="510">
        <v>-7.1857840189284939E-5</v>
      </c>
      <c r="W60" s="510">
        <v>-2.2526269484194377E-4</v>
      </c>
      <c r="X60" s="510">
        <v>-1.0263260420396529E-4</v>
      </c>
      <c r="Y60" s="510">
        <v>-1.4105336891412771E-4</v>
      </c>
      <c r="Z60" s="510">
        <v>-1.6140990628538902E-3</v>
      </c>
      <c r="AA60" s="510">
        <v>-1.6140990628538885E-3</v>
      </c>
      <c r="AC60" s="510">
        <v>0.26608768751629219</v>
      </c>
      <c r="AD60" s="510">
        <v>0.39886069105898486</v>
      </c>
      <c r="AE60" s="510">
        <v>4.4518853794656831E-2</v>
      </c>
      <c r="AF60" s="510">
        <v>0.13955939881636298</v>
      </c>
      <c r="AG60" s="510">
        <v>6.3585071428330101E-2</v>
      </c>
      <c r="AH60" s="510">
        <v>8.7388297385373057E-2</v>
      </c>
      <c r="AI60" s="510">
        <v>1</v>
      </c>
    </row>
    <row r="61" spans="1:35">
      <c r="A61" s="17">
        <v>202210</v>
      </c>
      <c r="B61" s="409">
        <f t="shared" ref="B61" si="776">T61*100</f>
        <v>-5.3319998203134336E-2</v>
      </c>
      <c r="C61" s="413">
        <f t="shared" ref="C61" si="777">U61*100</f>
        <v>-7.961871404693649E-2</v>
      </c>
      <c r="D61" s="409">
        <f t="shared" ref="D61" si="778">V61*100</f>
        <v>-9.5802852647055986E-3</v>
      </c>
      <c r="E61" s="409">
        <f t="shared" ref="E61" si="779">W61*100</f>
        <v>-2.8696446253451174E-2</v>
      </c>
      <c r="F61" s="409">
        <f t="shared" ref="F61" si="780">X61*100</f>
        <v>-1.2045357322734672E-2</v>
      </c>
      <c r="G61" s="409">
        <f t="shared" ref="G61" si="781">Y61*100</f>
        <v>-1.5314796852681323E-2</v>
      </c>
      <c r="H61" s="409">
        <f t="shared" ref="H61" si="782">Z61*100</f>
        <v>-0.19857559794364357</v>
      </c>
      <c r="I61" s="409">
        <f t="shared" ref="I61" si="783">AA61*100</f>
        <v>-0.19857559794364371</v>
      </c>
      <c r="K61" s="17">
        <v>202210</v>
      </c>
      <c r="L61" s="407">
        <f t="shared" ref="L61" si="784">AC61*100</f>
        <v>26.851233865233898</v>
      </c>
      <c r="M61" s="416">
        <f t="shared" ref="M61" si="785">AD61*100</f>
        <v>40.09491340901441</v>
      </c>
      <c r="N61" s="407">
        <f t="shared" ref="N61" si="786">AE61*100</f>
        <v>4.8245027908336038</v>
      </c>
      <c r="O61" s="407">
        <f t="shared" ref="O61" si="787">AF61*100</f>
        <v>14.45114432519313</v>
      </c>
      <c r="P61" s="407">
        <f t="shared" ref="P61" si="788">AG61*100</f>
        <v>6.0658799205294027</v>
      </c>
      <c r="Q61" s="407">
        <f t="shared" ref="Q61" si="789">AH61*100</f>
        <v>7.7123256891955645</v>
      </c>
      <c r="R61" s="407">
        <f t="shared" ref="R61" si="790">AI61*100</f>
        <v>100</v>
      </c>
      <c r="S61" s="409"/>
      <c r="T61" s="510">
        <v>-5.3319998203134333E-4</v>
      </c>
      <c r="U61" s="510">
        <v>-7.9618714046936483E-4</v>
      </c>
      <c r="V61" s="510">
        <v>-9.5802852647055989E-5</v>
      </c>
      <c r="W61" s="510">
        <v>-2.8696446253451173E-4</v>
      </c>
      <c r="X61" s="510">
        <v>-1.2045357322734673E-4</v>
      </c>
      <c r="Y61" s="510">
        <v>-1.5314796852681324E-4</v>
      </c>
      <c r="Z61" s="510">
        <v>-1.9857559794364357E-3</v>
      </c>
      <c r="AA61" s="510">
        <v>-1.985755979436437E-3</v>
      </c>
      <c r="AC61" s="510">
        <v>0.26851233865233898</v>
      </c>
      <c r="AD61" s="510">
        <v>0.4009491340901441</v>
      </c>
      <c r="AE61" s="510">
        <v>4.8245027908336034E-2</v>
      </c>
      <c r="AF61" s="510">
        <v>0.1445114432519313</v>
      </c>
      <c r="AG61" s="510">
        <v>6.0658799205294024E-2</v>
      </c>
      <c r="AH61" s="510">
        <v>7.7123256891955649E-2</v>
      </c>
      <c r="AI61" s="510">
        <v>1</v>
      </c>
    </row>
    <row r="62" spans="1:35">
      <c r="A62" s="17">
        <v>202211</v>
      </c>
      <c r="B62" s="409">
        <f t="shared" ref="B62" si="791">T62*100</f>
        <v>-5.0777276747000145E-2</v>
      </c>
      <c r="C62" s="413">
        <f t="shared" ref="C62" si="792">U62*100</f>
        <v>-8.3155222914374549E-2</v>
      </c>
      <c r="D62" s="409">
        <f t="shared" ref="D62" si="793">V62*100</f>
        <v>-1.5569955000618039E-2</v>
      </c>
      <c r="E62" s="409">
        <f t="shared" ref="E62" si="794">W62*100</f>
        <v>-3.1777354926075814E-2</v>
      </c>
      <c r="F62" s="409">
        <f t="shared" ref="F62" si="795">X62*100</f>
        <v>-1.1829990361839633E-2</v>
      </c>
      <c r="G62" s="409">
        <f t="shared" ref="G62" si="796">Y62*100</f>
        <v>-1.5020083732737263E-2</v>
      </c>
      <c r="H62" s="409">
        <f t="shared" ref="H62" si="797">Z62*100</f>
        <v>-0.20812988368264546</v>
      </c>
      <c r="I62" s="409">
        <f t="shared" ref="I62" si="798">AA62*100</f>
        <v>-0.20812988368266117</v>
      </c>
      <c r="K62" s="17">
        <v>202211</v>
      </c>
      <c r="L62" s="407">
        <f t="shared" ref="L62" si="799">AC62*100</f>
        <v>24.396917851751109</v>
      </c>
      <c r="M62" s="416">
        <f t="shared" ref="M62" si="800">AD62*100</f>
        <v>39.953523945253764</v>
      </c>
      <c r="N62" s="407">
        <f t="shared" ref="N62" si="801">AE62*100</f>
        <v>7.4808839197541488</v>
      </c>
      <c r="O62" s="407">
        <f t="shared" ref="O62" si="802">AF62*100</f>
        <v>15.268040496543801</v>
      </c>
      <c r="P62" s="407">
        <f t="shared" ref="P62" si="803">AG62*100</f>
        <v>5.6839460785352163</v>
      </c>
      <c r="Q62" s="407">
        <f t="shared" ref="Q62" si="804">AH62*100</f>
        <v>7.2166877081619614</v>
      </c>
      <c r="R62" s="407">
        <f t="shared" ref="R62" si="805">AI62*100</f>
        <v>99.999999999999986</v>
      </c>
      <c r="S62" s="409"/>
      <c r="T62" s="510">
        <v>-5.0777276747000148E-4</v>
      </c>
      <c r="U62" s="510">
        <v>-8.3155222914374548E-4</v>
      </c>
      <c r="V62" s="510">
        <v>-1.5569955000618039E-4</v>
      </c>
      <c r="W62" s="510">
        <v>-3.1777354926075817E-4</v>
      </c>
      <c r="X62" s="510">
        <v>-1.1829990361839634E-4</v>
      </c>
      <c r="Y62" s="510">
        <v>-1.5020083732737263E-4</v>
      </c>
      <c r="Z62" s="510">
        <v>-2.0812988368264546E-3</v>
      </c>
      <c r="AA62" s="510">
        <v>-2.0812988368266116E-3</v>
      </c>
      <c r="AC62" s="510">
        <v>0.2439691785175111</v>
      </c>
      <c r="AD62" s="510">
        <v>0.3995352394525376</v>
      </c>
      <c r="AE62" s="510">
        <v>7.4808839197541485E-2</v>
      </c>
      <c r="AF62" s="510">
        <v>0.152680404965438</v>
      </c>
      <c r="AG62" s="510">
        <v>5.6839460785352167E-2</v>
      </c>
      <c r="AH62" s="510">
        <v>7.2166877081619618E-2</v>
      </c>
      <c r="AI62" s="510">
        <v>0.99999999999999989</v>
      </c>
    </row>
    <row r="63" spans="1:35">
      <c r="A63" s="403">
        <v>202212</v>
      </c>
      <c r="B63" s="411">
        <f t="shared" ref="B63" si="806">T63*100</f>
        <v>-4.7857554052283792E-2</v>
      </c>
      <c r="C63" s="415">
        <f t="shared" ref="C63" si="807">U63*100</f>
        <v>-8.3220101123844301E-2</v>
      </c>
      <c r="D63" s="411">
        <f t="shared" ref="D63" si="808">V63*100</f>
        <v>-1.7817545246714493E-2</v>
      </c>
      <c r="E63" s="411">
        <f t="shared" ref="E63" si="809">W63*100</f>
        <v>-3.4544556442170145E-2</v>
      </c>
      <c r="F63" s="411">
        <f t="shared" ref="F63" si="810">X63*100</f>
        <v>-1.1120116952119155E-2</v>
      </c>
      <c r="G63" s="411">
        <f t="shared" ref="G63" si="811">Y63*100</f>
        <v>-1.3348621944791304E-2</v>
      </c>
      <c r="H63" s="411">
        <f t="shared" ref="H63" si="812">Z63*100</f>
        <v>-0.20790849576192319</v>
      </c>
      <c r="I63" s="411">
        <f t="shared" ref="I63" si="813">AA63*100</f>
        <v>-0.20790849576190748</v>
      </c>
      <c r="K63" s="403">
        <v>202212</v>
      </c>
      <c r="L63" s="408">
        <f t="shared" ref="L63" si="814">AC63*100</f>
        <v>23.018565872885571</v>
      </c>
      <c r="M63" s="417">
        <f t="shared" ref="M63" si="815">AD63*100</f>
        <v>40.02727296874869</v>
      </c>
      <c r="N63" s="408">
        <f t="shared" ref="N63" si="816">AE63*100</f>
        <v>8.5698976280014207</v>
      </c>
      <c r="O63" s="408">
        <f t="shared" ref="O63" si="817">AF63*100</f>
        <v>16.61526928737306</v>
      </c>
      <c r="P63" s="408">
        <f t="shared" ref="P63" si="818">AG63*100</f>
        <v>5.3485630355638971</v>
      </c>
      <c r="Q63" s="408">
        <f t="shared" ref="Q63" si="819">AH63*100</f>
        <v>6.4204312074273586</v>
      </c>
      <c r="R63" s="408">
        <f t="shared" ref="R63" si="820">AI63*100</f>
        <v>99.999999999999986</v>
      </c>
      <c r="S63" s="409"/>
      <c r="T63" s="511">
        <v>-4.7857554052283793E-4</v>
      </c>
      <c r="U63" s="511">
        <v>-8.3220101123844298E-4</v>
      </c>
      <c r="V63" s="511">
        <v>-1.7817545246714492E-4</v>
      </c>
      <c r="W63" s="511">
        <v>-3.4544556442170143E-4</v>
      </c>
      <c r="X63" s="511">
        <v>-1.1120116952119155E-4</v>
      </c>
      <c r="Y63" s="511">
        <v>-1.3348621944791304E-4</v>
      </c>
      <c r="Z63" s="511">
        <v>-2.0790849576192319E-3</v>
      </c>
      <c r="AA63" s="511">
        <v>-2.0790849576190749E-3</v>
      </c>
      <c r="AC63" s="511">
        <v>0.23018565872885571</v>
      </c>
      <c r="AD63" s="511">
        <v>0.40027272968748689</v>
      </c>
      <c r="AE63" s="511">
        <v>8.5698976280014216E-2</v>
      </c>
      <c r="AF63" s="511">
        <v>0.16615269287373061</v>
      </c>
      <c r="AG63" s="511">
        <v>5.3485630355638969E-2</v>
      </c>
      <c r="AH63" s="511">
        <v>6.4204312074273587E-2</v>
      </c>
      <c r="AI63" s="511">
        <v>0.99999999999999989</v>
      </c>
    </row>
    <row r="64" spans="1:35">
      <c r="A64" s="405">
        <v>202301</v>
      </c>
      <c r="B64" s="409">
        <f t="shared" ref="B64" si="821">T64*100</f>
        <v>-3.5622066893555522E-2</v>
      </c>
      <c r="C64" s="413">
        <f t="shared" ref="C64" si="822">U64*100</f>
        <v>-7.2935944574086545E-2</v>
      </c>
      <c r="D64" s="409">
        <f t="shared" ref="D64" si="823">V64*100</f>
        <v>-1.6727578801613692E-2</v>
      </c>
      <c r="E64" s="409">
        <f t="shared" ref="E64" si="824">W64*100</f>
        <v>-3.4724261732495924E-2</v>
      </c>
      <c r="F64" s="409">
        <f t="shared" ref="F64" si="825">X64*100</f>
        <v>-1.1105734513951257E-2</v>
      </c>
      <c r="G64" s="409">
        <f t="shared" ref="G64" si="826">Y64*100</f>
        <v>-1.1095189830342661E-2</v>
      </c>
      <c r="H64" s="409">
        <f t="shared" ref="H64" si="827">Z64*100</f>
        <v>-0.1822107763460456</v>
      </c>
      <c r="I64" s="409">
        <f t="shared" ref="I64" si="828">AA64*100</f>
        <v>-0.18221077634605148</v>
      </c>
      <c r="K64" s="405">
        <v>202301</v>
      </c>
      <c r="L64" s="407">
        <f t="shared" ref="L64" si="829">AC64*100</f>
        <v>19.549923230612812</v>
      </c>
      <c r="M64" s="416">
        <f t="shared" ref="M64" si="830">AD64*100</f>
        <v>40.028337531239231</v>
      </c>
      <c r="N64" s="407">
        <f t="shared" ref="N64" si="831">AE64*100</f>
        <v>9.1803454971540805</v>
      </c>
      <c r="O64" s="407">
        <f t="shared" ref="O64" si="832">AF64*100</f>
        <v>19.057194326722662</v>
      </c>
      <c r="P64" s="407">
        <f t="shared" ref="P64" si="833">AG64*100</f>
        <v>6.094993247194008</v>
      </c>
      <c r="Q64" s="407">
        <f t="shared" ref="Q64" si="834">AH64*100</f>
        <v>6.0892061670772044</v>
      </c>
      <c r="R64" s="407">
        <f t="shared" ref="R64" si="835">AI64*100</f>
        <v>100</v>
      </c>
      <c r="S64" s="409"/>
      <c r="T64" s="510">
        <v>-3.5622066893555525E-4</v>
      </c>
      <c r="U64" s="510">
        <v>-7.293594457408654E-4</v>
      </c>
      <c r="V64" s="510">
        <v>-1.6727578801613692E-4</v>
      </c>
      <c r="W64" s="510">
        <v>-3.4724261732495921E-4</v>
      </c>
      <c r="X64" s="510">
        <v>-1.1105734513951257E-4</v>
      </c>
      <c r="Y64" s="510">
        <v>-1.1095189830342661E-4</v>
      </c>
      <c r="Z64" s="510">
        <v>-1.822107763460456E-3</v>
      </c>
      <c r="AA64" s="510">
        <v>-1.8221077634605148E-3</v>
      </c>
      <c r="AC64" s="510">
        <v>0.19549923230612812</v>
      </c>
      <c r="AD64" s="510">
        <v>0.40028337531239228</v>
      </c>
      <c r="AE64" s="510">
        <v>9.1803454971540813E-2</v>
      </c>
      <c r="AF64" s="510">
        <v>0.19057194326722662</v>
      </c>
      <c r="AG64" s="510">
        <v>6.0949932471940083E-2</v>
      </c>
      <c r="AH64" s="510">
        <v>6.0892061670772046E-2</v>
      </c>
      <c r="AI64" s="510">
        <v>1</v>
      </c>
    </row>
    <row r="65" spans="1:35">
      <c r="A65" s="17">
        <v>202302</v>
      </c>
      <c r="B65" s="409">
        <f t="shared" ref="B65" si="836">T65*100</f>
        <v>-2.7658226691256532E-2</v>
      </c>
      <c r="C65" s="413">
        <f t="shared" ref="C65" si="837">U65*100</f>
        <v>-5.3461534277858484E-2</v>
      </c>
      <c r="D65" s="409">
        <f t="shared" ref="D65" si="838">V65*100</f>
        <v>-1.519666949957045E-2</v>
      </c>
      <c r="E65" s="409">
        <f t="shared" ref="E65" si="839">W65*100</f>
        <v>-2.6103474528862025E-2</v>
      </c>
      <c r="F65" s="409">
        <f t="shared" ref="F65" si="840">X65*100</f>
        <v>-1.2597041688145093E-2</v>
      </c>
      <c r="G65" s="409">
        <f t="shared" ref="G65" si="841">Y65*100</f>
        <v>-9.2463228995419006E-3</v>
      </c>
      <c r="H65" s="409">
        <f t="shared" ref="H65" si="842">Z65*100</f>
        <v>-0.14426326958523447</v>
      </c>
      <c r="I65" s="409">
        <f t="shared" ref="I65" si="843">AA65*100</f>
        <v>-0.14426326958523369</v>
      </c>
      <c r="K65" s="17">
        <v>202302</v>
      </c>
      <c r="L65" s="407">
        <f t="shared" ref="L65" si="844">AC65*100</f>
        <v>19.172050356806405</v>
      </c>
      <c r="M65" s="416">
        <f t="shared" ref="M65" si="845">AD65*100</f>
        <v>37.058313201664973</v>
      </c>
      <c r="N65" s="407">
        <f t="shared" ref="N65" si="846">AE65*100</f>
        <v>10.533983836122516</v>
      </c>
      <c r="O65" s="407">
        <f t="shared" ref="O65" si="847">AF65*100</f>
        <v>18.094331706130795</v>
      </c>
      <c r="P65" s="407">
        <f t="shared" ref="P65" si="848">AG65*100</f>
        <v>8.7319812758731583</v>
      </c>
      <c r="Q65" s="407">
        <f t="shared" ref="Q65" si="849">AH65*100</f>
        <v>6.4093396234021531</v>
      </c>
      <c r="R65" s="407">
        <f t="shared" ref="R65" si="850">AI65*100</f>
        <v>100</v>
      </c>
      <c r="S65" s="409"/>
      <c r="T65" s="510">
        <v>-2.7658226691256534E-4</v>
      </c>
      <c r="U65" s="510">
        <v>-5.3461534277858482E-4</v>
      </c>
      <c r="V65" s="510">
        <v>-1.519666949957045E-4</v>
      </c>
      <c r="W65" s="510">
        <v>-2.6103474528862026E-4</v>
      </c>
      <c r="X65" s="510">
        <v>-1.2597041688145092E-4</v>
      </c>
      <c r="Y65" s="510">
        <v>-9.2463228995419007E-5</v>
      </c>
      <c r="Z65" s="510">
        <v>-1.4426326958523448E-3</v>
      </c>
      <c r="AA65" s="510">
        <v>-1.442632695852337E-3</v>
      </c>
      <c r="AC65" s="510">
        <v>0.19172050356806405</v>
      </c>
      <c r="AD65" s="510">
        <v>0.37058313201664972</v>
      </c>
      <c r="AE65" s="510">
        <v>0.10533983836122517</v>
      </c>
      <c r="AF65" s="510">
        <v>0.18094331706130795</v>
      </c>
      <c r="AG65" s="510">
        <v>8.7319812758731588E-2</v>
      </c>
      <c r="AH65" s="510">
        <v>6.4093396234021535E-2</v>
      </c>
      <c r="AI65" s="510">
        <v>1</v>
      </c>
    </row>
    <row r="66" spans="1:35">
      <c r="A66" s="17">
        <v>202303</v>
      </c>
      <c r="B66" s="409">
        <f t="shared" ref="B66" si="851">T66*100</f>
        <v>-2.5220286777696131E-2</v>
      </c>
      <c r="C66" s="413">
        <f t="shared" ref="C66" si="852">U66*100</f>
        <v>-3.8754799047701925E-2</v>
      </c>
      <c r="D66" s="409">
        <f t="shared" ref="D66" si="853">V66*100</f>
        <v>-1.2302838927293782E-2</v>
      </c>
      <c r="E66" s="409">
        <f t="shared" ref="E66" si="854">W66*100</f>
        <v>-1.4651518044181661E-2</v>
      </c>
      <c r="F66" s="409">
        <f t="shared" ref="F66" si="855">X66*100</f>
        <v>-1.3336181824826779E-2</v>
      </c>
      <c r="G66" s="409">
        <f t="shared" ref="G66" si="856">Y66*100</f>
        <v>-8.0817142345005685E-3</v>
      </c>
      <c r="H66" s="409">
        <f t="shared" ref="H66" si="857">Z66*100</f>
        <v>-0.11234733885620085</v>
      </c>
      <c r="I66" s="409">
        <f t="shared" ref="I66" si="858">AA66*100</f>
        <v>-0.11234733885619587</v>
      </c>
      <c r="K66" s="17">
        <v>202303</v>
      </c>
      <c r="L66" s="407">
        <f t="shared" ref="L66" si="859">AC66*100</f>
        <v>22.448495028419742</v>
      </c>
      <c r="M66" s="416">
        <f t="shared" ref="M66" si="860">AD66*100</f>
        <v>34.495520269782439</v>
      </c>
      <c r="N66" s="407">
        <f t="shared" ref="N66" si="861">AE66*100</f>
        <v>10.950716814966858</v>
      </c>
      <c r="O66" s="407">
        <f t="shared" ref="O66" si="862">AF66*100</f>
        <v>13.04126843888567</v>
      </c>
      <c r="P66" s="407">
        <f t="shared" ref="P66" si="863">AG66*100</f>
        <v>11.870491958778342</v>
      </c>
      <c r="Q66" s="407">
        <f t="shared" ref="Q66" si="864">AH66*100</f>
        <v>7.193507489166941</v>
      </c>
      <c r="R66" s="407">
        <f t="shared" ref="R66" si="865">AI66*100</f>
        <v>99.999999999999972</v>
      </c>
      <c r="S66" s="409"/>
      <c r="T66" s="510">
        <v>-2.5220286777696133E-4</v>
      </c>
      <c r="U66" s="510">
        <v>-3.8754799047701927E-4</v>
      </c>
      <c r="V66" s="510">
        <v>-1.2302838927293782E-4</v>
      </c>
      <c r="W66" s="510">
        <v>-1.465151804418166E-4</v>
      </c>
      <c r="X66" s="510">
        <v>-1.3336181824826778E-4</v>
      </c>
      <c r="Y66" s="510">
        <v>-8.0817142345005692E-5</v>
      </c>
      <c r="Z66" s="510">
        <v>-1.1234733885620086E-3</v>
      </c>
      <c r="AA66" s="510">
        <v>-1.1234733885619587E-3</v>
      </c>
      <c r="AC66" s="510">
        <v>0.22448495028419743</v>
      </c>
      <c r="AD66" s="510">
        <v>0.34495520269782437</v>
      </c>
      <c r="AE66" s="510">
        <v>0.10950716814966859</v>
      </c>
      <c r="AF66" s="510">
        <v>0.1304126843888567</v>
      </c>
      <c r="AG66" s="510">
        <v>0.11870491958778341</v>
      </c>
      <c r="AH66" s="510">
        <v>7.1935074891669407E-2</v>
      </c>
      <c r="AI66" s="510">
        <v>0.99999999999999978</v>
      </c>
    </row>
    <row r="67" spans="1:35">
      <c r="A67" s="17">
        <v>202304</v>
      </c>
      <c r="B67" s="409">
        <f t="shared" ref="B67" si="866">T67*100</f>
        <v>-1.659393127349729E-2</v>
      </c>
      <c r="C67" s="413">
        <f t="shared" ref="C67" si="867">U67*100</f>
        <v>-2.5756687283040709E-2</v>
      </c>
      <c r="D67" s="409">
        <f t="shared" ref="D67" si="868">V67*100</f>
        <v>-8.1380700428135729E-3</v>
      </c>
      <c r="E67" s="409">
        <f t="shared" ref="E67" si="869">W67*100</f>
        <v>-4.4670571575248959E-3</v>
      </c>
      <c r="F67" s="409">
        <f t="shared" ref="F67" si="870">X67*100</f>
        <v>-1.1586242456870524E-2</v>
      </c>
      <c r="G67" s="409">
        <f t="shared" ref="G67" si="871">Y67*100</f>
        <v>-7.6640309281353399E-3</v>
      </c>
      <c r="H67" s="409">
        <f t="shared" ref="H67" si="872">Z67*100</f>
        <v>-7.4206019141882337E-2</v>
      </c>
      <c r="I67" s="409">
        <f t="shared" ref="I67" si="873">AA67*100</f>
        <v>-7.4206019141888013E-2</v>
      </c>
      <c r="K67" s="17">
        <v>202304</v>
      </c>
      <c r="L67" s="407">
        <f t="shared" ref="L67" si="874">AC67*100</f>
        <v>22.361974763488657</v>
      </c>
      <c r="M67" s="416">
        <f t="shared" ref="M67" si="875">AD67*100</f>
        <v>34.709700885306589</v>
      </c>
      <c r="N67" s="407">
        <f t="shared" ref="N67" si="876">AE67*100</f>
        <v>10.966859746584083</v>
      </c>
      <c r="O67" s="407">
        <f t="shared" ref="O67" si="877">AF67*100</f>
        <v>6.0198043355268203</v>
      </c>
      <c r="P67" s="407">
        <f t="shared" ref="P67" si="878">AG67*100</f>
        <v>15.61361543289037</v>
      </c>
      <c r="Q67" s="407">
        <f t="shared" ref="Q67" si="879">AH67*100</f>
        <v>10.328044836203473</v>
      </c>
      <c r="R67" s="407">
        <f t="shared" ref="R67" si="880">AI67*100</f>
        <v>100</v>
      </c>
      <c r="S67" s="409"/>
      <c r="T67" s="510">
        <v>-1.6593931273497291E-4</v>
      </c>
      <c r="U67" s="510">
        <v>-2.5756687283040711E-4</v>
      </c>
      <c r="V67" s="510">
        <v>-8.1380700428135736E-5</v>
      </c>
      <c r="W67" s="510">
        <v>-4.4670571575248954E-5</v>
      </c>
      <c r="X67" s="510">
        <v>-1.1586242456870524E-4</v>
      </c>
      <c r="Y67" s="510">
        <v>-7.6640309281353401E-5</v>
      </c>
      <c r="Z67" s="510">
        <v>-7.420601914188234E-4</v>
      </c>
      <c r="AA67" s="510">
        <v>-7.420601914188801E-4</v>
      </c>
      <c r="AC67" s="510">
        <v>0.22361974763488657</v>
      </c>
      <c r="AD67" s="510">
        <v>0.34709700885306588</v>
      </c>
      <c r="AE67" s="510">
        <v>0.10966859746584083</v>
      </c>
      <c r="AF67" s="510">
        <v>6.0198043355268203E-2</v>
      </c>
      <c r="AG67" s="510">
        <v>0.15613615432890371</v>
      </c>
      <c r="AH67" s="510">
        <v>0.10328044836203473</v>
      </c>
      <c r="AI67" s="510">
        <v>1</v>
      </c>
    </row>
    <row r="68" spans="1:35">
      <c r="A68" s="17">
        <v>202305</v>
      </c>
      <c r="B68" s="409">
        <f t="shared" ref="B68" si="881">T68*100</f>
        <v>-6.6962444501635441E-3</v>
      </c>
      <c r="C68" s="413">
        <f t="shared" ref="C68" si="882">U68*100</f>
        <v>-1.7713733861419945E-2</v>
      </c>
      <c r="D68" s="409">
        <f t="shared" ref="D68" si="883">V68*100</f>
        <v>-1.1164582347748805E-2</v>
      </c>
      <c r="E68" s="409">
        <f t="shared" ref="E68" si="884">W68*100</f>
        <v>4.838191326208675E-3</v>
      </c>
      <c r="F68" s="409">
        <f t="shared" ref="F68" si="885">X68*100</f>
        <v>-7.2652874421719315E-3</v>
      </c>
      <c r="G68" s="409">
        <f t="shared" ref="G68" si="886">Y68*100</f>
        <v>-6.7722710803869955E-3</v>
      </c>
      <c r="H68" s="409">
        <f t="shared" ref="H68" si="887">Z68*100</f>
        <v>-4.4773927855682551E-2</v>
      </c>
      <c r="I68" s="409">
        <f t="shared" ref="I68" si="888">AA68*100</f>
        <v>-4.477392785567004E-2</v>
      </c>
      <c r="K68" s="17">
        <v>202305</v>
      </c>
      <c r="L68" s="407">
        <f t="shared" ref="L68" si="889">AC68*100</f>
        <v>14.955677937721248</v>
      </c>
      <c r="M68" s="416">
        <f t="shared" ref="M68" si="890">AD68*100</f>
        <v>39.562608664836581</v>
      </c>
      <c r="N68" s="407">
        <f t="shared" ref="N68" si="891">AE68*100</f>
        <v>24.93545436472542</v>
      </c>
      <c r="O68" s="407">
        <f t="shared" ref="O68" si="892">AF68*100</f>
        <v>-10.805822848072125</v>
      </c>
      <c r="P68" s="407">
        <f t="shared" ref="P68" si="893">AG68*100</f>
        <v>16.226602824728158</v>
      </c>
      <c r="Q68" s="407">
        <f t="shared" ref="Q68" si="894">AH68*100</f>
        <v>15.125479056060708</v>
      </c>
      <c r="R68" s="407">
        <f t="shared" ref="R68" si="895">AI68*100</f>
        <v>99.999999999999986</v>
      </c>
      <c r="S68" s="409"/>
      <c r="T68" s="510">
        <v>-6.6962444501635437E-5</v>
      </c>
      <c r="U68" s="510">
        <v>-1.7713733861419943E-4</v>
      </c>
      <c r="V68" s="510">
        <v>-1.1164582347748805E-4</v>
      </c>
      <c r="W68" s="510">
        <v>4.8381913262086746E-5</v>
      </c>
      <c r="X68" s="510">
        <v>-7.2652874421719313E-5</v>
      </c>
      <c r="Y68" s="510">
        <v>-6.772271080386996E-5</v>
      </c>
      <c r="Z68" s="510">
        <v>-4.477392785568255E-4</v>
      </c>
      <c r="AA68" s="510">
        <v>-4.4773927855670039E-4</v>
      </c>
      <c r="AC68" s="510">
        <v>0.14955677937721248</v>
      </c>
      <c r="AD68" s="510">
        <v>0.39562608664836579</v>
      </c>
      <c r="AE68" s="510">
        <v>0.24935454364725421</v>
      </c>
      <c r="AF68" s="510">
        <v>-0.10805822848072125</v>
      </c>
      <c r="AG68" s="510">
        <v>0.16226602824728156</v>
      </c>
      <c r="AH68" s="510">
        <v>0.15125479056060709</v>
      </c>
      <c r="AI68" s="510">
        <v>0.99999999999999989</v>
      </c>
    </row>
    <row r="69" spans="1:35">
      <c r="A69" s="17">
        <v>202306</v>
      </c>
      <c r="B69" s="409">
        <f t="shared" ref="B69" si="896">T69*100</f>
        <v>1.369639161696783E-4</v>
      </c>
      <c r="C69" s="413">
        <f t="shared" ref="C69" si="897">U69*100</f>
        <v>-1.3464467184287711E-2</v>
      </c>
      <c r="D69" s="409">
        <f t="shared" ref="D69" si="898">V69*100</f>
        <v>-7.8127152010662206E-3</v>
      </c>
      <c r="E69" s="409">
        <f t="shared" ref="E69" si="899">W69*100</f>
        <v>9.7297694968364757E-3</v>
      </c>
      <c r="F69" s="409">
        <f t="shared" ref="F69" si="900">X69*100</f>
        <v>-5.2070771733273048E-3</v>
      </c>
      <c r="G69" s="409">
        <f t="shared" ref="G69" si="901">Y69*100</f>
        <v>-4.962139115810546E-3</v>
      </c>
      <c r="H69" s="409">
        <f t="shared" ref="H69" si="902">Z69*100</f>
        <v>-2.1579665261485626E-2</v>
      </c>
      <c r="I69" s="409">
        <f t="shared" ref="I69" si="903">AA69*100</f>
        <v>-2.157966526150033E-2</v>
      </c>
      <c r="K69" s="17">
        <v>202306</v>
      </c>
      <c r="L69" s="407">
        <f t="shared" ref="L69" si="904">AC69*100</f>
        <v>-0.63468971603616609</v>
      </c>
      <c r="M69" s="416">
        <f t="shared" ref="M69" si="905">AD69*100</f>
        <v>62.394235596964798</v>
      </c>
      <c r="N69" s="407">
        <f t="shared" ref="N69" si="906">AE69*100</f>
        <v>36.20406112142058</v>
      </c>
      <c r="O69" s="407">
        <f t="shared" ref="O69" si="907">AF69*100</f>
        <v>-45.087675730548568</v>
      </c>
      <c r="P69" s="407">
        <f t="shared" ref="P69" si="908">AG69*100</f>
        <v>24.129554885268085</v>
      </c>
      <c r="Q69" s="407">
        <f t="shared" ref="Q69" si="909">AH69*100</f>
        <v>22.994513842931283</v>
      </c>
      <c r="R69" s="407">
        <f t="shared" ref="R69" si="910">AI69*100</f>
        <v>100</v>
      </c>
      <c r="S69" s="409"/>
      <c r="T69" s="510">
        <v>1.3696391616967831E-6</v>
      </c>
      <c r="U69" s="510">
        <v>-1.346446718428771E-4</v>
      </c>
      <c r="V69" s="510">
        <v>-7.8127152010662202E-5</v>
      </c>
      <c r="W69" s="510">
        <v>9.7297694968364758E-5</v>
      </c>
      <c r="X69" s="510">
        <v>-5.2070771733273052E-5</v>
      </c>
      <c r="Y69" s="510">
        <v>-4.9621391158105457E-5</v>
      </c>
      <c r="Z69" s="510">
        <v>-2.1579665261485626E-4</v>
      </c>
      <c r="AA69" s="510">
        <v>-2.157966526150033E-4</v>
      </c>
      <c r="AC69" s="510">
        <v>-6.3468971603616612E-3</v>
      </c>
      <c r="AD69" s="510">
        <v>0.62394235596964798</v>
      </c>
      <c r="AE69" s="510">
        <v>0.36204061121420578</v>
      </c>
      <c r="AF69" s="510">
        <v>-0.45087675730548571</v>
      </c>
      <c r="AG69" s="510">
        <v>0.24129554885268087</v>
      </c>
      <c r="AH69" s="510">
        <v>0.22994513842931283</v>
      </c>
      <c r="AI69" s="510">
        <v>1</v>
      </c>
    </row>
    <row r="70" spans="1:35">
      <c r="A70" s="17">
        <v>202307</v>
      </c>
      <c r="B70" s="409">
        <f t="shared" ref="B70" si="911">T70*100</f>
        <v>-2.9845835926917159E-3</v>
      </c>
      <c r="C70" s="413">
        <f t="shared" ref="C70" si="912">U70*100</f>
        <v>-9.062762375773659E-3</v>
      </c>
      <c r="D70" s="409">
        <f t="shared" ref="D70" si="913">V70*100</f>
        <v>1.7063344490532129E-3</v>
      </c>
      <c r="E70" s="409">
        <f t="shared" ref="E70" si="914">W70*100</f>
        <v>1.2864901490232131E-2</v>
      </c>
      <c r="F70" s="409">
        <f t="shared" ref="F70" si="915">X70*100</f>
        <v>-4.0570054378547783E-3</v>
      </c>
      <c r="G70" s="409">
        <f t="shared" ref="G70" si="916">Y70*100</f>
        <v>-2.3418547875993763E-3</v>
      </c>
      <c r="H70" s="409">
        <f t="shared" ref="H70" si="917">Z70*100</f>
        <v>-3.8749702546341867E-3</v>
      </c>
      <c r="I70" s="409">
        <f t="shared" ref="I70" si="918">AA70*100</f>
        <v>-3.8749702546200366E-3</v>
      </c>
      <c r="K70" s="17">
        <v>202307</v>
      </c>
      <c r="L70" s="407">
        <f t="shared" ref="L70" si="919">AC70*100</f>
        <v>77.022103308338103</v>
      </c>
      <c r="M70" s="416">
        <f t="shared" ref="M70" si="920">AD70*100</f>
        <v>233.87953404120316</v>
      </c>
      <c r="N70" s="407">
        <f t="shared" ref="N70" si="921">AE70*100</f>
        <v>-44.03477541569665</v>
      </c>
      <c r="O70" s="407">
        <f t="shared" ref="O70" si="922">AF70*100</f>
        <v>-332.00000631867124</v>
      </c>
      <c r="P70" s="407">
        <f t="shared" ref="P70" si="923">AG70*100</f>
        <v>104.69771820836277</v>
      </c>
      <c r="Q70" s="407">
        <f t="shared" ref="Q70" si="924">AH70*100</f>
        <v>60.435426176463835</v>
      </c>
      <c r="R70" s="407">
        <f t="shared" ref="R70" si="925">AI70*100</f>
        <v>99.999999999999972</v>
      </c>
      <c r="S70" s="409"/>
      <c r="T70" s="510">
        <v>-2.9845835926917157E-5</v>
      </c>
      <c r="U70" s="510">
        <v>-9.0627623757736595E-5</v>
      </c>
      <c r="V70" s="510">
        <v>1.7063344490532128E-5</v>
      </c>
      <c r="W70" s="510">
        <v>1.2864901490232131E-4</v>
      </c>
      <c r="X70" s="510">
        <v>-4.0570054378547786E-5</v>
      </c>
      <c r="Y70" s="510">
        <v>-2.3418547875993764E-5</v>
      </c>
      <c r="Z70" s="510">
        <v>-3.8749702546341867E-5</v>
      </c>
      <c r="AA70" s="510">
        <v>-3.8749702546200365E-5</v>
      </c>
      <c r="AC70" s="510">
        <v>0.77022103308338108</v>
      </c>
      <c r="AD70" s="510">
        <v>2.3387953404120316</v>
      </c>
      <c r="AE70" s="510">
        <v>-0.44034775415696653</v>
      </c>
      <c r="AF70" s="510">
        <v>-3.3200000631867126</v>
      </c>
      <c r="AG70" s="510">
        <v>1.0469771820836278</v>
      </c>
      <c r="AH70" s="510">
        <v>0.60435426176463836</v>
      </c>
      <c r="AI70" s="510">
        <v>0.99999999999999967</v>
      </c>
    </row>
    <row r="71" spans="1:35">
      <c r="A71" s="17">
        <v>202308</v>
      </c>
      <c r="B71" s="409">
        <f t="shared" ref="B71" si="926">T71*100</f>
        <v>-2.1453498788577365E-2</v>
      </c>
      <c r="C71" s="413">
        <f t="shared" ref="C71" si="927">U71*100</f>
        <v>-6.2614856592783418E-3</v>
      </c>
      <c r="D71" s="409">
        <f t="shared" ref="D71" si="928">V71*100</f>
        <v>2.0489438139744865E-3</v>
      </c>
      <c r="E71" s="409">
        <f t="shared" ref="E71" si="929">W71*100</f>
        <v>1.588648881561688E-2</v>
      </c>
      <c r="F71" s="409">
        <f t="shared" ref="F71" si="930">X71*100</f>
        <v>-2.7947362419834128E-3</v>
      </c>
      <c r="G71" s="409">
        <f t="shared" ref="G71" si="931">Y71*100</f>
        <v>-1.599479752434119E-4</v>
      </c>
      <c r="H71" s="409">
        <f t="shared" ref="H71" si="932">Z71*100</f>
        <v>-1.2734236035491165E-2</v>
      </c>
      <c r="I71" s="409">
        <f t="shared" ref="I71" si="933">AA71*100</f>
        <v>-1.2734236035493986E-2</v>
      </c>
      <c r="K71" s="17">
        <v>202308</v>
      </c>
      <c r="L71" s="407">
        <f t="shared" ref="L71" si="934">AC71*100</f>
        <v>168.47103138959443</v>
      </c>
      <c r="M71" s="416">
        <f t="shared" ref="M71" si="935">AD71*100</f>
        <v>49.170485310835801</v>
      </c>
      <c r="N71" s="407">
        <f t="shared" ref="N71" si="936">AE71*100</f>
        <v>-16.090041116435597</v>
      </c>
      <c r="O71" s="407">
        <f t="shared" ref="O71" si="937">AF71*100</f>
        <v>-124.7541569933224</v>
      </c>
      <c r="P71" s="407">
        <f t="shared" ref="P71" si="938">AG71*100</f>
        <v>21.946634522827257</v>
      </c>
      <c r="Q71" s="407">
        <f t="shared" ref="Q71" si="939">AH71*100</f>
        <v>1.2560468865005032</v>
      </c>
      <c r="R71" s="407">
        <f t="shared" ref="R71" si="940">AI71*100</f>
        <v>99.999999999999986</v>
      </c>
      <c r="S71" s="409"/>
      <c r="T71" s="510">
        <v>-2.1453498788577365E-4</v>
      </c>
      <c r="U71" s="510">
        <v>-6.261485659278342E-5</v>
      </c>
      <c r="V71" s="510">
        <v>2.0489438139744866E-5</v>
      </c>
      <c r="W71" s="510">
        <v>1.588648881561688E-4</v>
      </c>
      <c r="X71" s="510">
        <v>-2.7947362419834129E-5</v>
      </c>
      <c r="Y71" s="510">
        <v>-1.5994797524341189E-6</v>
      </c>
      <c r="Z71" s="510">
        <v>-1.2734236035491164E-4</v>
      </c>
      <c r="AA71" s="510">
        <v>-1.2734236035493986E-4</v>
      </c>
      <c r="AC71" s="510">
        <v>1.6847103138959443</v>
      </c>
      <c r="AD71" s="510">
        <v>0.49170485310835799</v>
      </c>
      <c r="AE71" s="510">
        <v>-0.16090041116435597</v>
      </c>
      <c r="AF71" s="510">
        <v>-1.247541569933224</v>
      </c>
      <c r="AG71" s="510">
        <v>0.21946634522827257</v>
      </c>
      <c r="AH71" s="510">
        <v>1.2560468865005033E-2</v>
      </c>
      <c r="AI71" s="510">
        <v>0.99999999999999989</v>
      </c>
    </row>
    <row r="72" spans="1:35">
      <c r="A72" s="17">
        <v>202309</v>
      </c>
      <c r="B72" s="409">
        <f t="shared" ref="B72" si="941">T72*100</f>
        <v>-4.6038083186678146E-2</v>
      </c>
      <c r="C72" s="413">
        <f t="shared" ref="C72" si="942">U72*100</f>
        <v>-7.3050655738570794E-3</v>
      </c>
      <c r="D72" s="409">
        <f t="shared" ref="D72" si="943">V72*100</f>
        <v>-2.569123537998133E-3</v>
      </c>
      <c r="E72" s="409">
        <f t="shared" ref="E72" si="944">W72*100</f>
        <v>8.5663865846973778E-3</v>
      </c>
      <c r="F72" s="409">
        <f t="shared" ref="F72" si="945">X72*100</f>
        <v>-3.2328130246138979E-3</v>
      </c>
      <c r="G72" s="409">
        <f t="shared" ref="G72" si="946">Y72*100</f>
        <v>1.0850989812010985E-3</v>
      </c>
      <c r="H72" s="409">
        <f t="shared" ref="H72" si="947">Z72*100</f>
        <v>-4.9493599757248777E-2</v>
      </c>
      <c r="I72" s="409">
        <f t="shared" ref="I72" si="948">AA72*100</f>
        <v>-4.9493599757253232E-2</v>
      </c>
      <c r="K72" s="17">
        <v>202309</v>
      </c>
      <c r="L72" s="407">
        <f t="shared" ref="L72" si="949">AC72*100</f>
        <v>93.01825571888304</v>
      </c>
      <c r="M72" s="416">
        <f t="shared" ref="M72" si="950">AD72*100</f>
        <v>14.759616616464005</v>
      </c>
      <c r="N72" s="407">
        <f t="shared" ref="N72" si="951">AE72*100</f>
        <v>5.1908197233559719</v>
      </c>
      <c r="O72" s="407">
        <f t="shared" ref="O72" si="952">AF72*100</f>
        <v>-17.30806938010759</v>
      </c>
      <c r="P72" s="407">
        <f t="shared" ref="P72" si="953">AG72*100</f>
        <v>6.5317799482556813</v>
      </c>
      <c r="Q72" s="407">
        <f t="shared" ref="Q72" si="954">AH72*100</f>
        <v>-2.1924026268511132</v>
      </c>
      <c r="R72" s="407">
        <f t="shared" ref="R72" si="955">AI72*100</f>
        <v>100</v>
      </c>
      <c r="S72" s="409"/>
      <c r="T72" s="510">
        <v>-4.6038083186678144E-4</v>
      </c>
      <c r="U72" s="510">
        <v>-7.3050655738570797E-5</v>
      </c>
      <c r="V72" s="510">
        <v>-2.5691235379981329E-5</v>
      </c>
      <c r="W72" s="510">
        <v>8.5663865846973786E-5</v>
      </c>
      <c r="X72" s="510">
        <v>-3.2328130246138981E-5</v>
      </c>
      <c r="Y72" s="510">
        <v>1.0850989812010984E-5</v>
      </c>
      <c r="Z72" s="510">
        <v>-4.9493599757248778E-4</v>
      </c>
      <c r="AA72" s="510">
        <v>-4.9493599757253234E-4</v>
      </c>
      <c r="AC72" s="510">
        <v>0.93018255718883036</v>
      </c>
      <c r="AD72" s="510">
        <v>0.14759616616464005</v>
      </c>
      <c r="AE72" s="510">
        <v>5.1908197233559716E-2</v>
      </c>
      <c r="AF72" s="510">
        <v>-0.17308069380107588</v>
      </c>
      <c r="AG72" s="510">
        <v>6.531779948255681E-2</v>
      </c>
      <c r="AH72" s="510">
        <v>-2.1924026268511133E-2</v>
      </c>
      <c r="AI72" s="510">
        <v>1</v>
      </c>
    </row>
    <row r="73" spans="1:35">
      <c r="A73" s="17">
        <v>202310</v>
      </c>
      <c r="B73" s="409">
        <f t="shared" ref="B73" si="956">T73*100</f>
        <v>-6.2044116781615977E-2</v>
      </c>
      <c r="C73" s="413">
        <f t="shared" ref="C73" si="957">U73*100</f>
        <v>-8.1345427499172722E-3</v>
      </c>
      <c r="D73" s="409">
        <f t="shared" ref="D73" si="958">V73*100</f>
        <v>-1.1216807347926037E-2</v>
      </c>
      <c r="E73" s="409">
        <f t="shared" ref="E73" si="959">W73*100</f>
        <v>-4.9093483614437178E-4</v>
      </c>
      <c r="F73" s="409">
        <f t="shared" ref="F73" si="960">X73*100</f>
        <v>-2.1520862353861542E-3</v>
      </c>
      <c r="G73" s="409">
        <f t="shared" ref="G73" si="961">Y73*100</f>
        <v>2.6411734611266522E-3</v>
      </c>
      <c r="H73" s="409">
        <f t="shared" ref="H73" si="962">Z73*100</f>
        <v>-8.1397314489863162E-2</v>
      </c>
      <c r="I73" s="409">
        <f t="shared" ref="I73" si="963">AA73*100</f>
        <v>-8.1397314489856723E-2</v>
      </c>
      <c r="K73" s="17">
        <v>202310</v>
      </c>
      <c r="L73" s="407">
        <f t="shared" ref="L73" si="964">AC73*100</f>
        <v>76.223788426512101</v>
      </c>
      <c r="M73" s="416">
        <f t="shared" ref="M73" si="965">AD73*100</f>
        <v>9.9936254665137749</v>
      </c>
      <c r="N73" s="407">
        <f t="shared" ref="N73" si="966">AE73*100</f>
        <v>13.780316240436811</v>
      </c>
      <c r="O73" s="407">
        <f t="shared" ref="O73" si="967">AF73*100</f>
        <v>0.60313394762613515</v>
      </c>
      <c r="P73" s="407">
        <f t="shared" ref="P73" si="968">AG73*100</f>
        <v>2.6439278112230165</v>
      </c>
      <c r="Q73" s="407">
        <f t="shared" ref="Q73" si="969">AH73*100</f>
        <v>-3.244791892311842</v>
      </c>
      <c r="R73" s="407">
        <f t="shared" ref="R73" si="970">AI73*100</f>
        <v>100.00000000000003</v>
      </c>
      <c r="S73" s="409"/>
      <c r="T73" s="510">
        <v>-6.2044116781615974E-4</v>
      </c>
      <c r="U73" s="510">
        <v>-8.1345427499172714E-5</v>
      </c>
      <c r="V73" s="510">
        <v>-1.1216807347926038E-4</v>
      </c>
      <c r="W73" s="510">
        <v>-4.9093483614437175E-6</v>
      </c>
      <c r="X73" s="510">
        <v>-2.1520862353861541E-5</v>
      </c>
      <c r="Y73" s="510">
        <v>2.641173461126652E-5</v>
      </c>
      <c r="Z73" s="510">
        <v>-8.1397314489863157E-4</v>
      </c>
      <c r="AA73" s="510">
        <v>-8.1397314489856717E-4</v>
      </c>
      <c r="AC73" s="510">
        <v>0.76223788426512107</v>
      </c>
      <c r="AD73" s="510">
        <v>9.9936254665137753E-2</v>
      </c>
      <c r="AE73" s="510">
        <v>0.1378031624043681</v>
      </c>
      <c r="AF73" s="510">
        <v>6.0313394762613517E-3</v>
      </c>
      <c r="AG73" s="510">
        <v>2.6439278112230163E-2</v>
      </c>
      <c r="AH73" s="510">
        <v>-3.2447918923118421E-2</v>
      </c>
      <c r="AI73" s="510">
        <v>1.0000000000000002</v>
      </c>
    </row>
    <row r="74" spans="1:35">
      <c r="A74" s="17">
        <v>202311</v>
      </c>
      <c r="B74" s="409">
        <f t="shared" ref="B74" si="971">T74*100</f>
        <v>-7.3330958851009473E-2</v>
      </c>
      <c r="C74" s="413">
        <f t="shared" ref="C74" si="972">U74*100</f>
        <v>-1.2298293844203138E-2</v>
      </c>
      <c r="D74" s="409">
        <f t="shared" ref="D74" si="973">V74*100</f>
        <v>-2.6352788986756425E-2</v>
      </c>
      <c r="E74" s="409">
        <f t="shared" ref="E74" si="974">W74*100</f>
        <v>-1.1375661694950556E-2</v>
      </c>
      <c r="F74" s="409">
        <f t="shared" ref="F74" si="975">X74*100</f>
        <v>-2.2287328986804575E-3</v>
      </c>
      <c r="G74" s="409">
        <f t="shared" ref="G74" si="976">Y74*100</f>
        <v>2.4951475292338764E-3</v>
      </c>
      <c r="H74" s="409">
        <f t="shared" ref="H74" si="977">Z74*100</f>
        <v>-0.12309128874636618</v>
      </c>
      <c r="I74" s="409">
        <f t="shared" ref="I74" si="978">AA74*100</f>
        <v>-0.12309128874637278</v>
      </c>
      <c r="K74" s="17">
        <v>202311</v>
      </c>
      <c r="L74" s="407">
        <f t="shared" ref="L74" si="979">AC74*100</f>
        <v>59.574450473185337</v>
      </c>
      <c r="M74" s="416">
        <f t="shared" ref="M74" si="980">AD74*100</f>
        <v>9.9911975652023539</v>
      </c>
      <c r="N74" s="407">
        <f t="shared" ref="N74" si="981">AE74*100</f>
        <v>21.409142153883241</v>
      </c>
      <c r="O74" s="407">
        <f t="shared" ref="O74" si="982">AF74*100</f>
        <v>9.2416464323405521</v>
      </c>
      <c r="P74" s="407">
        <f t="shared" ref="P74" si="983">AG74*100</f>
        <v>1.8106341410340079</v>
      </c>
      <c r="Q74" s="407">
        <f t="shared" ref="Q74" si="984">AH74*100</f>
        <v>-2.0270707656454987</v>
      </c>
      <c r="R74" s="407">
        <f t="shared" ref="R74" si="985">AI74*100</f>
        <v>100</v>
      </c>
      <c r="S74" s="409"/>
      <c r="T74" s="510">
        <v>-7.3330958851009474E-4</v>
      </c>
      <c r="U74" s="510">
        <v>-1.2298293844203138E-4</v>
      </c>
      <c r="V74" s="510">
        <v>-2.6352788986756424E-4</v>
      </c>
      <c r="W74" s="510">
        <v>-1.1375661694950556E-4</v>
      </c>
      <c r="X74" s="510">
        <v>-2.2287328986804577E-5</v>
      </c>
      <c r="Y74" s="510">
        <v>2.4951475292338763E-5</v>
      </c>
      <c r="Z74" s="510">
        <v>-1.2309128874636618E-3</v>
      </c>
      <c r="AA74" s="510">
        <v>-1.2309128874637277E-3</v>
      </c>
      <c r="AC74" s="510">
        <v>0.59574450473185336</v>
      </c>
      <c r="AD74" s="510">
        <v>9.9911975652023546E-2</v>
      </c>
      <c r="AE74" s="510">
        <v>0.21409142153883243</v>
      </c>
      <c r="AF74" s="510">
        <v>9.2416464323405514E-2</v>
      </c>
      <c r="AG74" s="510">
        <v>1.8106341410340079E-2</v>
      </c>
      <c r="AH74" s="510">
        <v>-2.0270707656454987E-2</v>
      </c>
      <c r="AI74" s="510">
        <v>1</v>
      </c>
    </row>
    <row r="75" spans="1:35">
      <c r="A75" s="403">
        <v>202312</v>
      </c>
      <c r="B75" s="411">
        <f t="shared" ref="B75" si="986">T75*100</f>
        <v>-7.9869796454728983E-2</v>
      </c>
      <c r="C75" s="415">
        <f t="shared" ref="C75" si="987">U75*100</f>
        <v>-1.2332484174404317E-2</v>
      </c>
      <c r="D75" s="411">
        <f t="shared" ref="D75" si="988">V75*100</f>
        <v>-3.3378623226178121E-2</v>
      </c>
      <c r="E75" s="411">
        <f t="shared" ref="E75" si="989">W75*100</f>
        <v>-2.060433450869802E-2</v>
      </c>
      <c r="F75" s="411">
        <f t="shared" ref="F75" si="990">X75*100</f>
        <v>-2.6920109659438005E-3</v>
      </c>
      <c r="G75" s="411">
        <f t="shared" ref="G75" si="991">Y75*100</f>
        <v>2.2514195672129877E-3</v>
      </c>
      <c r="H75" s="411">
        <f t="shared" ref="H75" si="992">Z75*100</f>
        <v>-0.14662582976274025</v>
      </c>
      <c r="I75" s="411">
        <f t="shared" ref="I75" si="993">AA75*100</f>
        <v>-0.14662582976272412</v>
      </c>
      <c r="K75" s="403">
        <v>202312</v>
      </c>
      <c r="L75" s="408">
        <f t="shared" ref="L75" si="994">AC75*100</f>
        <v>54.471846184242402</v>
      </c>
      <c r="M75" s="417">
        <f t="shared" ref="M75" si="995">AD75*100</f>
        <v>8.4108538000159232</v>
      </c>
      <c r="N75" s="408">
        <f t="shared" ref="N75" si="996">AE75*100</f>
        <v>22.764490594998911</v>
      </c>
      <c r="O75" s="408">
        <f t="shared" ref="O75" si="997">AF75*100</f>
        <v>14.052322528737623</v>
      </c>
      <c r="P75" s="408">
        <f t="shared" ref="P75" si="998">AG75*100</f>
        <v>1.8359732185658051</v>
      </c>
      <c r="Q75" s="408">
        <f t="shared" ref="Q75" si="999">AH75*100</f>
        <v>-1.5354863265606606</v>
      </c>
      <c r="R75" s="408">
        <f t="shared" ref="R75" si="1000">AI75*100</f>
        <v>100</v>
      </c>
      <c r="S75" s="409"/>
      <c r="T75" s="511">
        <v>-7.9869796454728982E-4</v>
      </c>
      <c r="U75" s="511">
        <v>-1.2332484174404316E-4</v>
      </c>
      <c r="V75" s="511">
        <v>-3.3378623226178118E-4</v>
      </c>
      <c r="W75" s="511">
        <v>-2.060433450869802E-4</v>
      </c>
      <c r="X75" s="511">
        <v>-2.6920109659438004E-5</v>
      </c>
      <c r="Y75" s="511">
        <v>2.2514195672129878E-5</v>
      </c>
      <c r="Z75" s="511">
        <v>-1.4662582976274023E-3</v>
      </c>
      <c r="AA75" s="511">
        <v>-1.4662582976272412E-3</v>
      </c>
      <c r="AC75" s="511">
        <v>0.54471846184242401</v>
      </c>
      <c r="AD75" s="511">
        <v>8.410853800015923E-2</v>
      </c>
      <c r="AE75" s="511">
        <v>0.22764490594998912</v>
      </c>
      <c r="AF75" s="511">
        <v>0.14052322528737624</v>
      </c>
      <c r="AG75" s="511">
        <v>1.8359732185658052E-2</v>
      </c>
      <c r="AH75" s="511">
        <v>-1.5354863265606606E-2</v>
      </c>
      <c r="AI75" s="511">
        <v>1</v>
      </c>
    </row>
    <row r="76" spans="1:35">
      <c r="A76" s="405">
        <v>202401</v>
      </c>
      <c r="B76" s="409">
        <f t="shared" ref="B76" si="1001">T76*100</f>
        <v>-9.2653823053044038E-2</v>
      </c>
      <c r="C76" s="413">
        <f t="shared" ref="C76" si="1002">U76*100</f>
        <v>-1.2830454744344666E-2</v>
      </c>
      <c r="D76" s="409">
        <f t="shared" ref="D76" si="1003">V76*100</f>
        <v>-3.102641779599476E-2</v>
      </c>
      <c r="E76" s="409">
        <f t="shared" ref="E76" si="1004">W76*100</f>
        <v>-2.6374160739478677E-2</v>
      </c>
      <c r="F76" s="409">
        <f t="shared" ref="F76" si="1005">X76*100</f>
        <v>-3.8356681498527591E-3</v>
      </c>
      <c r="G76" s="409">
        <f t="shared" ref="G76" si="1006">Y76*100</f>
        <v>-9.3364858003518043E-5</v>
      </c>
      <c r="H76" s="409">
        <f t="shared" ref="H76" si="1007">Z76*100</f>
        <v>-0.16681388934071839</v>
      </c>
      <c r="I76" s="409">
        <f t="shared" ref="I76" si="1008">AA76*100</f>
        <v>-0.16681388934072588</v>
      </c>
      <c r="K76" s="405">
        <v>202401</v>
      </c>
      <c r="L76" s="407">
        <f t="shared" ref="L76" si="1009">AC76*100</f>
        <v>55.543230494313356</v>
      </c>
      <c r="M76" s="416">
        <f t="shared" ref="M76" si="1010">AD76*100</f>
        <v>7.69147868624919</v>
      </c>
      <c r="N76" s="407">
        <f t="shared" ref="N76" si="1011">AE76*100</f>
        <v>18.59942113850191</v>
      </c>
      <c r="O76" s="407">
        <f t="shared" ref="O76" si="1012">AF76*100</f>
        <v>15.810530432276709</v>
      </c>
      <c r="P76" s="407">
        <f t="shared" ref="P76" si="1013">AG76*100</f>
        <v>2.2993697737113385</v>
      </c>
      <c r="Q76" s="407">
        <f t="shared" ref="Q76" si="1014">AH76*100</f>
        <v>5.5969474947508563E-2</v>
      </c>
      <c r="R76" s="407">
        <f t="shared" ref="R76" si="1015">AI76*100</f>
        <v>100.00000000000003</v>
      </c>
      <c r="S76" s="409"/>
      <c r="T76" s="510">
        <v>-9.2653823053044041E-4</v>
      </c>
      <c r="U76" s="510">
        <v>-1.2830454744344665E-4</v>
      </c>
      <c r="V76" s="510">
        <v>-3.102641779599476E-4</v>
      </c>
      <c r="W76" s="510">
        <v>-2.6374160739478676E-4</v>
      </c>
      <c r="X76" s="510">
        <v>-3.835668149852759E-5</v>
      </c>
      <c r="Y76" s="510">
        <v>-9.3364858003518044E-7</v>
      </c>
      <c r="Z76" s="510">
        <v>-1.668138893407184E-3</v>
      </c>
      <c r="AA76" s="510">
        <v>-1.668138893407259E-3</v>
      </c>
      <c r="AC76" s="510">
        <v>0.55543230494313356</v>
      </c>
      <c r="AD76" s="510">
        <v>7.6914786862491896E-2</v>
      </c>
      <c r="AE76" s="510">
        <v>0.18599421138501909</v>
      </c>
      <c r="AF76" s="510">
        <v>0.15810530432276709</v>
      </c>
      <c r="AG76" s="510">
        <v>2.2993697737113385E-2</v>
      </c>
      <c r="AH76" s="510">
        <v>5.5969474947508563E-4</v>
      </c>
      <c r="AI76" s="510">
        <v>1.0000000000000002</v>
      </c>
    </row>
    <row r="77" spans="1:35">
      <c r="A77" s="17">
        <v>202402</v>
      </c>
      <c r="B77" s="409">
        <f t="shared" ref="B77" si="1016">T77*100</f>
        <v>-4.8600416247246571E-2</v>
      </c>
      <c r="C77" s="413">
        <f t="shared" ref="C77" si="1017">U77*100</f>
        <v>1.0243473117749241E-3</v>
      </c>
      <c r="D77" s="409">
        <f t="shared" ref="D77" si="1018">V77*100</f>
        <v>-9.7142480754008383E-3</v>
      </c>
      <c r="E77" s="409">
        <f t="shared" ref="E77" si="1019">W77*100</f>
        <v>-1.680375849370366E-2</v>
      </c>
      <c r="F77" s="409">
        <f t="shared" ref="F77" si="1020">X77*100</f>
        <v>-2.783944383665209E-3</v>
      </c>
      <c r="G77" s="409">
        <f t="shared" ref="G77" si="1021">Y77*100</f>
        <v>4.420766065454474E-4</v>
      </c>
      <c r="H77" s="409">
        <f t="shared" ref="H77" si="1022">Z77*100</f>
        <v>-7.6435943281695923E-2</v>
      </c>
      <c r="I77" s="409">
        <f t="shared" ref="I77" si="1023">AA77*100</f>
        <v>-7.6435943281690094E-2</v>
      </c>
      <c r="K77" s="17">
        <v>202402</v>
      </c>
      <c r="L77" s="407">
        <f t="shared" ref="L77" si="1024">AC77*100</f>
        <v>63.583196805899675</v>
      </c>
      <c r="M77" s="416">
        <f t="shared" ref="M77" si="1025">AD77*100</f>
        <v>-1.3401382488338103</v>
      </c>
      <c r="N77" s="407">
        <f t="shared" ref="N77" si="1026">AE77*100</f>
        <v>12.709005290351541</v>
      </c>
      <c r="O77" s="407">
        <f t="shared" ref="O77" si="1027">AF77*100</f>
        <v>21.984105608241574</v>
      </c>
      <c r="P77" s="407">
        <f t="shared" ref="P77" si="1028">AG77*100</f>
        <v>3.6421927487769734</v>
      </c>
      <c r="Q77" s="407">
        <f t="shared" ref="Q77" si="1029">AH77*100</f>
        <v>-0.57836220443597408</v>
      </c>
      <c r="R77" s="407">
        <f t="shared" ref="R77" si="1030">AI77*100</f>
        <v>99.999999999999986</v>
      </c>
      <c r="S77" s="409"/>
      <c r="T77" s="510">
        <v>-4.8600416247246572E-4</v>
      </c>
      <c r="U77" s="510">
        <v>1.0243473117749241E-5</v>
      </c>
      <c r="V77" s="510">
        <v>-9.714248075400838E-5</v>
      </c>
      <c r="W77" s="510">
        <v>-1.6803758493703661E-4</v>
      </c>
      <c r="X77" s="510">
        <v>-2.7839443836652088E-5</v>
      </c>
      <c r="Y77" s="510">
        <v>4.420766065454474E-6</v>
      </c>
      <c r="Z77" s="510">
        <v>-7.6435943281695918E-4</v>
      </c>
      <c r="AA77" s="510">
        <v>-7.6435943281690096E-4</v>
      </c>
      <c r="AC77" s="510">
        <v>0.63583196805899678</v>
      </c>
      <c r="AD77" s="510">
        <v>-1.3401382488338102E-2</v>
      </c>
      <c r="AE77" s="510">
        <v>0.12709005290351541</v>
      </c>
      <c r="AF77" s="510">
        <v>0.21984105608241575</v>
      </c>
      <c r="AG77" s="510">
        <v>3.6421927487769734E-2</v>
      </c>
      <c r="AH77" s="510">
        <v>-5.7836220443597411E-3</v>
      </c>
      <c r="AI77" s="510">
        <v>0.99999999999999989</v>
      </c>
    </row>
    <row r="78" spans="1:35">
      <c r="A78" s="17">
        <v>202403</v>
      </c>
      <c r="B78" s="409">
        <f t="shared" ref="B78" si="1031">T78*100</f>
        <v>1.3409331466631008E-2</v>
      </c>
      <c r="C78" s="413">
        <f t="shared" ref="C78" si="1032">U78*100</f>
        <v>1.747154449387698E-2</v>
      </c>
      <c r="D78" s="409">
        <f t="shared" ref="D78" si="1033">V78*100</f>
        <v>2.0142638778789582E-2</v>
      </c>
      <c r="E78" s="409">
        <f t="shared" ref="E78" si="1034">W78*100</f>
        <v>2.4869886440131335E-3</v>
      </c>
      <c r="F78" s="409">
        <f t="shared" ref="F78" si="1035">X78*100</f>
        <v>-7.4363444475251603E-4</v>
      </c>
      <c r="G78" s="409">
        <f t="shared" ref="G78" si="1036">Y78*100</f>
        <v>2.0493187391443955E-3</v>
      </c>
      <c r="H78" s="409">
        <f t="shared" ref="H78" si="1037">Z78*100</f>
        <v>5.4816187677702577E-2</v>
      </c>
      <c r="I78" s="409">
        <f t="shared" ref="I78" si="1038">AA78*100</f>
        <v>5.4816187677693438E-2</v>
      </c>
      <c r="K78" s="17">
        <v>202403</v>
      </c>
      <c r="L78" s="407">
        <f t="shared" ref="L78" si="1039">AC78*100</f>
        <v>24.462356896237573</v>
      </c>
      <c r="M78" s="416">
        <f t="shared" ref="M78" si="1040">AD78*100</f>
        <v>31.872965330246473</v>
      </c>
      <c r="N78" s="407">
        <f t="shared" ref="N78" si="1041">AE78*100</f>
        <v>36.745785564695417</v>
      </c>
      <c r="O78" s="407">
        <f t="shared" ref="O78" si="1042">AF78*100</f>
        <v>4.536960247282499</v>
      </c>
      <c r="P78" s="407">
        <f t="shared" ref="P78" si="1043">AG78*100</f>
        <v>-1.3565964293700821</v>
      </c>
      <c r="Q78" s="407">
        <f t="shared" ref="Q78" si="1044">AH78*100</f>
        <v>3.7385283909081308</v>
      </c>
      <c r="R78" s="407">
        <f t="shared" ref="R78" si="1045">AI78*100</f>
        <v>100</v>
      </c>
      <c r="S78" s="409"/>
      <c r="T78" s="510">
        <v>1.3409331466631008E-4</v>
      </c>
      <c r="U78" s="510">
        <v>1.7471544493876981E-4</v>
      </c>
      <c r="V78" s="510">
        <v>2.0142638778789581E-4</v>
      </c>
      <c r="W78" s="510">
        <v>2.4869886440131335E-5</v>
      </c>
      <c r="X78" s="510">
        <v>-7.4363444475251607E-6</v>
      </c>
      <c r="Y78" s="510">
        <v>2.0493187391443954E-5</v>
      </c>
      <c r="Z78" s="510">
        <v>5.4816187677702579E-4</v>
      </c>
      <c r="AA78" s="510">
        <v>5.4816187677693439E-4</v>
      </c>
      <c r="AC78" s="510">
        <v>0.24462356896237572</v>
      </c>
      <c r="AD78" s="510">
        <v>0.31872965330246472</v>
      </c>
      <c r="AE78" s="510">
        <v>0.36745785564695416</v>
      </c>
      <c r="AF78" s="510">
        <v>4.5369602472824989E-2</v>
      </c>
      <c r="AG78" s="510">
        <v>-1.356596429370082E-2</v>
      </c>
      <c r="AH78" s="510">
        <v>3.7385283909081309E-2</v>
      </c>
      <c r="AI78" s="510">
        <v>1</v>
      </c>
    </row>
    <row r="79" spans="1:35">
      <c r="A79" s="17">
        <v>202304</v>
      </c>
      <c r="B79" s="409">
        <f t="shared" ref="B79" si="1046">T79*100</f>
        <v>8.8654051659765795E-2</v>
      </c>
      <c r="C79" s="413">
        <f t="shared" ref="C79" si="1047">U79*100</f>
        <v>3.707147732076304E-2</v>
      </c>
      <c r="D79" s="409">
        <f t="shared" ref="D79" si="1048">V79*100</f>
        <v>5.0932881714975509E-2</v>
      </c>
      <c r="E79" s="409">
        <f t="shared" ref="E79" si="1049">W79*100</f>
        <v>1.8489560675602753E-2</v>
      </c>
      <c r="F79" s="409">
        <f t="shared" ref="F79" si="1050">X79*100</f>
        <v>5.1242085297001621E-3</v>
      </c>
      <c r="G79" s="409">
        <f t="shared" ref="G79" si="1051">Y79*100</f>
        <v>6.0847773310074198E-3</v>
      </c>
      <c r="H79" s="409">
        <f t="shared" ref="H79" si="1052">Z79*100</f>
        <v>0.20635695723181469</v>
      </c>
      <c r="I79" s="409">
        <f t="shared" ref="I79" si="1053">AA79*100</f>
        <v>0.20635695723180875</v>
      </c>
      <c r="K79" s="17">
        <v>202304</v>
      </c>
      <c r="L79" s="407">
        <f t="shared" ref="L79" si="1054">AC79*100</f>
        <v>42.961503624118045</v>
      </c>
      <c r="M79" s="416">
        <f t="shared" ref="M79" si="1055">AD79*100</f>
        <v>17.96473344929105</v>
      </c>
      <c r="N79" s="407">
        <f t="shared" ref="N79" si="1056">AE79*100</f>
        <v>24.681930959933261</v>
      </c>
      <c r="O79" s="407">
        <f t="shared" ref="O79" si="1057">AF79*100</f>
        <v>8.9599890033424856</v>
      </c>
      <c r="P79" s="407">
        <f t="shared" ref="P79" si="1058">AG79*100</f>
        <v>2.4831770144506411</v>
      </c>
      <c r="Q79" s="407">
        <f t="shared" ref="Q79" si="1059">AH79*100</f>
        <v>2.9486659488645102</v>
      </c>
      <c r="R79" s="407">
        <f t="shared" ref="R79" si="1060">AI79*100</f>
        <v>100</v>
      </c>
      <c r="S79" s="409"/>
      <c r="T79" s="510">
        <v>8.8654051659765789E-4</v>
      </c>
      <c r="U79" s="510">
        <v>3.7071477320763042E-4</v>
      </c>
      <c r="V79" s="510">
        <v>5.0932881714975506E-4</v>
      </c>
      <c r="W79" s="510">
        <v>1.8489560675602753E-4</v>
      </c>
      <c r="X79" s="510">
        <v>5.1242085297001621E-5</v>
      </c>
      <c r="Y79" s="510">
        <v>6.0847773310074195E-5</v>
      </c>
      <c r="Z79" s="510">
        <v>2.0635695723181468E-3</v>
      </c>
      <c r="AA79" s="510">
        <v>2.0635695723180874E-3</v>
      </c>
      <c r="AC79" s="510">
        <v>0.42961503624118047</v>
      </c>
      <c r="AD79" s="510">
        <v>0.17964733449291051</v>
      </c>
      <c r="AE79" s="510">
        <v>0.24681930959933263</v>
      </c>
      <c r="AF79" s="510">
        <v>8.9599890033424862E-2</v>
      </c>
      <c r="AG79" s="510">
        <v>2.483177014450641E-2</v>
      </c>
      <c r="AH79" s="510">
        <v>2.9486659488645102E-2</v>
      </c>
      <c r="AI79" s="510">
        <v>1</v>
      </c>
    </row>
    <row r="80" spans="1:35">
      <c r="A80" s="17">
        <v>202405</v>
      </c>
      <c r="B80" s="409">
        <f t="shared" ref="B80" si="1061">T80*100</f>
        <v>0.13684408327354339</v>
      </c>
      <c r="C80" s="413">
        <f t="shared" ref="C80" si="1062">U80*100</f>
        <v>3.4113472432280252E-2</v>
      </c>
      <c r="D80" s="409">
        <f t="shared" ref="D80" si="1063">V80*100</f>
        <v>5.6226536522888698E-2</v>
      </c>
      <c r="E80" s="409">
        <f t="shared" ref="E80" si="1064">W80*100</f>
        <v>2.1012889650828374E-2</v>
      </c>
      <c r="F80" s="409">
        <f t="shared" ref="F80" si="1065">X80*100</f>
        <v>8.2750824849290357E-3</v>
      </c>
      <c r="G80" s="409">
        <f t="shared" ref="G80" si="1066">Y80*100</f>
        <v>7.4457621960654389E-3</v>
      </c>
      <c r="H80" s="409">
        <f t="shared" ref="H80" si="1067">Z80*100</f>
        <v>0.2639178265605352</v>
      </c>
      <c r="I80" s="409">
        <f t="shared" ref="I80" si="1068">AA80*100</f>
        <v>0.26391782656054258</v>
      </c>
      <c r="K80" s="17">
        <v>202405</v>
      </c>
      <c r="L80" s="407">
        <f t="shared" ref="L80" si="1069">AC80*100</f>
        <v>51.85101933315417</v>
      </c>
      <c r="M80" s="416">
        <f t="shared" ref="M80" si="1070">AD80*100</f>
        <v>12.925793182240989</v>
      </c>
      <c r="N80" s="407">
        <f t="shared" ref="N80" si="1071">AE80*100</f>
        <v>21.304561823523485</v>
      </c>
      <c r="O80" s="407">
        <f t="shared" ref="O80" si="1072">AF80*100</f>
        <v>7.9619061450586086</v>
      </c>
      <c r="P80" s="407">
        <f t="shared" ref="P80" si="1073">AG80*100</f>
        <v>3.1354768992957625</v>
      </c>
      <c r="Q80" s="407">
        <f t="shared" ref="Q80" si="1074">AH80*100</f>
        <v>2.8212426167269888</v>
      </c>
      <c r="R80" s="407">
        <f t="shared" ref="R80" si="1075">AI80*100</f>
        <v>100</v>
      </c>
      <c r="S80" s="409"/>
      <c r="T80" s="510">
        <v>1.3684408327354338E-3</v>
      </c>
      <c r="U80" s="510">
        <v>3.4113472432280252E-4</v>
      </c>
      <c r="V80" s="510">
        <v>5.6226536522888701E-4</v>
      </c>
      <c r="W80" s="510">
        <v>2.1012889650828373E-4</v>
      </c>
      <c r="X80" s="510">
        <v>8.2750824849290357E-5</v>
      </c>
      <c r="Y80" s="510">
        <v>7.4457621960654388E-5</v>
      </c>
      <c r="Z80" s="510">
        <v>2.6391782656053518E-3</v>
      </c>
      <c r="AA80" s="510">
        <v>2.6391782656054259E-3</v>
      </c>
      <c r="AC80" s="510">
        <v>0.51851019333154169</v>
      </c>
      <c r="AD80" s="510">
        <v>0.12925793182240988</v>
      </c>
      <c r="AE80" s="510">
        <v>0.21304561823523485</v>
      </c>
      <c r="AF80" s="510">
        <v>7.9619061450586087E-2</v>
      </c>
      <c r="AG80" s="510">
        <v>3.1354768992957624E-2</v>
      </c>
      <c r="AH80" s="510">
        <v>2.8212426167269888E-2</v>
      </c>
      <c r="AI80" s="510">
        <v>1</v>
      </c>
    </row>
    <row r="81" spans="1:35">
      <c r="A81" s="17">
        <v>202406</v>
      </c>
      <c r="B81" s="409">
        <f t="shared" ref="B81" si="1076">T81*100</f>
        <v>0.13054391111473013</v>
      </c>
      <c r="C81" s="413">
        <f t="shared" ref="C81" si="1077">U81*100</f>
        <v>8.9761664422094174E-4</v>
      </c>
      <c r="D81" s="409">
        <f t="shared" ref="D81" si="1078">V81*100</f>
        <v>4.2685854766385187E-2</v>
      </c>
      <c r="E81" s="409">
        <f t="shared" ref="E81" si="1079">W81*100</f>
        <v>1.3949984875492871E-2</v>
      </c>
      <c r="F81" s="409">
        <f t="shared" ref="F81" si="1080">X81*100</f>
        <v>7.9744033213920134E-3</v>
      </c>
      <c r="G81" s="409">
        <f t="shared" ref="G81" si="1081">Y81*100</f>
        <v>4.4331200770432637E-3</v>
      </c>
      <c r="H81" s="409">
        <f t="shared" ref="H81" si="1082">Z81*100</f>
        <v>0.20048489079926438</v>
      </c>
      <c r="I81" s="409">
        <f t="shared" ref="I81" si="1083">AA81*100</f>
        <v>0.20048489079925233</v>
      </c>
      <c r="K81" s="17">
        <v>202406</v>
      </c>
      <c r="L81" s="407">
        <f t="shared" ref="L81" si="1084">AC81*100</f>
        <v>65.114089442998122</v>
      </c>
      <c r="M81" s="416">
        <f t="shared" ref="M81" si="1085">AD81*100</f>
        <v>0.44772283868497648</v>
      </c>
      <c r="N81" s="407">
        <f t="shared" ref="N81" si="1086">AE81*100</f>
        <v>21.291307587425344</v>
      </c>
      <c r="O81" s="407">
        <f t="shared" ref="O81" si="1087">AF81*100</f>
        <v>6.9581227891433981</v>
      </c>
      <c r="P81" s="407">
        <f t="shared" ref="P81" si="1088">AG81*100</f>
        <v>3.9775582536922398</v>
      </c>
      <c r="Q81" s="407">
        <f t="shared" ref="Q81" si="1089">AH81*100</f>
        <v>2.2111990880559316</v>
      </c>
      <c r="R81" s="407">
        <f t="shared" ref="R81" si="1090">AI81*100</f>
        <v>100</v>
      </c>
      <c r="S81" s="409"/>
      <c r="T81" s="510">
        <v>1.3054391111473013E-3</v>
      </c>
      <c r="U81" s="510">
        <v>8.9761664422094176E-6</v>
      </c>
      <c r="V81" s="510">
        <v>4.2685854766385189E-4</v>
      </c>
      <c r="W81" s="510">
        <v>1.3949984875492871E-4</v>
      </c>
      <c r="X81" s="510">
        <v>7.974403321392014E-5</v>
      </c>
      <c r="Y81" s="510">
        <v>4.4331200770432641E-5</v>
      </c>
      <c r="Z81" s="510">
        <v>2.0048489079926438E-3</v>
      </c>
      <c r="AA81" s="510">
        <v>2.0048489079925232E-3</v>
      </c>
      <c r="AC81" s="510">
        <v>0.65114089442998124</v>
      </c>
      <c r="AD81" s="510">
        <v>4.4772283868497647E-3</v>
      </c>
      <c r="AE81" s="510">
        <v>0.21291307587425343</v>
      </c>
      <c r="AF81" s="510">
        <v>6.9581227891433978E-2</v>
      </c>
      <c r="AG81" s="510">
        <v>3.9775582536922399E-2</v>
      </c>
      <c r="AH81" s="510">
        <v>2.2111990880559314E-2</v>
      </c>
      <c r="AI81" s="510">
        <v>1</v>
      </c>
    </row>
    <row r="82" spans="1:35">
      <c r="A82" s="17">
        <v>202407</v>
      </c>
      <c r="B82" s="409">
        <f t="shared" ref="B82" si="1091">T82*100</f>
        <v>0.13052259866782184</v>
      </c>
      <c r="C82" s="413">
        <f t="shared" ref="C82" si="1092">U82*100</f>
        <v>-2.3455925445489932E-2</v>
      </c>
      <c r="D82" s="409">
        <f t="shared" ref="D82" si="1093">V82*100</f>
        <v>3.7950065164404252E-2</v>
      </c>
      <c r="E82" s="409">
        <f t="shared" ref="E82" si="1094">W82*100</f>
        <v>7.3660476316083391E-3</v>
      </c>
      <c r="F82" s="409">
        <f t="shared" ref="F82" si="1095">X82*100</f>
        <v>9.7360858444323732E-3</v>
      </c>
      <c r="G82" s="409">
        <f t="shared" ref="G82" si="1096">Y82*100</f>
        <v>2.2852743719009526E-3</v>
      </c>
      <c r="H82" s="409">
        <f t="shared" ref="H82" si="1097">Z82*100</f>
        <v>0.16440414623467783</v>
      </c>
      <c r="I82" s="409">
        <f t="shared" ref="I82" si="1098">AA82*100</f>
        <v>0.16440414623468155</v>
      </c>
      <c r="K82" s="17">
        <v>202407</v>
      </c>
      <c r="L82" s="407">
        <f t="shared" ref="L82" si="1099">AC82*100</f>
        <v>79.391305911170903</v>
      </c>
      <c r="M82" s="416">
        <f t="shared" ref="M82" si="1100">AD82*100</f>
        <v>-14.267234727771338</v>
      </c>
      <c r="N82" s="407">
        <f t="shared" ref="N82" si="1101">AE82*100</f>
        <v>23.083399070868101</v>
      </c>
      <c r="O82" s="407">
        <f t="shared" ref="O82" si="1102">AF82*100</f>
        <v>4.4804512540053052</v>
      </c>
      <c r="P82" s="407">
        <f t="shared" ref="P82" si="1103">AG82*100</f>
        <v>5.9220439796783753</v>
      </c>
      <c r="Q82" s="407">
        <f t="shared" ref="Q82" si="1104">AH82*100</f>
        <v>1.3900345120486495</v>
      </c>
      <c r="R82" s="407">
        <f t="shared" ref="R82" si="1105">AI82*100</f>
        <v>100</v>
      </c>
      <c r="S82" s="409"/>
      <c r="T82" s="510">
        <v>1.3052259866782184E-3</v>
      </c>
      <c r="U82" s="510">
        <v>-2.3455925445489933E-4</v>
      </c>
      <c r="V82" s="510">
        <v>3.7950065164404255E-4</v>
      </c>
      <c r="W82" s="510">
        <v>7.3660476316083387E-5</v>
      </c>
      <c r="X82" s="510">
        <v>9.7360858444323726E-5</v>
      </c>
      <c r="Y82" s="510">
        <v>2.2852743719009525E-5</v>
      </c>
      <c r="Z82" s="510">
        <v>1.6440414623467784E-3</v>
      </c>
      <c r="AA82" s="510">
        <v>1.6440414623468155E-3</v>
      </c>
      <c r="AC82" s="510">
        <v>0.79391305911170906</v>
      </c>
      <c r="AD82" s="510">
        <v>-0.14267234727771338</v>
      </c>
      <c r="AE82" s="510">
        <v>0.23083399070868099</v>
      </c>
      <c r="AF82" s="510">
        <v>4.4804512540053049E-2</v>
      </c>
      <c r="AG82" s="510">
        <v>5.9220439796783757E-2</v>
      </c>
      <c r="AH82" s="510">
        <v>1.3900345120486495E-2</v>
      </c>
      <c r="AI82" s="510">
        <v>1</v>
      </c>
    </row>
    <row r="83" spans="1:35">
      <c r="A83" s="17">
        <v>202408</v>
      </c>
      <c r="B83" s="409">
        <f t="shared" ref="B83" si="1106">T83*100</f>
        <v>8.2364946656195481E-2</v>
      </c>
      <c r="C83" s="413">
        <f t="shared" ref="C83" si="1107">U83*100</f>
        <v>-6.1245478811445188E-2</v>
      </c>
      <c r="D83" s="409">
        <f t="shared" ref="D83" si="1108">V83*100</f>
        <v>2.0052140242558487E-2</v>
      </c>
      <c r="E83" s="409">
        <f t="shared" ref="E83" si="1109">W83*100</f>
        <v>-7.3599816197864E-3</v>
      </c>
      <c r="F83" s="409">
        <f t="shared" ref="F83" si="1110">X83*100</f>
        <v>5.0676671824748751E-3</v>
      </c>
      <c r="G83" s="409">
        <f t="shared" ref="G83" si="1111">Y83*100</f>
        <v>-2.7056206816436237E-3</v>
      </c>
      <c r="H83" s="409">
        <f t="shared" ref="H83" si="1112">Z83*100</f>
        <v>3.6173672968353637E-2</v>
      </c>
      <c r="I83" s="409">
        <f t="shared" ref="I83" si="1113">AA83*100</f>
        <v>3.6173672968338816E-2</v>
      </c>
      <c r="K83" s="17">
        <v>202408</v>
      </c>
      <c r="L83" s="407">
        <f t="shared" ref="L83" si="1114">AC83*100</f>
        <v>227.69307039473725</v>
      </c>
      <c r="M83" s="416">
        <f t="shared" ref="M83" si="1115">AD83*100</f>
        <v>-169.3095386388479</v>
      </c>
      <c r="N83" s="407">
        <f t="shared" ref="N83" si="1116">AE83*100</f>
        <v>55.432967119764157</v>
      </c>
      <c r="O83" s="407">
        <f t="shared" ref="O83" si="1117">AF83*100</f>
        <v>-20.346238067185613</v>
      </c>
      <c r="P83" s="407">
        <f t="shared" ref="P83" si="1118">AG83*100</f>
        <v>14.009269080605389</v>
      </c>
      <c r="Q83" s="407">
        <f t="shared" ref="Q83" si="1119">AH83*100</f>
        <v>-7.4795298890732571</v>
      </c>
      <c r="R83" s="407">
        <f t="shared" ref="R83" si="1120">AI83*100</f>
        <v>100.00000000000003</v>
      </c>
      <c r="S83" s="409"/>
      <c r="T83" s="510">
        <v>8.2364946656195484E-4</v>
      </c>
      <c r="U83" s="510">
        <v>-6.1245478811445186E-4</v>
      </c>
      <c r="V83" s="510">
        <v>2.0052140242558485E-4</v>
      </c>
      <c r="W83" s="510">
        <v>-7.3599816197864E-5</v>
      </c>
      <c r="X83" s="510">
        <v>5.0676671824748753E-5</v>
      </c>
      <c r="Y83" s="510">
        <v>-2.7056206816436237E-5</v>
      </c>
      <c r="Z83" s="510">
        <v>3.6173672968353639E-4</v>
      </c>
      <c r="AA83" s="510">
        <v>3.6173672968338813E-4</v>
      </c>
      <c r="AC83" s="510">
        <v>2.2769307039473725</v>
      </c>
      <c r="AD83" s="510">
        <v>-1.693095386388479</v>
      </c>
      <c r="AE83" s="510">
        <v>0.55432967119764154</v>
      </c>
      <c r="AF83" s="510">
        <v>-0.20346238067185612</v>
      </c>
      <c r="AG83" s="510">
        <v>0.14009269080605388</v>
      </c>
      <c r="AH83" s="510">
        <v>-7.4795298890732567E-2</v>
      </c>
      <c r="AI83" s="510">
        <v>1.0000000000000002</v>
      </c>
    </row>
    <row r="84" spans="1:35">
      <c r="A84" s="17">
        <v>202409</v>
      </c>
      <c r="B84" s="409">
        <f t="shared" ref="B84" si="1121">T84*100</f>
        <v>0.10240469539564954</v>
      </c>
      <c r="C84" s="413">
        <f t="shared" ref="C84" si="1122">U84*100</f>
        <v>-6.8074520180270479E-2</v>
      </c>
      <c r="D84" s="409">
        <f t="shared" ref="D84" si="1123">V84*100</f>
        <v>1.973893459894966E-2</v>
      </c>
      <c r="E84" s="409">
        <f t="shared" ref="E84" si="1124">W84*100</f>
        <v>-1.2424783800791164E-2</v>
      </c>
      <c r="F84" s="409">
        <f t="shared" ref="F84" si="1125">X84*100</f>
        <v>3.2272668253593992E-3</v>
      </c>
      <c r="G84" s="409">
        <f t="shared" ref="G84" si="1126">Y84*100</f>
        <v>-3.3953503184514346E-3</v>
      </c>
      <c r="H84" s="409">
        <f t="shared" ref="H84" si="1127">Z84*100</f>
        <v>4.1476242520445517E-2</v>
      </c>
      <c r="I84" s="409">
        <f t="shared" ref="I84" si="1128">AA84*100</f>
        <v>4.1476242520458506E-2</v>
      </c>
      <c r="K84" s="17">
        <v>202409</v>
      </c>
      <c r="L84" s="407">
        <f t="shared" ref="L84" si="1129">AC84*100</f>
        <v>246.89964464637711</v>
      </c>
      <c r="M84" s="416">
        <f t="shared" ref="M84" si="1130">AD84*100</f>
        <v>-164.12894718395347</v>
      </c>
      <c r="N84" s="407">
        <f t="shared" ref="N84" si="1131">AE84*100</f>
        <v>47.590942186287599</v>
      </c>
      <c r="O84" s="407">
        <f t="shared" ref="O84" si="1132">AF84*100</f>
        <v>-29.956387188801941</v>
      </c>
      <c r="P84" s="407">
        <f t="shared" ref="P84" si="1133">AG84*100</f>
        <v>7.7810009519751784</v>
      </c>
      <c r="Q84" s="407">
        <f t="shared" ref="Q84" si="1134">AH84*100</f>
        <v>-8.1862534118844348</v>
      </c>
      <c r="R84" s="407">
        <f t="shared" ref="R84" si="1135">AI84*100</f>
        <v>100.00000000000004</v>
      </c>
      <c r="S84" s="409"/>
      <c r="T84" s="510">
        <v>1.0240469539564954E-3</v>
      </c>
      <c r="U84" s="510">
        <v>-6.8074520180270482E-4</v>
      </c>
      <c r="V84" s="510">
        <v>1.9738934598949662E-4</v>
      </c>
      <c r="W84" s="510">
        <v>-1.2424783800791164E-4</v>
      </c>
      <c r="X84" s="510">
        <v>3.2272668253593993E-5</v>
      </c>
      <c r="Y84" s="510">
        <v>-3.3953503184514345E-5</v>
      </c>
      <c r="Z84" s="510">
        <v>4.1476242520445519E-4</v>
      </c>
      <c r="AA84" s="510">
        <v>4.1476242520458503E-4</v>
      </c>
      <c r="AC84" s="510">
        <v>2.468996446463771</v>
      </c>
      <c r="AD84" s="510">
        <v>-1.6412894718395348</v>
      </c>
      <c r="AE84" s="510">
        <v>0.47590942186287599</v>
      </c>
      <c r="AF84" s="510">
        <v>-0.29956387188801942</v>
      </c>
      <c r="AG84" s="510">
        <v>7.7810009519751783E-2</v>
      </c>
      <c r="AH84" s="510">
        <v>-8.1862534118844352E-2</v>
      </c>
      <c r="AI84" s="510">
        <v>1.0000000000000004</v>
      </c>
    </row>
    <row r="85" spans="1:35">
      <c r="A85" s="17">
        <v>202410</v>
      </c>
      <c r="B85" s="409"/>
      <c r="C85" s="413"/>
      <c r="D85" s="409"/>
      <c r="E85" s="409"/>
      <c r="F85" s="409"/>
      <c r="G85" s="409"/>
      <c r="H85" s="409"/>
      <c r="I85" s="409"/>
      <c r="K85" s="17">
        <v>202410</v>
      </c>
      <c r="L85" s="407"/>
      <c r="M85" s="416"/>
      <c r="N85" s="407"/>
      <c r="O85" s="407"/>
      <c r="P85" s="407"/>
      <c r="Q85" s="407"/>
      <c r="R85" s="407"/>
      <c r="S85" s="409"/>
      <c r="T85" s="510"/>
      <c r="U85" s="510"/>
      <c r="V85" s="510"/>
      <c r="W85" s="510"/>
      <c r="X85" s="510"/>
      <c r="Y85" s="510"/>
      <c r="Z85" s="510"/>
      <c r="AA85" s="510"/>
      <c r="AC85" s="510"/>
      <c r="AD85" s="510"/>
      <c r="AE85" s="510"/>
      <c r="AF85" s="510"/>
      <c r="AG85" s="510"/>
      <c r="AH85" s="510"/>
      <c r="AI85" s="510"/>
    </row>
    <row r="86" spans="1:35">
      <c r="A86" s="17">
        <v>202411</v>
      </c>
      <c r="B86" s="409"/>
      <c r="C86" s="413"/>
      <c r="D86" s="409"/>
      <c r="E86" s="409"/>
      <c r="F86" s="409"/>
      <c r="G86" s="409"/>
      <c r="H86" s="409"/>
      <c r="I86" s="409"/>
      <c r="K86" s="17">
        <v>202411</v>
      </c>
      <c r="L86" s="407"/>
      <c r="M86" s="416"/>
      <c r="N86" s="407"/>
      <c r="O86" s="407"/>
      <c r="P86" s="407"/>
      <c r="Q86" s="407"/>
      <c r="R86" s="407"/>
      <c r="S86" s="409"/>
      <c r="T86" s="510"/>
      <c r="U86" s="510"/>
      <c r="V86" s="510"/>
      <c r="W86" s="510"/>
      <c r="X86" s="510"/>
      <c r="Y86" s="510"/>
      <c r="Z86" s="510"/>
      <c r="AA86" s="510"/>
      <c r="AC86" s="510"/>
      <c r="AD86" s="510"/>
      <c r="AE86" s="510"/>
      <c r="AF86" s="510"/>
      <c r="AG86" s="510"/>
      <c r="AH86" s="510"/>
      <c r="AI86" s="510"/>
    </row>
    <row r="87" spans="1:35">
      <c r="A87" s="403">
        <v>202412</v>
      </c>
      <c r="B87" s="411"/>
      <c r="C87" s="415"/>
      <c r="D87" s="411"/>
      <c r="E87" s="411"/>
      <c r="F87" s="411"/>
      <c r="G87" s="411"/>
      <c r="H87" s="411"/>
      <c r="I87" s="411"/>
      <c r="K87" s="403">
        <v>202412</v>
      </c>
      <c r="L87" s="408"/>
      <c r="M87" s="417"/>
      <c r="N87" s="408"/>
      <c r="O87" s="408"/>
      <c r="P87" s="408"/>
      <c r="Q87" s="408"/>
      <c r="R87" s="408"/>
      <c r="S87" s="409"/>
      <c r="T87" s="511"/>
      <c r="U87" s="511"/>
      <c r="V87" s="511"/>
      <c r="W87" s="511"/>
      <c r="X87" s="511"/>
      <c r="Y87" s="511"/>
      <c r="Z87" s="511"/>
      <c r="AA87" s="511"/>
      <c r="AC87" s="511"/>
      <c r="AD87" s="511"/>
      <c r="AE87" s="511"/>
      <c r="AF87" s="511"/>
      <c r="AG87" s="511"/>
      <c r="AH87" s="511"/>
      <c r="AI87" s="511"/>
    </row>
    <row r="88" spans="1:35">
      <c r="A88" s="17" t="s">
        <v>657</v>
      </c>
      <c r="B88" s="400"/>
      <c r="C88" s="400"/>
      <c r="D88" s="400"/>
      <c r="E88" s="400"/>
      <c r="F88" s="400"/>
      <c r="G88" s="400"/>
      <c r="H88" s="400"/>
      <c r="I88" s="400"/>
      <c r="L88" s="401"/>
      <c r="M88" s="401"/>
      <c r="N88" s="401"/>
      <c r="O88" s="401"/>
      <c r="P88" s="401"/>
      <c r="Q88" s="401"/>
      <c r="R88" s="402"/>
    </row>
    <row r="90" spans="1:35" ht="15.75" customHeight="1">
      <c r="A90" s="2776" t="s">
        <v>522</v>
      </c>
      <c r="B90" s="2776"/>
      <c r="C90" s="2776"/>
      <c r="D90" s="2776"/>
      <c r="E90" s="2776"/>
      <c r="F90" s="428"/>
      <c r="G90" s="489">
        <v>45536</v>
      </c>
      <c r="H90" s="434"/>
      <c r="I90" s="434"/>
      <c r="L90" s="383"/>
    </row>
    <row r="91" spans="1:35" ht="15.75" customHeight="1">
      <c r="A91" s="435" t="s">
        <v>597</v>
      </c>
      <c r="B91" s="435" t="s">
        <v>523</v>
      </c>
      <c r="C91" s="436" t="s">
        <v>524</v>
      </c>
      <c r="D91" s="436" t="s">
        <v>525</v>
      </c>
      <c r="E91" s="436" t="s">
        <v>526</v>
      </c>
      <c r="F91" s="437" t="s">
        <v>527</v>
      </c>
      <c r="G91" s="436" t="s">
        <v>528</v>
      </c>
      <c r="H91" s="438"/>
      <c r="I91" s="436" t="s">
        <v>596</v>
      </c>
    </row>
    <row r="92" spans="1:35" ht="15.75" customHeight="1">
      <c r="A92" s="393" t="s">
        <v>529</v>
      </c>
      <c r="B92" s="503">
        <f t="shared" ref="B92:G92" si="1136">B84</f>
        <v>0.10240469539564954</v>
      </c>
      <c r="C92" s="503">
        <f t="shared" si="1136"/>
        <v>-6.8074520180270479E-2</v>
      </c>
      <c r="D92" s="503">
        <f t="shared" si="1136"/>
        <v>1.973893459894966E-2</v>
      </c>
      <c r="E92" s="503">
        <f t="shared" si="1136"/>
        <v>-1.2424783800791164E-2</v>
      </c>
      <c r="F92" s="503">
        <f t="shared" si="1136"/>
        <v>3.2272668253593992E-3</v>
      </c>
      <c r="G92" s="503">
        <f t="shared" si="1136"/>
        <v>-3.3953503184514346E-3</v>
      </c>
      <c r="H92" s="503">
        <f t="shared" ref="H92" si="1137">H66</f>
        <v>-0.11234733885620085</v>
      </c>
      <c r="I92" s="504">
        <f>I84</f>
        <v>4.1476242520458506E-2</v>
      </c>
    </row>
    <row r="93" spans="1:35" ht="15.75" customHeight="1">
      <c r="A93" s="393" t="s">
        <v>530</v>
      </c>
      <c r="B93" s="439">
        <f t="shared" ref="B93:G93" si="1138">L84</f>
        <v>246.89964464637711</v>
      </c>
      <c r="C93" s="439">
        <f t="shared" si="1138"/>
        <v>-164.12894718395347</v>
      </c>
      <c r="D93" s="439">
        <f t="shared" si="1138"/>
        <v>47.590942186287599</v>
      </c>
      <c r="E93" s="439">
        <f t="shared" si="1138"/>
        <v>-29.956387188801941</v>
      </c>
      <c r="F93" s="439">
        <f t="shared" si="1138"/>
        <v>7.7810009519751784</v>
      </c>
      <c r="G93" s="439">
        <f t="shared" si="1138"/>
        <v>-8.1862534118844348</v>
      </c>
      <c r="H93" s="439">
        <f t="shared" ref="H93" si="1139">R66</f>
        <v>99.999999999999972</v>
      </c>
      <c r="I93" s="439">
        <f>S84</f>
        <v>0</v>
      </c>
    </row>
    <row r="94" spans="1:35" ht="15.75" customHeight="1">
      <c r="A94" s="435" t="s">
        <v>694</v>
      </c>
      <c r="B94" s="505" t="str">
        <f>'10_2大阪'!I84</f>
        <v xml:space="preserve">悪化 </v>
      </c>
      <c r="C94" s="506" t="str">
        <f>'10関西地域_兵庫'!S84</f>
        <v xml:space="preserve">改善 </v>
      </c>
      <c r="D94" s="506" t="str">
        <f>'10_3京都'!I84</f>
        <v xml:space="preserve">改善 </v>
      </c>
      <c r="E94" s="506" t="str">
        <f>'10_4滋賀'!I84</f>
        <v xml:space="preserve"> ---</v>
      </c>
      <c r="F94" s="507" t="str">
        <f>'10_5奈良'!I84</f>
        <v xml:space="preserve">悪化 </v>
      </c>
      <c r="G94" s="506" t="str">
        <f>'10_6和歌山'!I84</f>
        <v xml:space="preserve">改善 </v>
      </c>
      <c r="H94" s="440"/>
      <c r="I94" s="595" t="str">
        <f>'10関西地域_兵庫'!S84</f>
        <v xml:space="preserve">改善 </v>
      </c>
    </row>
  </sheetData>
  <mergeCells count="1">
    <mergeCell ref="A90:E90"/>
  </mergeCells>
  <phoneticPr fontId="2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M193"/>
  <sheetViews>
    <sheetView workbookViewId="0">
      <pane xSplit="4" ySplit="3" topLeftCell="U4" activePane="bottomRight" state="frozen"/>
      <selection pane="topRight" activeCell="E1" sqref="E1"/>
      <selection pane="bottomLeft" activeCell="A4" sqref="A4"/>
      <selection pane="bottomRight" activeCell="AI2" sqref="AI2"/>
    </sheetView>
  </sheetViews>
  <sheetFormatPr defaultColWidth="9" defaultRowHeight="13"/>
  <cols>
    <col min="1" max="1" width="2.08984375" style="328" customWidth="1"/>
    <col min="2" max="2" width="5.08984375" style="328" customWidth="1"/>
    <col min="3" max="3" width="17.08984375" style="328" customWidth="1"/>
    <col min="4" max="4" width="10.08984375" style="328" customWidth="1"/>
    <col min="5" max="5" width="7.08984375" style="1302" customWidth="1"/>
    <col min="6" max="34" width="7.08984375" style="328" customWidth="1"/>
    <col min="35" max="39" width="7.08984375" style="1352" customWidth="1"/>
    <col min="40" max="40" width="26.6328125" style="328" customWidth="1"/>
    <col min="41" max="41" width="14.6328125" style="328" customWidth="1"/>
    <col min="42" max="44" width="9" style="328"/>
    <col min="45" max="45" width="11" style="328" bestFit="1" customWidth="1"/>
    <col min="46" max="46" width="4.453125" style="328" customWidth="1"/>
    <col min="47" max="48" width="9.6328125" style="328" customWidth="1"/>
    <col min="49" max="49" width="9.1796875" style="328" bestFit="1" customWidth="1"/>
    <col min="50" max="16384" width="9" style="328"/>
  </cols>
  <sheetData>
    <row r="1" spans="1:61" ht="13.5" thickBot="1">
      <c r="A1" s="1217"/>
      <c r="B1" s="2591" t="s">
        <v>1463</v>
      </c>
      <c r="C1" s="2332"/>
      <c r="D1" s="2332"/>
      <c r="E1" s="2333"/>
      <c r="F1" s="2332"/>
      <c r="G1" s="2332"/>
      <c r="H1" s="2332"/>
      <c r="I1" s="2332"/>
      <c r="J1" s="824"/>
      <c r="K1" s="2332"/>
      <c r="L1" s="2334" t="s">
        <v>97</v>
      </c>
      <c r="M1" s="2335" t="s">
        <v>97</v>
      </c>
      <c r="N1" s="2332"/>
      <c r="O1" s="2332"/>
      <c r="P1" s="2332"/>
      <c r="Q1" s="2332"/>
      <c r="R1" s="2332" t="s">
        <v>271</v>
      </c>
      <c r="S1" s="2332"/>
      <c r="T1" s="824"/>
      <c r="U1" s="824"/>
      <c r="V1" s="824"/>
      <c r="W1" s="824"/>
      <c r="X1" s="824"/>
      <c r="Y1" s="824"/>
      <c r="Z1" s="824"/>
      <c r="AA1" s="824"/>
      <c r="AB1" s="824" t="s">
        <v>271</v>
      </c>
      <c r="AC1" s="824"/>
      <c r="AD1" s="824"/>
      <c r="AE1" s="824"/>
      <c r="AF1" s="824" t="s">
        <v>521</v>
      </c>
      <c r="AG1" s="824" t="s">
        <v>271</v>
      </c>
      <c r="AH1" s="2778">
        <v>45645</v>
      </c>
      <c r="AI1" s="2778"/>
      <c r="AJ1" s="901"/>
      <c r="AK1" s="901" t="s">
        <v>271</v>
      </c>
      <c r="AL1" s="901"/>
      <c r="AM1" s="901"/>
      <c r="AN1" s="1219" t="s">
        <v>961</v>
      </c>
      <c r="AO1" s="1217"/>
      <c r="AU1" s="328" t="s">
        <v>1253</v>
      </c>
      <c r="AW1" s="328" t="s">
        <v>1253</v>
      </c>
    </row>
    <row r="2" spans="1:61">
      <c r="A2" s="1217"/>
      <c r="B2" s="2336"/>
      <c r="C2" s="2337"/>
      <c r="D2" s="2338" t="s">
        <v>962</v>
      </c>
      <c r="E2" s="2339" t="s">
        <v>963</v>
      </c>
      <c r="F2" s="2779" t="s">
        <v>964</v>
      </c>
      <c r="G2" s="2779"/>
      <c r="H2" s="2779"/>
      <c r="I2" s="2779"/>
      <c r="J2" s="2779"/>
      <c r="K2" s="2779"/>
      <c r="L2" s="2779"/>
      <c r="M2" s="2779"/>
      <c r="N2" s="2779"/>
      <c r="O2" s="2779"/>
      <c r="P2" s="2779"/>
      <c r="Q2" s="2779"/>
      <c r="R2" s="2779"/>
      <c r="S2" s="2779"/>
      <c r="T2" s="2779"/>
      <c r="U2" s="2779"/>
      <c r="V2" s="2779"/>
      <c r="W2" s="2779"/>
      <c r="X2" s="2779"/>
      <c r="Y2" s="2779"/>
      <c r="Z2" s="2779"/>
      <c r="AA2" s="2779"/>
      <c r="AB2" s="2779"/>
      <c r="AC2" s="2779"/>
      <c r="AD2" s="2779"/>
      <c r="AE2" s="2340"/>
      <c r="AF2" s="2340"/>
      <c r="AG2" s="2340"/>
      <c r="AH2" s="2340"/>
      <c r="AI2" s="2341"/>
      <c r="AJ2" s="1517"/>
      <c r="AK2" s="1517"/>
      <c r="AL2" s="1517"/>
      <c r="AM2" s="1517"/>
      <c r="AN2" s="1224" t="s">
        <v>965</v>
      </c>
      <c r="AT2" s="920"/>
      <c r="AU2" s="920" t="s">
        <v>1254</v>
      </c>
      <c r="AV2" s="920" t="s">
        <v>362</v>
      </c>
      <c r="AW2" s="920" t="s">
        <v>1254</v>
      </c>
      <c r="AX2" s="920" t="s">
        <v>362</v>
      </c>
    </row>
    <row r="3" spans="1:61" ht="13.5" thickBot="1">
      <c r="A3" s="1217"/>
      <c r="B3" s="2780" t="s">
        <v>564</v>
      </c>
      <c r="C3" s="2781"/>
      <c r="D3" s="2342" t="s">
        <v>966</v>
      </c>
      <c r="E3" s="2343">
        <v>89</v>
      </c>
      <c r="F3" s="2344">
        <v>90</v>
      </c>
      <c r="G3" s="2345">
        <v>91</v>
      </c>
      <c r="H3" s="2345">
        <v>92</v>
      </c>
      <c r="I3" s="2345">
        <v>93</v>
      </c>
      <c r="J3" s="2345">
        <v>94</v>
      </c>
      <c r="K3" s="2345">
        <v>95</v>
      </c>
      <c r="L3" s="2344">
        <v>96</v>
      </c>
      <c r="M3" s="2345">
        <v>97</v>
      </c>
      <c r="N3" s="2345">
        <v>98</v>
      </c>
      <c r="O3" s="2345">
        <v>99</v>
      </c>
      <c r="P3" s="2345" t="s">
        <v>967</v>
      </c>
      <c r="Q3" s="2345" t="s">
        <v>968</v>
      </c>
      <c r="R3" s="2345" t="s">
        <v>969</v>
      </c>
      <c r="S3" s="2345" t="s">
        <v>970</v>
      </c>
      <c r="T3" s="2345" t="s">
        <v>971</v>
      </c>
      <c r="U3" s="2345" t="s">
        <v>972</v>
      </c>
      <c r="V3" s="2345" t="s">
        <v>973</v>
      </c>
      <c r="W3" s="2345" t="s">
        <v>974</v>
      </c>
      <c r="X3" s="2345" t="s">
        <v>975</v>
      </c>
      <c r="Y3" s="2345" t="s">
        <v>976</v>
      </c>
      <c r="Z3" s="2345" t="s">
        <v>977</v>
      </c>
      <c r="AA3" s="2345" t="s">
        <v>978</v>
      </c>
      <c r="AB3" s="2345" t="s">
        <v>979</v>
      </c>
      <c r="AC3" s="2345" t="s">
        <v>980</v>
      </c>
      <c r="AD3" s="2346" t="s">
        <v>981</v>
      </c>
      <c r="AE3" s="2345">
        <v>15</v>
      </c>
      <c r="AF3" s="2345">
        <v>16</v>
      </c>
      <c r="AG3" s="2346">
        <v>17</v>
      </c>
      <c r="AH3" s="2345">
        <v>18</v>
      </c>
      <c r="AI3" s="1308">
        <v>19</v>
      </c>
      <c r="AJ3" s="1229">
        <v>20</v>
      </c>
      <c r="AK3" s="1229">
        <v>21</v>
      </c>
      <c r="AL3" s="1309">
        <v>22</v>
      </c>
      <c r="AM3" s="2347">
        <v>23</v>
      </c>
      <c r="AN3" s="1230" t="s">
        <v>521</v>
      </c>
      <c r="AT3" s="886" t="s">
        <v>1255</v>
      </c>
      <c r="AU3" s="886">
        <v>2023</v>
      </c>
      <c r="AV3" s="886">
        <v>2023</v>
      </c>
      <c r="AW3" s="886">
        <v>2024</v>
      </c>
      <c r="AX3" s="886">
        <v>2024</v>
      </c>
    </row>
    <row r="4" spans="1:61" ht="13.5" customHeight="1">
      <c r="A4" s="1217"/>
      <c r="B4" s="2782" t="s">
        <v>982</v>
      </c>
      <c r="C4" s="2348" t="s">
        <v>983</v>
      </c>
      <c r="D4" s="2349" t="s">
        <v>984</v>
      </c>
      <c r="E4" s="2350">
        <f t="shared" ref="E4:P4" si="0">E110/1000000</f>
        <v>16.895447536256317</v>
      </c>
      <c r="F4" s="1316">
        <f t="shared" si="0"/>
        <v>18.680360764224304</v>
      </c>
      <c r="G4" s="1316">
        <f t="shared" si="0"/>
        <v>20.006459594044699</v>
      </c>
      <c r="H4" s="1316">
        <f t="shared" si="0"/>
        <v>20.45980134562031</v>
      </c>
      <c r="I4" s="1316">
        <f t="shared" si="0"/>
        <v>20.982474315561848</v>
      </c>
      <c r="J4" s="1316">
        <f t="shared" si="0"/>
        <v>20.867889609232144</v>
      </c>
      <c r="K4" s="1316">
        <f t="shared" si="0"/>
        <v>21.69728999448148</v>
      </c>
      <c r="L4" s="1316">
        <f t="shared" si="0"/>
        <v>22.602007318417069</v>
      </c>
      <c r="M4" s="1316">
        <f t="shared" si="0"/>
        <v>22.499454314972493</v>
      </c>
      <c r="N4" s="1316">
        <f t="shared" si="0"/>
        <v>21.763367545596232</v>
      </c>
      <c r="O4" s="1316">
        <f t="shared" si="0"/>
        <v>21.08650744864331</v>
      </c>
      <c r="P4" s="1316">
        <f t="shared" si="0"/>
        <v>20.977926985864809</v>
      </c>
      <c r="Q4" s="1316">
        <f>Q110/1000000</f>
        <v>20.262517081697993</v>
      </c>
      <c r="R4" s="1316">
        <f t="shared" ref="R4:U4" si="1">R110/1000000</f>
        <v>20.103660106027171</v>
      </c>
      <c r="S4" s="1316">
        <f t="shared" si="1"/>
        <v>19.799796962055424</v>
      </c>
      <c r="T4" s="1316">
        <f t="shared" si="1"/>
        <v>19.975603350549541</v>
      </c>
      <c r="U4" s="1316">
        <f t="shared" si="1"/>
        <v>20.009858764908049</v>
      </c>
      <c r="V4" s="1316">
        <f>V109/1000000</f>
        <v>20.502027221169048</v>
      </c>
      <c r="W4" s="1316">
        <f t="shared" ref="W4:AM4" si="2">W109/1000000</f>
        <v>21.224782000000001</v>
      </c>
      <c r="X4" s="1316">
        <f t="shared" si="2"/>
        <v>21.303657999999999</v>
      </c>
      <c r="Y4" s="1316">
        <f t="shared" si="2"/>
        <v>19.565408000000001</v>
      </c>
      <c r="Z4" s="1316">
        <f t="shared" si="2"/>
        <v>20.402985999999999</v>
      </c>
      <c r="AA4" s="1316">
        <f t="shared" si="2"/>
        <v>20.038263000000001</v>
      </c>
      <c r="AB4" s="1316">
        <f t="shared" si="2"/>
        <v>19.884990999999999</v>
      </c>
      <c r="AC4" s="1316">
        <f t="shared" si="2"/>
        <v>20.304451</v>
      </c>
      <c r="AD4" s="1316">
        <f t="shared" si="2"/>
        <v>20.502389999999998</v>
      </c>
      <c r="AE4" s="1316">
        <f t="shared" si="2"/>
        <v>21.430730000000001</v>
      </c>
      <c r="AF4" s="1316">
        <f t="shared" si="2"/>
        <v>21.781382000000001</v>
      </c>
      <c r="AG4" s="1316">
        <f t="shared" si="2"/>
        <v>22.062615000000001</v>
      </c>
      <c r="AH4" s="1316">
        <f t="shared" si="2"/>
        <v>22.167427</v>
      </c>
      <c r="AI4" s="1316">
        <f t="shared" si="2"/>
        <v>22.262302999999999</v>
      </c>
      <c r="AJ4" s="1316">
        <f t="shared" si="2"/>
        <v>21.805973000000002</v>
      </c>
      <c r="AK4" s="1316">
        <f t="shared" si="2"/>
        <v>22.459747</v>
      </c>
      <c r="AL4" s="1316">
        <f t="shared" si="2"/>
        <v>22.718648999999999</v>
      </c>
      <c r="AM4" s="1316">
        <f t="shared" si="2"/>
        <v>23.838678999999999</v>
      </c>
      <c r="AN4" s="1232" t="s">
        <v>985</v>
      </c>
      <c r="AO4" s="1519" t="s">
        <v>271</v>
      </c>
      <c r="AP4" s="328" t="s">
        <v>271</v>
      </c>
      <c r="AT4" s="887">
        <v>1</v>
      </c>
      <c r="AU4" s="887">
        <v>296519</v>
      </c>
      <c r="AV4" s="887">
        <v>9909</v>
      </c>
      <c r="AW4" s="887">
        <v>255110</v>
      </c>
      <c r="AX4" s="887">
        <v>9638</v>
      </c>
    </row>
    <row r="5" spans="1:61">
      <c r="A5" s="1217"/>
      <c r="B5" s="2782"/>
      <c r="C5" s="2348" t="s">
        <v>521</v>
      </c>
      <c r="D5" s="2351" t="s">
        <v>986</v>
      </c>
      <c r="E5" s="2352" t="s">
        <v>579</v>
      </c>
      <c r="F5" s="1234">
        <f t="shared" ref="F5:AM5" si="3">ROUND((F4-E4)/E4*100,1)</f>
        <v>10.6</v>
      </c>
      <c r="G5" s="1234">
        <f t="shared" si="3"/>
        <v>7.1</v>
      </c>
      <c r="H5" s="1234">
        <f t="shared" si="3"/>
        <v>2.2999999999999998</v>
      </c>
      <c r="I5" s="1234">
        <f t="shared" si="3"/>
        <v>2.6</v>
      </c>
      <c r="J5" s="1234">
        <f t="shared" si="3"/>
        <v>-0.5</v>
      </c>
      <c r="K5" s="1234">
        <f t="shared" si="3"/>
        <v>4</v>
      </c>
      <c r="L5" s="1234">
        <f t="shared" si="3"/>
        <v>4.2</v>
      </c>
      <c r="M5" s="1234">
        <f t="shared" si="3"/>
        <v>-0.5</v>
      </c>
      <c r="N5" s="1234">
        <f t="shared" si="3"/>
        <v>-3.3</v>
      </c>
      <c r="O5" s="1234">
        <f t="shared" si="3"/>
        <v>-3.1</v>
      </c>
      <c r="P5" s="1234">
        <f t="shared" si="3"/>
        <v>-0.5</v>
      </c>
      <c r="Q5" s="1234">
        <f t="shared" si="3"/>
        <v>-3.4</v>
      </c>
      <c r="R5" s="1234">
        <f t="shared" si="3"/>
        <v>-0.8</v>
      </c>
      <c r="S5" s="1234">
        <f t="shared" si="3"/>
        <v>-1.5</v>
      </c>
      <c r="T5" s="1234">
        <f t="shared" si="3"/>
        <v>0.9</v>
      </c>
      <c r="U5" s="1234">
        <f t="shared" si="3"/>
        <v>0.2</v>
      </c>
      <c r="V5" s="1234">
        <f t="shared" si="3"/>
        <v>2.5</v>
      </c>
      <c r="W5" s="1234">
        <f t="shared" si="3"/>
        <v>3.5</v>
      </c>
      <c r="X5" s="1234">
        <f t="shared" si="3"/>
        <v>0.4</v>
      </c>
      <c r="Y5" s="1234">
        <f t="shared" si="3"/>
        <v>-8.1999999999999993</v>
      </c>
      <c r="Z5" s="1234">
        <f t="shared" si="3"/>
        <v>4.3</v>
      </c>
      <c r="AA5" s="1234">
        <f t="shared" si="3"/>
        <v>-1.8</v>
      </c>
      <c r="AB5" s="1234">
        <f t="shared" si="3"/>
        <v>-0.8</v>
      </c>
      <c r="AC5" s="1234">
        <f t="shared" si="3"/>
        <v>2.1</v>
      </c>
      <c r="AD5" s="1234">
        <f t="shared" si="3"/>
        <v>1</v>
      </c>
      <c r="AE5" s="1234">
        <f t="shared" si="3"/>
        <v>4.5</v>
      </c>
      <c r="AF5" s="1234">
        <f t="shared" si="3"/>
        <v>1.6</v>
      </c>
      <c r="AG5" s="1234">
        <f t="shared" si="3"/>
        <v>1.3</v>
      </c>
      <c r="AH5" s="1234">
        <f t="shared" si="3"/>
        <v>0.5</v>
      </c>
      <c r="AI5" s="1234">
        <f t="shared" si="3"/>
        <v>0.4</v>
      </c>
      <c r="AJ5" s="1234">
        <f t="shared" si="3"/>
        <v>-2</v>
      </c>
      <c r="AK5" s="1520">
        <f t="shared" si="3"/>
        <v>3</v>
      </c>
      <c r="AL5" s="1520">
        <f t="shared" si="3"/>
        <v>1.2</v>
      </c>
      <c r="AM5" s="1520">
        <f t="shared" si="3"/>
        <v>4.9000000000000004</v>
      </c>
      <c r="AN5" s="1232" t="s">
        <v>987</v>
      </c>
      <c r="AO5" s="1519" t="s">
        <v>271</v>
      </c>
      <c r="AP5" s="328" t="s">
        <v>271</v>
      </c>
      <c r="AT5" s="887">
        <v>2</v>
      </c>
      <c r="AU5" s="887">
        <v>243456</v>
      </c>
      <c r="AV5" s="887">
        <v>11280</v>
      </c>
      <c r="AW5" s="887">
        <v>305740</v>
      </c>
      <c r="AX5" s="887">
        <v>9894</v>
      </c>
    </row>
    <row r="6" spans="1:61">
      <c r="A6" s="1217"/>
      <c r="B6" s="2782"/>
      <c r="C6" s="2353" t="s">
        <v>983</v>
      </c>
      <c r="D6" s="2354" t="s">
        <v>988</v>
      </c>
      <c r="E6" s="2355">
        <f t="shared" ref="E6:P6" si="4">E113/1000000</f>
        <v>16.871700614679298</v>
      </c>
      <c r="F6" s="2356">
        <f t="shared" si="4"/>
        <v>18.279542755440794</v>
      </c>
      <c r="G6" s="2356">
        <f t="shared" si="4"/>
        <v>18.98704138474179</v>
      </c>
      <c r="H6" s="2356">
        <f t="shared" si="4"/>
        <v>18.99546756125746</v>
      </c>
      <c r="I6" s="2356">
        <f t="shared" si="4"/>
        <v>19.244895800435312</v>
      </c>
      <c r="J6" s="2356">
        <f t="shared" si="4"/>
        <v>19.06708111876463</v>
      </c>
      <c r="K6" s="2356">
        <f t="shared" si="4"/>
        <v>19.890348870758753</v>
      </c>
      <c r="L6" s="2356">
        <f t="shared" si="4"/>
        <v>20.579216623195709</v>
      </c>
      <c r="M6" s="2356">
        <f t="shared" si="4"/>
        <v>20.309856452264086</v>
      </c>
      <c r="N6" s="2356">
        <f t="shared" si="4"/>
        <v>19.568045631728598</v>
      </c>
      <c r="O6" s="2356">
        <f t="shared" si="4"/>
        <v>19.091934861700739</v>
      </c>
      <c r="P6" s="2356">
        <f t="shared" si="4"/>
        <v>19.23065228306929</v>
      </c>
      <c r="Q6" s="2356">
        <f>Q113/1000000</f>
        <v>18.95219671039991</v>
      </c>
      <c r="R6" s="2356">
        <f t="shared" ref="R6:U6" si="5">R113/1000000</f>
        <v>18.628023397103508</v>
      </c>
      <c r="S6" s="2356">
        <f t="shared" si="5"/>
        <v>18.514817560954857</v>
      </c>
      <c r="T6" s="2356">
        <f t="shared" si="5"/>
        <v>18.922023413031791</v>
      </c>
      <c r="U6" s="2356">
        <f t="shared" si="5"/>
        <v>19.129467372280349</v>
      </c>
      <c r="V6" s="2356">
        <f>V112/1000000</f>
        <v>20.152740764843593</v>
      </c>
      <c r="W6" s="2356">
        <f t="shared" ref="W6:AM6" si="6">W112/1000000</f>
        <v>21.017296167355788</v>
      </c>
      <c r="X6" s="2356">
        <f t="shared" si="6"/>
        <v>21.293487172936075</v>
      </c>
      <c r="Y6" s="2356">
        <f t="shared" si="6"/>
        <v>19.496846463849547</v>
      </c>
      <c r="Z6" s="2356">
        <f t="shared" si="6"/>
        <v>20.692632373859809</v>
      </c>
      <c r="AA6" s="2356">
        <f t="shared" si="6"/>
        <v>20.64371019118845</v>
      </c>
      <c r="AB6" s="2356">
        <f t="shared" si="6"/>
        <v>20.579442014673301</v>
      </c>
      <c r="AC6" s="2356">
        <f t="shared" si="6"/>
        <v>21.050582276787249</v>
      </c>
      <c r="AD6" s="2356">
        <f t="shared" si="6"/>
        <v>21.002870437281825</v>
      </c>
      <c r="AE6" s="2356">
        <f t="shared" si="6"/>
        <v>21.504513081105216</v>
      </c>
      <c r="AF6" s="2356">
        <f t="shared" si="6"/>
        <v>21.736350644487324</v>
      </c>
      <c r="AG6" s="2356">
        <f t="shared" si="6"/>
        <v>22.060674192474892</v>
      </c>
      <c r="AH6" s="2356">
        <f t="shared" si="6"/>
        <v>22.179045224893976</v>
      </c>
      <c r="AI6" s="2356">
        <f t="shared" si="6"/>
        <v>22.193442770063378</v>
      </c>
      <c r="AJ6" s="2356">
        <f t="shared" si="6"/>
        <v>21.510928024265766</v>
      </c>
      <c r="AK6" s="2357">
        <f t="shared" si="6"/>
        <v>22.196602982683629</v>
      </c>
      <c r="AL6" s="2357">
        <f t="shared" si="6"/>
        <v>22.684724869387871</v>
      </c>
      <c r="AM6" s="2357">
        <f t="shared" si="6"/>
        <v>23.13285149180744</v>
      </c>
      <c r="AN6" s="1521" t="s">
        <v>989</v>
      </c>
      <c r="AO6" s="1519" t="s">
        <v>271</v>
      </c>
      <c r="AT6" s="887">
        <v>3</v>
      </c>
      <c r="AU6" s="887">
        <v>261202</v>
      </c>
      <c r="AV6" s="887">
        <v>15497</v>
      </c>
      <c r="AW6" s="887">
        <v>286941</v>
      </c>
      <c r="AX6" s="887">
        <v>13075</v>
      </c>
    </row>
    <row r="7" spans="1:61">
      <c r="A7" s="1217"/>
      <c r="B7" s="2783"/>
      <c r="C7" s="2358" t="s">
        <v>990</v>
      </c>
      <c r="D7" s="2359" t="s">
        <v>986</v>
      </c>
      <c r="E7" s="2352" t="s">
        <v>579</v>
      </c>
      <c r="F7" s="1234">
        <f t="shared" ref="F7:AM7" si="7">ROUND((F6-E6)/E6*100,1)</f>
        <v>8.3000000000000007</v>
      </c>
      <c r="G7" s="1234">
        <f t="shared" si="7"/>
        <v>3.9</v>
      </c>
      <c r="H7" s="1234">
        <f t="shared" si="7"/>
        <v>0</v>
      </c>
      <c r="I7" s="1234">
        <f t="shared" si="7"/>
        <v>1.3</v>
      </c>
      <c r="J7" s="1234">
        <f t="shared" si="7"/>
        <v>-0.9</v>
      </c>
      <c r="K7" s="1234">
        <f t="shared" si="7"/>
        <v>4.3</v>
      </c>
      <c r="L7" s="1234">
        <f t="shared" si="7"/>
        <v>3.5</v>
      </c>
      <c r="M7" s="1234">
        <f t="shared" si="7"/>
        <v>-1.3</v>
      </c>
      <c r="N7" s="1234">
        <f t="shared" si="7"/>
        <v>-3.7</v>
      </c>
      <c r="O7" s="1234">
        <f t="shared" si="7"/>
        <v>-2.4</v>
      </c>
      <c r="P7" s="1234">
        <f t="shared" si="7"/>
        <v>0.7</v>
      </c>
      <c r="Q7" s="1234">
        <f t="shared" si="7"/>
        <v>-1.4</v>
      </c>
      <c r="R7" s="1234">
        <f t="shared" si="7"/>
        <v>-1.7</v>
      </c>
      <c r="S7" s="1234">
        <f t="shared" si="7"/>
        <v>-0.6</v>
      </c>
      <c r="T7" s="1234">
        <f t="shared" si="7"/>
        <v>2.2000000000000002</v>
      </c>
      <c r="U7" s="1234">
        <f t="shared" si="7"/>
        <v>1.1000000000000001</v>
      </c>
      <c r="V7" s="1234">
        <f t="shared" si="7"/>
        <v>5.3</v>
      </c>
      <c r="W7" s="1234">
        <f t="shared" si="7"/>
        <v>4.3</v>
      </c>
      <c r="X7" s="1234">
        <f t="shared" si="7"/>
        <v>1.3</v>
      </c>
      <c r="Y7" s="1234">
        <f t="shared" si="7"/>
        <v>-8.4</v>
      </c>
      <c r="Z7" s="1234">
        <f t="shared" si="7"/>
        <v>6.1</v>
      </c>
      <c r="AA7" s="1234">
        <f t="shared" si="7"/>
        <v>-0.2</v>
      </c>
      <c r="AB7" s="1234">
        <f t="shared" si="7"/>
        <v>-0.3</v>
      </c>
      <c r="AC7" s="1234">
        <f t="shared" si="7"/>
        <v>2.2999999999999998</v>
      </c>
      <c r="AD7" s="1234">
        <f t="shared" si="7"/>
        <v>-0.2</v>
      </c>
      <c r="AE7" s="1234">
        <f t="shared" si="7"/>
        <v>2.4</v>
      </c>
      <c r="AF7" s="1234">
        <f t="shared" si="7"/>
        <v>1.1000000000000001</v>
      </c>
      <c r="AG7" s="1234">
        <f t="shared" si="7"/>
        <v>1.5</v>
      </c>
      <c r="AH7" s="1234">
        <f t="shared" si="7"/>
        <v>0.5</v>
      </c>
      <c r="AI7" s="1234">
        <f t="shared" si="7"/>
        <v>0.1</v>
      </c>
      <c r="AJ7" s="1234">
        <f t="shared" si="7"/>
        <v>-3.1</v>
      </c>
      <c r="AK7" s="1234">
        <f t="shared" si="7"/>
        <v>3.2</v>
      </c>
      <c r="AL7" s="1234">
        <f t="shared" si="7"/>
        <v>2.2000000000000002</v>
      </c>
      <c r="AM7" s="1234">
        <f t="shared" si="7"/>
        <v>2</v>
      </c>
      <c r="AN7" s="1522"/>
      <c r="AO7" s="1519"/>
      <c r="AT7" s="887">
        <v>4</v>
      </c>
      <c r="AU7" s="887">
        <v>289013</v>
      </c>
      <c r="AV7" s="887">
        <v>9350</v>
      </c>
      <c r="AW7" s="887">
        <v>258462</v>
      </c>
      <c r="AX7" s="887">
        <v>8511</v>
      </c>
    </row>
    <row r="8" spans="1:61">
      <c r="A8" s="1217"/>
      <c r="B8" s="2360" t="s">
        <v>332</v>
      </c>
      <c r="C8" s="2361" t="s">
        <v>666</v>
      </c>
      <c r="D8" s="2362" t="s">
        <v>999</v>
      </c>
      <c r="E8" s="2363">
        <v>121.9</v>
      </c>
      <c r="F8" s="1466">
        <v>123.9</v>
      </c>
      <c r="G8" s="1466">
        <v>124.6</v>
      </c>
      <c r="H8" s="1466">
        <v>115.1</v>
      </c>
      <c r="I8" s="1466">
        <v>108.7</v>
      </c>
      <c r="J8" s="1466">
        <v>110.2</v>
      </c>
      <c r="K8" s="1466">
        <v>107.9</v>
      </c>
      <c r="L8" s="2364">
        <v>114.3</v>
      </c>
      <c r="M8" s="2364">
        <v>123.3</v>
      </c>
      <c r="N8" s="2364">
        <v>116.4</v>
      </c>
      <c r="O8" s="2364">
        <v>114.2</v>
      </c>
      <c r="P8" s="2365">
        <v>117.7</v>
      </c>
      <c r="Q8" s="2365">
        <v>108.4</v>
      </c>
      <c r="R8" s="2365">
        <v>109.3</v>
      </c>
      <c r="S8" s="2036">
        <v>117.9</v>
      </c>
      <c r="T8" s="2036">
        <v>122.3</v>
      </c>
      <c r="U8" s="2036">
        <v>124.5</v>
      </c>
      <c r="V8" s="2036">
        <v>136.19999999999999</v>
      </c>
      <c r="W8" s="2036">
        <v>135</v>
      </c>
      <c r="X8" s="2036">
        <v>125.4</v>
      </c>
      <c r="Y8" s="2036">
        <v>102.3</v>
      </c>
      <c r="Z8" s="2036">
        <v>114.2</v>
      </c>
      <c r="AA8" s="2036">
        <v>120</v>
      </c>
      <c r="AB8" s="2038">
        <v>114.6</v>
      </c>
      <c r="AC8" s="2038">
        <v>112.4</v>
      </c>
      <c r="AD8" s="2036">
        <v>113.5</v>
      </c>
      <c r="AE8" s="2036">
        <v>112.1</v>
      </c>
      <c r="AF8" s="2036">
        <v>111.4</v>
      </c>
      <c r="AG8" s="2036">
        <v>114.2</v>
      </c>
      <c r="AH8" s="2036">
        <v>117.5</v>
      </c>
      <c r="AI8" s="2037">
        <v>110.2</v>
      </c>
      <c r="AJ8" s="1526">
        <v>100</v>
      </c>
      <c r="AK8" s="1526">
        <v>102</v>
      </c>
      <c r="AL8" s="1526">
        <v>102.1</v>
      </c>
      <c r="AM8" s="1526">
        <v>97.9</v>
      </c>
      <c r="AN8" s="1527" t="s">
        <v>991</v>
      </c>
      <c r="AO8" s="1241" t="s">
        <v>271</v>
      </c>
      <c r="AT8" s="887">
        <v>5</v>
      </c>
      <c r="AU8" s="887">
        <v>295524</v>
      </c>
      <c r="AV8" s="887">
        <v>9047</v>
      </c>
      <c r="AW8" s="887"/>
      <c r="AX8" s="887"/>
    </row>
    <row r="9" spans="1:61">
      <c r="A9" s="1217"/>
      <c r="B9" s="2360" t="s">
        <v>992</v>
      </c>
      <c r="C9" s="2366"/>
      <c r="D9" s="2367" t="s">
        <v>577</v>
      </c>
      <c r="E9" s="2352" t="s">
        <v>579</v>
      </c>
      <c r="F9" s="1234">
        <f t="shared" ref="F9:AM9" si="8">ROUND((F8-E8)/E8*100,1)</f>
        <v>1.6</v>
      </c>
      <c r="G9" s="1234">
        <f t="shared" si="8"/>
        <v>0.6</v>
      </c>
      <c r="H9" s="1234">
        <f t="shared" si="8"/>
        <v>-7.6</v>
      </c>
      <c r="I9" s="1234">
        <f t="shared" si="8"/>
        <v>-5.6</v>
      </c>
      <c r="J9" s="1234">
        <f t="shared" si="8"/>
        <v>1.4</v>
      </c>
      <c r="K9" s="1234">
        <f t="shared" si="8"/>
        <v>-2.1</v>
      </c>
      <c r="L9" s="1234">
        <f t="shared" si="8"/>
        <v>5.9</v>
      </c>
      <c r="M9" s="1234">
        <f t="shared" si="8"/>
        <v>7.9</v>
      </c>
      <c r="N9" s="1234">
        <f t="shared" si="8"/>
        <v>-5.6</v>
      </c>
      <c r="O9" s="1234">
        <f t="shared" si="8"/>
        <v>-1.9</v>
      </c>
      <c r="P9" s="1234">
        <f t="shared" si="8"/>
        <v>3.1</v>
      </c>
      <c r="Q9" s="1234">
        <f t="shared" si="8"/>
        <v>-7.9</v>
      </c>
      <c r="R9" s="1234">
        <f t="shared" si="8"/>
        <v>0.8</v>
      </c>
      <c r="S9" s="1234">
        <f t="shared" si="8"/>
        <v>7.9</v>
      </c>
      <c r="T9" s="1234">
        <f t="shared" si="8"/>
        <v>3.7</v>
      </c>
      <c r="U9" s="1234">
        <f t="shared" si="8"/>
        <v>1.8</v>
      </c>
      <c r="V9" s="1234">
        <f t="shared" si="8"/>
        <v>9.4</v>
      </c>
      <c r="W9" s="1234">
        <f t="shared" si="8"/>
        <v>-0.9</v>
      </c>
      <c r="X9" s="1234">
        <f t="shared" si="8"/>
        <v>-7.1</v>
      </c>
      <c r="Y9" s="1234">
        <f t="shared" si="8"/>
        <v>-18.399999999999999</v>
      </c>
      <c r="Z9" s="1234">
        <f t="shared" si="8"/>
        <v>11.6</v>
      </c>
      <c r="AA9" s="1234">
        <f t="shared" si="8"/>
        <v>5.0999999999999996</v>
      </c>
      <c r="AB9" s="1234">
        <f t="shared" si="8"/>
        <v>-4.5</v>
      </c>
      <c r="AC9" s="1234">
        <f t="shared" si="8"/>
        <v>-1.9</v>
      </c>
      <c r="AD9" s="1234">
        <f t="shared" si="8"/>
        <v>1</v>
      </c>
      <c r="AE9" s="1234">
        <f t="shared" si="8"/>
        <v>-1.2</v>
      </c>
      <c r="AF9" s="1234">
        <f t="shared" si="8"/>
        <v>-0.6</v>
      </c>
      <c r="AG9" s="1234">
        <f t="shared" si="8"/>
        <v>2.5</v>
      </c>
      <c r="AH9" s="1234">
        <f t="shared" si="8"/>
        <v>2.9</v>
      </c>
      <c r="AI9" s="1234">
        <f t="shared" si="8"/>
        <v>-6.2</v>
      </c>
      <c r="AJ9" s="1845">
        <f t="shared" si="8"/>
        <v>-9.3000000000000007</v>
      </c>
      <c r="AK9" s="1845">
        <f t="shared" si="8"/>
        <v>2</v>
      </c>
      <c r="AL9" s="1845">
        <f t="shared" si="8"/>
        <v>0.1</v>
      </c>
      <c r="AM9" s="1845">
        <f t="shared" si="8"/>
        <v>-4.0999999999999996</v>
      </c>
      <c r="AN9" s="1521" t="s">
        <v>993</v>
      </c>
      <c r="AO9" s="1217"/>
      <c r="AT9" s="887">
        <v>6</v>
      </c>
      <c r="AU9" s="887">
        <v>274414</v>
      </c>
      <c r="AV9" s="887">
        <v>10869</v>
      </c>
      <c r="AW9" s="887"/>
      <c r="AX9" s="887"/>
    </row>
    <row r="10" spans="1:61">
      <c r="A10" s="1217"/>
      <c r="B10" s="2360"/>
      <c r="C10" s="2361" t="s">
        <v>994</v>
      </c>
      <c r="D10" s="2362" t="s">
        <v>999</v>
      </c>
      <c r="E10" s="2363">
        <v>89.2</v>
      </c>
      <c r="F10" s="1466">
        <v>89.8</v>
      </c>
      <c r="G10" s="1466">
        <v>97.3</v>
      </c>
      <c r="H10" s="1466">
        <v>99.6</v>
      </c>
      <c r="I10" s="1466">
        <v>100.1</v>
      </c>
      <c r="J10" s="1466">
        <v>96.7</v>
      </c>
      <c r="K10" s="1466">
        <v>93.6</v>
      </c>
      <c r="L10" s="2364">
        <v>83.5</v>
      </c>
      <c r="M10" s="2364">
        <v>83.6</v>
      </c>
      <c r="N10" s="2364">
        <v>91.1</v>
      </c>
      <c r="O10" s="2364">
        <v>85.4</v>
      </c>
      <c r="P10" s="2364">
        <v>82.9</v>
      </c>
      <c r="Q10" s="2364">
        <v>85.9</v>
      </c>
      <c r="R10" s="2365">
        <v>78.900000000000006</v>
      </c>
      <c r="S10" s="2036">
        <v>78</v>
      </c>
      <c r="T10" s="2036">
        <v>75.7</v>
      </c>
      <c r="U10" s="2036">
        <v>79.400000000000006</v>
      </c>
      <c r="V10" s="2036">
        <v>80.5</v>
      </c>
      <c r="W10" s="2036">
        <v>83.8</v>
      </c>
      <c r="X10" s="2036">
        <v>85.2</v>
      </c>
      <c r="Y10" s="2036">
        <v>78.099999999999994</v>
      </c>
      <c r="Z10" s="2036">
        <v>74.599999999999994</v>
      </c>
      <c r="AA10" s="2036">
        <v>82.1</v>
      </c>
      <c r="AB10" s="2036">
        <v>87.6</v>
      </c>
      <c r="AC10" s="2036">
        <v>88.3</v>
      </c>
      <c r="AD10" s="2036">
        <v>90.7</v>
      </c>
      <c r="AE10" s="2038">
        <v>91.8</v>
      </c>
      <c r="AF10" s="2038">
        <v>96.2</v>
      </c>
      <c r="AG10" s="2038">
        <v>96.2</v>
      </c>
      <c r="AH10" s="2036">
        <v>99.9</v>
      </c>
      <c r="AI10" s="901">
        <v>101.3</v>
      </c>
      <c r="AJ10" s="1322">
        <v>100</v>
      </c>
      <c r="AK10" s="1322">
        <v>97.95</v>
      </c>
      <c r="AL10" s="1322">
        <v>97.8</v>
      </c>
      <c r="AM10" s="1322">
        <v>100.9</v>
      </c>
      <c r="AN10" s="1521" t="s">
        <v>97</v>
      </c>
      <c r="AO10" s="1241" t="s">
        <v>271</v>
      </c>
      <c r="AT10" s="887">
        <v>7</v>
      </c>
      <c r="AU10" s="887">
        <v>324398</v>
      </c>
      <c r="AV10" s="887">
        <v>10375</v>
      </c>
      <c r="AW10" s="887"/>
      <c r="AX10" s="887"/>
    </row>
    <row r="11" spans="1:61">
      <c r="A11" s="1217"/>
      <c r="B11" s="2360"/>
      <c r="C11" s="2366"/>
      <c r="D11" s="2367" t="s">
        <v>577</v>
      </c>
      <c r="E11" s="2352" t="s">
        <v>579</v>
      </c>
      <c r="F11" s="1260">
        <v>8.5</v>
      </c>
      <c r="G11" s="1260">
        <v>8.5</v>
      </c>
      <c r="H11" s="1260">
        <v>2.2999999999999998</v>
      </c>
      <c r="I11" s="1260">
        <v>0.4</v>
      </c>
      <c r="J11" s="1260">
        <v>-3.4</v>
      </c>
      <c r="K11" s="1260">
        <v>-3.2</v>
      </c>
      <c r="L11" s="1260">
        <v>-10.9</v>
      </c>
      <c r="M11" s="1260">
        <v>0.1</v>
      </c>
      <c r="N11" s="1260">
        <v>9</v>
      </c>
      <c r="O11" s="1260">
        <v>-6.2</v>
      </c>
      <c r="P11" s="1260">
        <v>-2.8</v>
      </c>
      <c r="Q11" s="1260">
        <v>3.4</v>
      </c>
      <c r="R11" s="1260">
        <v>-8</v>
      </c>
      <c r="S11" s="1260">
        <v>-1.2</v>
      </c>
      <c r="T11" s="1260">
        <v>-3</v>
      </c>
      <c r="U11" s="1260">
        <v>5.0999999999999996</v>
      </c>
      <c r="V11" s="1260">
        <v>1.4</v>
      </c>
      <c r="W11" s="1260">
        <v>3.8</v>
      </c>
      <c r="X11" s="1260">
        <v>0.9</v>
      </c>
      <c r="Y11" s="1234">
        <f>ROUND((Y10-X10)/X10*100,1)</f>
        <v>-8.3000000000000007</v>
      </c>
      <c r="Z11" s="1234">
        <f>ROUND((Z10-Y10)/Y10*100,1)</f>
        <v>-4.5</v>
      </c>
      <c r="AA11" s="1234">
        <f>ROUND((AA10-Z10)/Z10*100,1)</f>
        <v>10.1</v>
      </c>
      <c r="AB11" s="1234">
        <f>ROUND((AB10-AA10)/AA10*100,1)</f>
        <v>6.7</v>
      </c>
      <c r="AC11" s="1234">
        <f t="shared" ref="AC11:AM11" si="9">ROUND((AC10-AB10)/AB10*100,1)</f>
        <v>0.8</v>
      </c>
      <c r="AD11" s="1234">
        <f t="shared" si="9"/>
        <v>2.7</v>
      </c>
      <c r="AE11" s="1234">
        <f t="shared" si="9"/>
        <v>1.2</v>
      </c>
      <c r="AF11" s="1234">
        <f t="shared" si="9"/>
        <v>4.8</v>
      </c>
      <c r="AG11" s="1234">
        <f t="shared" si="9"/>
        <v>0</v>
      </c>
      <c r="AH11" s="1234">
        <f t="shared" si="9"/>
        <v>3.8</v>
      </c>
      <c r="AI11" s="1234">
        <f t="shared" si="9"/>
        <v>1.4</v>
      </c>
      <c r="AJ11" s="1243">
        <f t="shared" si="9"/>
        <v>-1.3</v>
      </c>
      <c r="AK11" s="1243">
        <f t="shared" si="9"/>
        <v>-2.1</v>
      </c>
      <c r="AL11" s="1243">
        <f t="shared" si="9"/>
        <v>-0.2</v>
      </c>
      <c r="AM11" s="1243">
        <f t="shared" si="9"/>
        <v>3.2</v>
      </c>
      <c r="AN11" s="1529"/>
      <c r="AO11" s="1217" t="s">
        <v>271</v>
      </c>
      <c r="AQ11" s="328" t="s">
        <v>271</v>
      </c>
      <c r="AT11" s="887">
        <v>8</v>
      </c>
      <c r="AU11" s="887">
        <v>291709</v>
      </c>
      <c r="AV11" s="887">
        <v>8872</v>
      </c>
      <c r="AW11" s="887"/>
      <c r="AX11" s="887"/>
    </row>
    <row r="12" spans="1:61" ht="19">
      <c r="A12" s="1217"/>
      <c r="B12" s="2360" t="s">
        <v>995</v>
      </c>
      <c r="C12" s="2361" t="s">
        <v>996</v>
      </c>
      <c r="D12" s="2362" t="s">
        <v>576</v>
      </c>
      <c r="E12" s="2368">
        <v>14.306666999999999</v>
      </c>
      <c r="F12" s="1466">
        <v>15.424234869999999</v>
      </c>
      <c r="G12" s="1466">
        <v>16.292895730000001</v>
      </c>
      <c r="H12" s="1466">
        <v>15.770829460000002</v>
      </c>
      <c r="I12" s="1466">
        <v>14.89768115</v>
      </c>
      <c r="J12" s="1466">
        <v>12.7881464</v>
      </c>
      <c r="K12" s="1466">
        <v>14.403391300000001</v>
      </c>
      <c r="L12" s="2364">
        <v>14.580280400000001</v>
      </c>
      <c r="M12" s="2364">
        <v>15.19490991</v>
      </c>
      <c r="N12" s="2364">
        <v>14.39439383</v>
      </c>
      <c r="O12" s="2364">
        <v>13.57866493</v>
      </c>
      <c r="P12" s="2364">
        <v>14.06998963</v>
      </c>
      <c r="Q12" s="2365">
        <v>13.121288460000001</v>
      </c>
      <c r="R12" s="2365">
        <v>12.45880403</v>
      </c>
      <c r="S12" s="2036">
        <v>12.34536486</v>
      </c>
      <c r="T12" s="2036">
        <v>12.945203470000001</v>
      </c>
      <c r="U12" s="2036">
        <v>13.477827189999999</v>
      </c>
      <c r="V12" s="2036">
        <v>14.45498136</v>
      </c>
      <c r="W12" s="2036">
        <v>15.78463943</v>
      </c>
      <c r="X12" s="2036">
        <v>16.51279173</v>
      </c>
      <c r="Y12" s="2036">
        <v>13.423027800000002</v>
      </c>
      <c r="Z12" s="2036">
        <v>14.183783480000001</v>
      </c>
      <c r="AA12" s="2036">
        <v>14.357443179999999</v>
      </c>
      <c r="AB12" s="2036">
        <v>14.347022390000001</v>
      </c>
      <c r="AC12" s="2036">
        <v>14.02686606</v>
      </c>
      <c r="AD12" s="2036">
        <v>14.88835591</v>
      </c>
      <c r="AE12" s="2036">
        <v>15.44567243</v>
      </c>
      <c r="AF12" s="2036">
        <v>15.10535</v>
      </c>
      <c r="AG12" s="2038">
        <v>15.665881000000001</v>
      </c>
      <c r="AH12" s="2038">
        <v>16.506736</v>
      </c>
      <c r="AI12" s="1530">
        <v>16.228975999999999</v>
      </c>
      <c r="AJ12" s="1531">
        <v>16.263313</v>
      </c>
      <c r="AK12" s="1531">
        <v>16.502306999999998</v>
      </c>
      <c r="AL12" s="1531">
        <v>18.340264000000001</v>
      </c>
      <c r="AM12" s="1531" t="s">
        <v>568</v>
      </c>
      <c r="AN12" s="1275" t="s">
        <v>1250</v>
      </c>
      <c r="AO12" s="1217" t="s">
        <v>64</v>
      </c>
      <c r="AP12" s="328" t="s">
        <v>271</v>
      </c>
      <c r="AT12" s="887">
        <v>9</v>
      </c>
      <c r="AU12" s="887">
        <v>258273</v>
      </c>
      <c r="AV12" s="887">
        <v>11536</v>
      </c>
      <c r="AW12" s="887"/>
      <c r="AX12" s="887"/>
    </row>
    <row r="13" spans="1:61">
      <c r="A13" s="1217"/>
      <c r="B13" s="2369"/>
      <c r="C13" s="2366"/>
      <c r="D13" s="2370" t="s">
        <v>577</v>
      </c>
      <c r="E13" s="2352" t="s">
        <v>579</v>
      </c>
      <c r="F13" s="2371">
        <v>7.8</v>
      </c>
      <c r="G13" s="1466">
        <v>5.6</v>
      </c>
      <c r="H13" s="1466">
        <v>-3.2</v>
      </c>
      <c r="I13" s="1466">
        <v>-5.5</v>
      </c>
      <c r="J13" s="1466">
        <v>-2</v>
      </c>
      <c r="K13" s="1466">
        <v>-1.4</v>
      </c>
      <c r="L13" s="1466">
        <v>1.2</v>
      </c>
      <c r="M13" s="1466">
        <v>4.2</v>
      </c>
      <c r="N13" s="1466">
        <v>-5.3</v>
      </c>
      <c r="O13" s="1466">
        <v>-5.7</v>
      </c>
      <c r="P13" s="1466">
        <v>3.6</v>
      </c>
      <c r="Q13" s="1466">
        <v>-6.7</v>
      </c>
      <c r="R13" s="1466">
        <v>-5</v>
      </c>
      <c r="S13" s="1466">
        <v>-0.9</v>
      </c>
      <c r="T13" s="1466">
        <v>4.9000000000000004</v>
      </c>
      <c r="U13" s="1466">
        <v>4.0999999999999996</v>
      </c>
      <c r="V13" s="1466">
        <v>7.3</v>
      </c>
      <c r="W13" s="1466">
        <v>9.1999999999999993</v>
      </c>
      <c r="X13" s="1466">
        <v>4.5999999999999996</v>
      </c>
      <c r="Y13" s="1466">
        <v>-18.7</v>
      </c>
      <c r="Z13" s="1466">
        <v>5.7</v>
      </c>
      <c r="AA13" s="1466">
        <v>1.2</v>
      </c>
      <c r="AB13" s="1466">
        <v>-0.1</v>
      </c>
      <c r="AC13" s="1466">
        <v>-2.9</v>
      </c>
      <c r="AD13" s="1234">
        <f t="shared" ref="AD13:AL13" si="10">ROUND((AD12-AC12)/AC12*100,1)</f>
        <v>6.1</v>
      </c>
      <c r="AE13" s="1234">
        <f t="shared" si="10"/>
        <v>3.7</v>
      </c>
      <c r="AF13" s="1234">
        <f t="shared" si="10"/>
        <v>-2.2000000000000002</v>
      </c>
      <c r="AG13" s="1234">
        <f t="shared" si="10"/>
        <v>3.7</v>
      </c>
      <c r="AH13" s="1234">
        <f t="shared" si="10"/>
        <v>5.4</v>
      </c>
      <c r="AI13" s="1234">
        <f t="shared" si="10"/>
        <v>-1.7</v>
      </c>
      <c r="AJ13" s="1234">
        <f t="shared" si="10"/>
        <v>0.2</v>
      </c>
      <c r="AK13" s="1520">
        <f t="shared" si="10"/>
        <v>1.5</v>
      </c>
      <c r="AL13" s="1520">
        <f t="shared" si="10"/>
        <v>11.1</v>
      </c>
      <c r="AM13" s="1531" t="s">
        <v>568</v>
      </c>
      <c r="AN13" s="1272" t="s">
        <v>1251</v>
      </c>
      <c r="AO13" s="1217" t="s">
        <v>64</v>
      </c>
      <c r="AT13" s="887">
        <v>10</v>
      </c>
      <c r="AU13" s="887">
        <v>288644</v>
      </c>
      <c r="AV13" s="887">
        <v>10166</v>
      </c>
      <c r="AW13" s="887"/>
      <c r="AX13" s="887"/>
    </row>
    <row r="14" spans="1:61">
      <c r="A14" s="1217"/>
      <c r="B14" s="2360" t="s">
        <v>997</v>
      </c>
      <c r="C14" s="2372" t="s">
        <v>998</v>
      </c>
      <c r="D14" s="2362" t="s">
        <v>999</v>
      </c>
      <c r="E14" s="2373" t="s">
        <v>1000</v>
      </c>
      <c r="F14" s="2374" t="s">
        <v>1001</v>
      </c>
      <c r="G14" s="2374" t="s">
        <v>1002</v>
      </c>
      <c r="H14" s="2374" t="s">
        <v>1003</v>
      </c>
      <c r="I14" s="2374" t="s">
        <v>1004</v>
      </c>
      <c r="J14" s="2374" t="s">
        <v>910</v>
      </c>
      <c r="K14" s="2374" t="s">
        <v>912</v>
      </c>
      <c r="L14" s="2375" t="s">
        <v>846</v>
      </c>
      <c r="M14" s="2375" t="s">
        <v>848</v>
      </c>
      <c r="N14" s="2375" t="s">
        <v>1005</v>
      </c>
      <c r="O14" s="2375" t="s">
        <v>1006</v>
      </c>
      <c r="P14" s="2375" t="s">
        <v>846</v>
      </c>
      <c r="Q14" s="2375" t="s">
        <v>911</v>
      </c>
      <c r="R14" s="2376" t="s">
        <v>1007</v>
      </c>
      <c r="S14" s="2376" t="s">
        <v>908</v>
      </c>
      <c r="T14" s="2376" t="s">
        <v>909</v>
      </c>
      <c r="U14" s="2376" t="s">
        <v>1008</v>
      </c>
      <c r="V14" s="2376" t="s">
        <v>1008</v>
      </c>
      <c r="W14" s="2376" t="s">
        <v>1009</v>
      </c>
      <c r="X14" s="2376" t="s">
        <v>1010</v>
      </c>
      <c r="Y14" s="2376" t="s">
        <v>908</v>
      </c>
      <c r="Z14" s="2376" t="s">
        <v>1011</v>
      </c>
      <c r="AA14" s="2376" t="s">
        <v>1012</v>
      </c>
      <c r="AB14" s="2376" t="s">
        <v>1013</v>
      </c>
      <c r="AC14" s="2376" t="s">
        <v>1014</v>
      </c>
      <c r="AD14" s="2376" t="s">
        <v>1015</v>
      </c>
      <c r="AE14" s="2376" t="s">
        <v>913</v>
      </c>
      <c r="AF14" s="2376" t="s">
        <v>915</v>
      </c>
      <c r="AG14" s="2376" t="s">
        <v>914</v>
      </c>
      <c r="AH14" s="1328" t="s">
        <v>845</v>
      </c>
      <c r="AI14" s="1328" t="s">
        <v>847</v>
      </c>
      <c r="AJ14" s="1250" t="s">
        <v>849</v>
      </c>
      <c r="AK14" s="1329" t="s">
        <v>847</v>
      </c>
      <c r="AL14" s="1329" t="s">
        <v>1214</v>
      </c>
      <c r="AM14" s="1329" t="s">
        <v>1252</v>
      </c>
      <c r="AN14" s="1527" t="s">
        <v>1016</v>
      </c>
      <c r="AO14" s="1217"/>
      <c r="AT14" s="887">
        <v>11</v>
      </c>
      <c r="AU14" s="887">
        <v>238263</v>
      </c>
      <c r="AV14" s="887">
        <v>10431</v>
      </c>
      <c r="AW14" s="887"/>
      <c r="AX14" s="887"/>
    </row>
    <row r="15" spans="1:61">
      <c r="A15" s="1217"/>
      <c r="B15" s="2360"/>
      <c r="C15" s="2377" t="s">
        <v>1017</v>
      </c>
      <c r="D15" s="2370" t="s">
        <v>577</v>
      </c>
      <c r="E15" s="2352" t="s">
        <v>579</v>
      </c>
      <c r="F15" s="1260">
        <f>ROUND((F14-E14)/E14*100,1)</f>
        <v>3.3</v>
      </c>
      <c r="G15" s="1260">
        <f>ROUND((G14-F14)/F14*100,1)</f>
        <v>3.1</v>
      </c>
      <c r="H15" s="1260">
        <f t="shared" ref="H15:AM15" si="11">ROUND((H14-G14)/G14*100,1)</f>
        <v>1.8</v>
      </c>
      <c r="I15" s="1260">
        <f t="shared" si="11"/>
        <v>1.2</v>
      </c>
      <c r="J15" s="1260">
        <f t="shared" si="11"/>
        <v>0.7</v>
      </c>
      <c r="K15" s="1260">
        <f t="shared" si="11"/>
        <v>-0.3</v>
      </c>
      <c r="L15" s="1260">
        <f t="shared" si="11"/>
        <v>2.2000000000000002</v>
      </c>
      <c r="M15" s="1260">
        <f t="shared" si="11"/>
        <v>1.6</v>
      </c>
      <c r="N15" s="1260">
        <f t="shared" si="11"/>
        <v>0.9</v>
      </c>
      <c r="O15" s="1260">
        <f t="shared" si="11"/>
        <v>-0.8</v>
      </c>
      <c r="P15" s="1260">
        <f t="shared" si="11"/>
        <v>-1.7</v>
      </c>
      <c r="Q15" s="1260">
        <f t="shared" si="11"/>
        <v>-1.6</v>
      </c>
      <c r="R15" s="1260">
        <f t="shared" si="11"/>
        <v>-2.2999999999999998</v>
      </c>
      <c r="S15" s="1260">
        <f t="shared" si="11"/>
        <v>-0.4</v>
      </c>
      <c r="T15" s="1260">
        <f t="shared" si="11"/>
        <v>0.5</v>
      </c>
      <c r="U15" s="1260">
        <f t="shared" si="11"/>
        <v>-0.3</v>
      </c>
      <c r="V15" s="1260">
        <f t="shared" si="11"/>
        <v>0</v>
      </c>
      <c r="W15" s="1260">
        <f t="shared" si="11"/>
        <v>-0.1</v>
      </c>
      <c r="X15" s="1260">
        <f t="shared" si="11"/>
        <v>1.1000000000000001</v>
      </c>
      <c r="Y15" s="1260">
        <f t="shared" si="11"/>
        <v>-1.1000000000000001</v>
      </c>
      <c r="Z15" s="1260">
        <f t="shared" si="11"/>
        <v>-0.3</v>
      </c>
      <c r="AA15" s="1260">
        <f t="shared" si="11"/>
        <v>-0.2</v>
      </c>
      <c r="AB15" s="1260">
        <f t="shared" si="11"/>
        <v>-0.1</v>
      </c>
      <c r="AC15" s="1260">
        <f t="shared" si="11"/>
        <v>0.2</v>
      </c>
      <c r="AD15" s="1260">
        <f t="shared" si="11"/>
        <v>2.4</v>
      </c>
      <c r="AE15" s="1260">
        <f t="shared" si="11"/>
        <v>0.9</v>
      </c>
      <c r="AF15" s="1260">
        <f t="shared" si="11"/>
        <v>0.2</v>
      </c>
      <c r="AG15" s="1260">
        <f t="shared" si="11"/>
        <v>0.2</v>
      </c>
      <c r="AH15" s="1260">
        <f t="shared" si="11"/>
        <v>0.7</v>
      </c>
      <c r="AI15" s="1260">
        <f t="shared" si="11"/>
        <v>0.6</v>
      </c>
      <c r="AJ15" s="1251">
        <f t="shared" si="11"/>
        <v>0.7</v>
      </c>
      <c r="AK15" s="1251">
        <f t="shared" si="11"/>
        <v>-0.7</v>
      </c>
      <c r="AL15" s="1251">
        <f t="shared" si="11"/>
        <v>2</v>
      </c>
      <c r="AM15" s="1251">
        <f t="shared" si="11"/>
        <v>3.4</v>
      </c>
      <c r="AN15" s="1534" t="s">
        <v>1018</v>
      </c>
      <c r="AO15" s="1217"/>
      <c r="AQ15" s="1252"/>
      <c r="AR15" s="1252"/>
      <c r="AS15" s="1252"/>
      <c r="AT15" s="887">
        <v>12</v>
      </c>
      <c r="AU15" s="887">
        <v>297142</v>
      </c>
      <c r="AV15" s="887">
        <v>9837</v>
      </c>
      <c r="AW15" s="887"/>
      <c r="AX15" s="887"/>
      <c r="AY15" s="1252"/>
      <c r="AZ15" s="1252"/>
      <c r="BA15" s="1252"/>
      <c r="BB15" s="1252"/>
      <c r="BC15" s="1252"/>
      <c r="BD15" s="1252"/>
      <c r="BE15" s="1252"/>
      <c r="BF15" s="1252"/>
      <c r="BG15" s="1252"/>
      <c r="BH15" s="1252"/>
      <c r="BI15" s="1252"/>
    </row>
    <row r="16" spans="1:61">
      <c r="A16" s="1217"/>
      <c r="B16" s="2360" t="s">
        <v>1019</v>
      </c>
      <c r="C16" s="2372" t="s">
        <v>578</v>
      </c>
      <c r="D16" s="2362" t="s">
        <v>784</v>
      </c>
      <c r="E16" s="2378">
        <f t="shared" ref="E16:AM17" si="12">E78</f>
        <v>103.041666666667</v>
      </c>
      <c r="F16" s="2374">
        <f t="shared" si="12"/>
        <v>104.583333333333</v>
      </c>
      <c r="G16" s="2374">
        <f t="shared" si="12"/>
        <v>105.666666666667</v>
      </c>
      <c r="H16" s="2374">
        <f t="shared" si="12"/>
        <v>104.741666666667</v>
      </c>
      <c r="I16" s="2374">
        <f t="shared" si="12"/>
        <v>103.091666666667</v>
      </c>
      <c r="J16" s="2374">
        <f t="shared" si="12"/>
        <v>101.4</v>
      </c>
      <c r="K16" s="2374">
        <f t="shared" si="12"/>
        <v>100.541666666667</v>
      </c>
      <c r="L16" s="2374">
        <f t="shared" si="12"/>
        <v>98.85</v>
      </c>
      <c r="M16" s="2374">
        <f t="shared" si="12"/>
        <v>99.525000000000006</v>
      </c>
      <c r="N16" s="2374">
        <f t="shared" si="12"/>
        <v>97.974999999999994</v>
      </c>
      <c r="O16" s="2374">
        <f t="shared" si="12"/>
        <v>96.625</v>
      </c>
      <c r="P16" s="2374">
        <f t="shared" si="12"/>
        <v>96.633333333333297</v>
      </c>
      <c r="Q16" s="2374">
        <f t="shared" si="12"/>
        <v>94.391666666666694</v>
      </c>
      <c r="R16" s="2374">
        <f t="shared" si="12"/>
        <v>92.4583333333333</v>
      </c>
      <c r="S16" s="2374">
        <f t="shared" si="12"/>
        <v>91.641666666666694</v>
      </c>
      <c r="T16" s="2374">
        <f t="shared" si="12"/>
        <v>92.841666666666697</v>
      </c>
      <c r="U16" s="2374">
        <f t="shared" si="12"/>
        <v>94.341666666666697</v>
      </c>
      <c r="V16" s="2374">
        <f t="shared" si="12"/>
        <v>96.433333333333294</v>
      </c>
      <c r="W16" s="2374">
        <f t="shared" si="12"/>
        <v>98.108333333333306</v>
      </c>
      <c r="X16" s="2374">
        <f t="shared" si="12"/>
        <v>102.60833333333299</v>
      </c>
      <c r="Y16" s="2374">
        <f t="shared" si="12"/>
        <v>97.2083333333333</v>
      </c>
      <c r="Z16" s="2374">
        <f t="shared" si="12"/>
        <v>97.108333333333306</v>
      </c>
      <c r="AA16" s="2374">
        <f t="shared" si="12"/>
        <v>98.5</v>
      </c>
      <c r="AB16" s="2374">
        <f t="shared" si="12"/>
        <v>97.65</v>
      </c>
      <c r="AC16" s="2374">
        <f t="shared" si="12"/>
        <v>98.866666666666703</v>
      </c>
      <c r="AD16" s="2374">
        <f t="shared" si="12"/>
        <v>102.05</v>
      </c>
      <c r="AE16" s="2374">
        <f t="shared" si="12"/>
        <v>99.7083333333333</v>
      </c>
      <c r="AF16" s="2374">
        <f t="shared" si="12"/>
        <v>96.2</v>
      </c>
      <c r="AG16" s="2374">
        <f t="shared" si="12"/>
        <v>98.424999999999997</v>
      </c>
      <c r="AH16" s="2374">
        <f t="shared" si="12"/>
        <v>100.97499999999999</v>
      </c>
      <c r="AI16" s="1618">
        <f t="shared" si="12"/>
        <v>101.166666666667</v>
      </c>
      <c r="AJ16" s="1322">
        <f t="shared" si="12"/>
        <v>100</v>
      </c>
      <c r="AK16" s="1526">
        <f t="shared" si="12"/>
        <v>104.60833333333299</v>
      </c>
      <c r="AL16" s="1526">
        <f t="shared" si="12"/>
        <v>114.875</v>
      </c>
      <c r="AM16" s="1526">
        <f t="shared" si="12"/>
        <v>119.683333333333</v>
      </c>
      <c r="AN16" s="1527" t="s">
        <v>1020</v>
      </c>
      <c r="AO16" s="1217"/>
      <c r="AT16" s="1892" t="s">
        <v>507</v>
      </c>
      <c r="AU16" s="1893">
        <f>SUM(AU4:AU15)</f>
        <v>3358557</v>
      </c>
      <c r="AV16" s="1893">
        <f>SUM(AV4:AV15)</f>
        <v>127169</v>
      </c>
      <c r="AW16" s="1893">
        <f>SUM(AW4:AW15)</f>
        <v>1106253</v>
      </c>
      <c r="AX16" s="1893">
        <f>SUM(AX4:AX15)</f>
        <v>41118</v>
      </c>
    </row>
    <row r="17" spans="1:65">
      <c r="A17" s="1217"/>
      <c r="B17" s="2369"/>
      <c r="C17" s="2380" t="s">
        <v>1021</v>
      </c>
      <c r="D17" s="2370" t="s">
        <v>577</v>
      </c>
      <c r="E17" s="2381" t="str">
        <f t="shared" si="12"/>
        <v>－</v>
      </c>
      <c r="F17" s="2382">
        <f t="shared" si="12"/>
        <v>1.5</v>
      </c>
      <c r="G17" s="2382">
        <f t="shared" si="12"/>
        <v>1</v>
      </c>
      <c r="H17" s="2382">
        <f t="shared" si="12"/>
        <v>-0.9</v>
      </c>
      <c r="I17" s="2382">
        <f t="shared" si="12"/>
        <v>-1.6</v>
      </c>
      <c r="J17" s="2382">
        <f t="shared" si="12"/>
        <v>-1.6</v>
      </c>
      <c r="K17" s="2382">
        <f t="shared" si="12"/>
        <v>-0.8</v>
      </c>
      <c r="L17" s="2382">
        <f t="shared" si="12"/>
        <v>-1.7</v>
      </c>
      <c r="M17" s="2382">
        <f t="shared" si="12"/>
        <v>0.7</v>
      </c>
      <c r="N17" s="2382">
        <f t="shared" si="12"/>
        <v>-1.6</v>
      </c>
      <c r="O17" s="2382">
        <f t="shared" si="12"/>
        <v>-1.4</v>
      </c>
      <c r="P17" s="2382">
        <f t="shared" si="12"/>
        <v>0</v>
      </c>
      <c r="Q17" s="2382">
        <f t="shared" si="12"/>
        <v>-2.2999999999999998</v>
      </c>
      <c r="R17" s="2382">
        <f t="shared" si="12"/>
        <v>-2</v>
      </c>
      <c r="S17" s="2382">
        <f t="shared" si="12"/>
        <v>-0.9</v>
      </c>
      <c r="T17" s="2382">
        <f t="shared" si="12"/>
        <v>1.3</v>
      </c>
      <c r="U17" s="2382">
        <f t="shared" si="12"/>
        <v>1.6</v>
      </c>
      <c r="V17" s="2382">
        <f t="shared" si="12"/>
        <v>2.2000000000000002</v>
      </c>
      <c r="W17" s="2382">
        <f t="shared" si="12"/>
        <v>1.7</v>
      </c>
      <c r="X17" s="2382">
        <f t="shared" si="12"/>
        <v>4.5999999999999996</v>
      </c>
      <c r="Y17" s="2382">
        <f t="shared" si="12"/>
        <v>-5.3</v>
      </c>
      <c r="Z17" s="2382">
        <f t="shared" si="12"/>
        <v>-0.1</v>
      </c>
      <c r="AA17" s="2382">
        <f t="shared" si="12"/>
        <v>1.4</v>
      </c>
      <c r="AB17" s="2382">
        <f t="shared" si="12"/>
        <v>-0.9</v>
      </c>
      <c r="AC17" s="2382">
        <f t="shared" si="12"/>
        <v>1.2</v>
      </c>
      <c r="AD17" s="2382">
        <f t="shared" si="12"/>
        <v>3.2</v>
      </c>
      <c r="AE17" s="2382">
        <f t="shared" si="12"/>
        <v>-2.2999999999999998</v>
      </c>
      <c r="AF17" s="2382">
        <f t="shared" si="12"/>
        <v>-3.5</v>
      </c>
      <c r="AG17" s="2382">
        <f t="shared" si="12"/>
        <v>2.2999999999999998</v>
      </c>
      <c r="AH17" s="2382">
        <f t="shared" si="12"/>
        <v>2.6</v>
      </c>
      <c r="AI17" s="901">
        <f t="shared" si="12"/>
        <v>0.2</v>
      </c>
      <c r="AJ17" s="1526">
        <f t="shared" si="12"/>
        <v>-1.2</v>
      </c>
      <c r="AK17" s="1526">
        <f t="shared" si="12"/>
        <v>4.5999999999999996</v>
      </c>
      <c r="AL17" s="1526">
        <f t="shared" si="12"/>
        <v>9.8000000000000007</v>
      </c>
      <c r="AM17" s="1526">
        <f t="shared" si="12"/>
        <v>4.2</v>
      </c>
      <c r="AN17" s="1534" t="s">
        <v>1018</v>
      </c>
      <c r="AO17" s="1217"/>
      <c r="AT17" s="887" t="s">
        <v>1256</v>
      </c>
    </row>
    <row r="18" spans="1:65">
      <c r="A18" s="1217"/>
      <c r="B18" s="2383"/>
      <c r="C18" s="2384" t="s">
        <v>1022</v>
      </c>
      <c r="D18" s="2362" t="s">
        <v>999</v>
      </c>
      <c r="E18" s="2385">
        <f>E119</f>
        <v>92.2</v>
      </c>
      <c r="F18" s="2386">
        <f t="shared" ref="F18:AM18" si="13">F119</f>
        <v>96.5</v>
      </c>
      <c r="G18" s="2386">
        <f t="shared" si="13"/>
        <v>99.7</v>
      </c>
      <c r="H18" s="2386">
        <f t="shared" si="13"/>
        <v>101.6</v>
      </c>
      <c r="I18" s="2386">
        <f t="shared" si="13"/>
        <v>102.2</v>
      </c>
      <c r="J18" s="2386">
        <f t="shared" si="13"/>
        <v>104</v>
      </c>
      <c r="K18" s="2386">
        <f t="shared" si="13"/>
        <v>105.9</v>
      </c>
      <c r="L18" s="2386">
        <f t="shared" si="13"/>
        <v>107.6</v>
      </c>
      <c r="M18" s="2386">
        <f t="shared" si="13"/>
        <v>109.6</v>
      </c>
      <c r="N18" s="2386">
        <f t="shared" si="13"/>
        <v>108.2</v>
      </c>
      <c r="O18" s="2386">
        <f t="shared" si="13"/>
        <v>106.7</v>
      </c>
      <c r="P18" s="2386">
        <f t="shared" si="13"/>
        <v>106.4</v>
      </c>
      <c r="Q18" s="2386">
        <f t="shared" si="13"/>
        <v>105.4</v>
      </c>
      <c r="R18" s="2386">
        <f t="shared" si="13"/>
        <v>102.4</v>
      </c>
      <c r="S18" s="2386">
        <f t="shared" si="13"/>
        <v>102.3</v>
      </c>
      <c r="T18" s="2386">
        <f t="shared" si="13"/>
        <v>101.8</v>
      </c>
      <c r="U18" s="2386">
        <f t="shared" si="13"/>
        <v>102.9</v>
      </c>
      <c r="V18" s="2386">
        <f t="shared" si="13"/>
        <v>103.9</v>
      </c>
      <c r="W18" s="2386">
        <f t="shared" si="13"/>
        <v>103</v>
      </c>
      <c r="X18" s="2386">
        <f t="shared" si="13"/>
        <v>102.5</v>
      </c>
      <c r="Y18" s="2386">
        <f t="shared" si="13"/>
        <v>97.6</v>
      </c>
      <c r="Z18" s="2386">
        <f t="shared" si="13"/>
        <v>98.6</v>
      </c>
      <c r="AA18" s="2386">
        <f t="shared" si="13"/>
        <v>98.9</v>
      </c>
      <c r="AB18" s="2386">
        <f t="shared" si="13"/>
        <v>97.9</v>
      </c>
      <c r="AC18" s="2386">
        <f t="shared" si="13"/>
        <v>97.9</v>
      </c>
      <c r="AD18" s="2386">
        <f t="shared" si="13"/>
        <v>98.9</v>
      </c>
      <c r="AE18" s="2386">
        <f t="shared" si="13"/>
        <v>99</v>
      </c>
      <c r="AF18" s="2386">
        <f t="shared" si="13"/>
        <v>100.1</v>
      </c>
      <c r="AG18" s="2386">
        <f t="shared" si="13"/>
        <v>99.7</v>
      </c>
      <c r="AH18" s="2386">
        <f t="shared" si="13"/>
        <v>104.3</v>
      </c>
      <c r="AI18" s="2386">
        <f t="shared" si="13"/>
        <v>105.4</v>
      </c>
      <c r="AJ18" s="2386">
        <f t="shared" si="13"/>
        <v>100</v>
      </c>
      <c r="AK18" s="2386">
        <f t="shared" si="13"/>
        <v>102.5</v>
      </c>
      <c r="AL18" s="2386">
        <f t="shared" si="13"/>
        <v>102.1</v>
      </c>
      <c r="AM18" s="2386">
        <f t="shared" si="13"/>
        <v>103.8</v>
      </c>
      <c r="AN18" s="1532" t="s">
        <v>1023</v>
      </c>
      <c r="AO18" s="1258"/>
      <c r="AT18" s="2387" t="s">
        <v>720</v>
      </c>
      <c r="AU18" s="1892"/>
      <c r="AV18" s="1892"/>
      <c r="AW18" s="1893">
        <f>SUM(AU7:AU15)+SUM(AW4:AW6)</f>
        <v>3405171</v>
      </c>
      <c r="AX18" s="1893">
        <f>SUM(AV7:AV15)+SUM(AX4:AX6)</f>
        <v>123090</v>
      </c>
    </row>
    <row r="19" spans="1:65">
      <c r="A19" s="1217"/>
      <c r="B19" s="2383"/>
      <c r="C19" s="2366" t="s">
        <v>1024</v>
      </c>
      <c r="D19" s="2370" t="s">
        <v>577</v>
      </c>
      <c r="E19" s="2388" t="s">
        <v>579</v>
      </c>
      <c r="F19" s="1466">
        <f>ROUND((F18-E18)/E18*100,1)</f>
        <v>4.7</v>
      </c>
      <c r="G19" s="1466">
        <f>ROUND((G18-F18)/F18*100,1)</f>
        <v>3.3</v>
      </c>
      <c r="H19" s="1466">
        <f t="shared" ref="H19:AM19" si="14">ROUND((H18-G18)/G18*100,1)</f>
        <v>1.9</v>
      </c>
      <c r="I19" s="1466">
        <f t="shared" si="14"/>
        <v>0.6</v>
      </c>
      <c r="J19" s="1466">
        <f t="shared" si="14"/>
        <v>1.8</v>
      </c>
      <c r="K19" s="1466">
        <f t="shared" si="14"/>
        <v>1.8</v>
      </c>
      <c r="L19" s="1466">
        <f t="shared" si="14"/>
        <v>1.6</v>
      </c>
      <c r="M19" s="1466">
        <f t="shared" si="14"/>
        <v>1.9</v>
      </c>
      <c r="N19" s="1466">
        <f t="shared" si="14"/>
        <v>-1.3</v>
      </c>
      <c r="O19" s="1466">
        <f t="shared" si="14"/>
        <v>-1.4</v>
      </c>
      <c r="P19" s="1466">
        <f t="shared" si="14"/>
        <v>-0.3</v>
      </c>
      <c r="Q19" s="1466">
        <f t="shared" si="14"/>
        <v>-0.9</v>
      </c>
      <c r="R19" s="1466">
        <f t="shared" si="14"/>
        <v>-2.8</v>
      </c>
      <c r="S19" s="1466">
        <f t="shared" si="14"/>
        <v>-0.1</v>
      </c>
      <c r="T19" s="1466">
        <f t="shared" si="14"/>
        <v>-0.5</v>
      </c>
      <c r="U19" s="1466">
        <f t="shared" si="14"/>
        <v>1.1000000000000001</v>
      </c>
      <c r="V19" s="1466">
        <f t="shared" si="14"/>
        <v>1</v>
      </c>
      <c r="W19" s="1466">
        <f t="shared" si="14"/>
        <v>-0.9</v>
      </c>
      <c r="X19" s="1466">
        <f t="shared" si="14"/>
        <v>-0.5</v>
      </c>
      <c r="Y19" s="1466">
        <f t="shared" si="14"/>
        <v>-4.8</v>
      </c>
      <c r="Z19" s="1466">
        <f t="shared" si="14"/>
        <v>1</v>
      </c>
      <c r="AA19" s="2389">
        <f t="shared" si="14"/>
        <v>0.3</v>
      </c>
      <c r="AB19" s="2389">
        <f t="shared" si="14"/>
        <v>-1</v>
      </c>
      <c r="AC19" s="2389">
        <f t="shared" si="14"/>
        <v>0</v>
      </c>
      <c r="AD19" s="2389">
        <f t="shared" si="14"/>
        <v>1</v>
      </c>
      <c r="AE19" s="2389">
        <f t="shared" si="14"/>
        <v>0.1</v>
      </c>
      <c r="AF19" s="2389">
        <f t="shared" si="14"/>
        <v>1.1000000000000001</v>
      </c>
      <c r="AG19" s="2389">
        <f t="shared" si="14"/>
        <v>-0.4</v>
      </c>
      <c r="AH19" s="2389">
        <f t="shared" si="14"/>
        <v>4.5999999999999996</v>
      </c>
      <c r="AI19" s="2389">
        <f t="shared" si="14"/>
        <v>1.1000000000000001</v>
      </c>
      <c r="AJ19" s="2389">
        <f t="shared" si="14"/>
        <v>-5.0999999999999996</v>
      </c>
      <c r="AK19" s="2390">
        <f t="shared" si="14"/>
        <v>2.5</v>
      </c>
      <c r="AL19" s="2390">
        <f t="shared" si="14"/>
        <v>-0.4</v>
      </c>
      <c r="AM19" s="2390">
        <f t="shared" si="14"/>
        <v>1.7</v>
      </c>
      <c r="AN19" s="1536" t="s">
        <v>97</v>
      </c>
      <c r="AO19" s="1220"/>
    </row>
    <row r="20" spans="1:65">
      <c r="A20" s="1217"/>
      <c r="B20" s="2383" t="s">
        <v>1025</v>
      </c>
      <c r="C20" s="2391" t="s">
        <v>1022</v>
      </c>
      <c r="D20" s="2392" t="s">
        <v>999</v>
      </c>
      <c r="E20" s="2385">
        <f>E124</f>
        <v>106</v>
      </c>
      <c r="F20" s="2386">
        <f t="shared" ref="F20:AM20" si="15">F124</f>
        <v>107.6</v>
      </c>
      <c r="G20" s="2386">
        <f t="shared" si="15"/>
        <v>107.6</v>
      </c>
      <c r="H20" s="2386">
        <f t="shared" si="15"/>
        <v>107.9</v>
      </c>
      <c r="I20" s="2386">
        <f t="shared" si="15"/>
        <v>107.2</v>
      </c>
      <c r="J20" s="2386">
        <f t="shared" si="15"/>
        <v>108.7</v>
      </c>
      <c r="K20" s="2386">
        <f t="shared" si="15"/>
        <v>110.9</v>
      </c>
      <c r="L20" s="2386">
        <f t="shared" si="15"/>
        <v>112.8</v>
      </c>
      <c r="M20" s="2386">
        <f t="shared" si="15"/>
        <v>113</v>
      </c>
      <c r="N20" s="2386">
        <f t="shared" si="15"/>
        <v>110.9</v>
      </c>
      <c r="O20" s="2386">
        <f t="shared" si="15"/>
        <v>109.7</v>
      </c>
      <c r="P20" s="2386">
        <f t="shared" si="15"/>
        <v>110.4</v>
      </c>
      <c r="Q20" s="2386">
        <f t="shared" si="15"/>
        <v>110.4</v>
      </c>
      <c r="R20" s="2386">
        <f t="shared" si="15"/>
        <v>108.4</v>
      </c>
      <c r="S20" s="2386">
        <f t="shared" si="15"/>
        <v>108.6</v>
      </c>
      <c r="T20" s="2386">
        <f t="shared" si="15"/>
        <v>108.1</v>
      </c>
      <c r="U20" s="2386">
        <f t="shared" si="15"/>
        <v>109.7</v>
      </c>
      <c r="V20" s="2386">
        <f t="shared" si="15"/>
        <v>110.4</v>
      </c>
      <c r="W20" s="2386">
        <f t="shared" si="15"/>
        <v>109.3</v>
      </c>
      <c r="X20" s="2386">
        <f t="shared" si="15"/>
        <v>107.1</v>
      </c>
      <c r="Y20" s="2386">
        <f t="shared" si="15"/>
        <v>103.5</v>
      </c>
      <c r="Z20" s="2386">
        <f t="shared" si="15"/>
        <v>105.5</v>
      </c>
      <c r="AA20" s="2386">
        <f t="shared" si="15"/>
        <v>106</v>
      </c>
      <c r="AB20" s="2386">
        <f t="shared" si="15"/>
        <v>104.9</v>
      </c>
      <c r="AC20" s="2386">
        <f t="shared" si="15"/>
        <v>104.5</v>
      </c>
      <c r="AD20" s="2386">
        <f t="shared" si="15"/>
        <v>102.2</v>
      </c>
      <c r="AE20" s="2386">
        <f t="shared" si="15"/>
        <v>101.2</v>
      </c>
      <c r="AF20" s="2386">
        <f t="shared" si="15"/>
        <v>102.5</v>
      </c>
      <c r="AG20" s="2386">
        <f t="shared" si="15"/>
        <v>102.2</v>
      </c>
      <c r="AH20" s="2386">
        <f t="shared" si="15"/>
        <v>105.8</v>
      </c>
      <c r="AI20" s="2386">
        <f t="shared" si="15"/>
        <v>106.3</v>
      </c>
      <c r="AJ20" s="2386">
        <f t="shared" si="15"/>
        <v>100</v>
      </c>
      <c r="AK20" s="2393">
        <f t="shared" si="15"/>
        <v>103.2</v>
      </c>
      <c r="AL20" s="2393">
        <f t="shared" si="15"/>
        <v>100.4</v>
      </c>
      <c r="AM20" s="2393">
        <f t="shared" si="15"/>
        <v>98.1</v>
      </c>
      <c r="AN20" s="1894" t="s">
        <v>1026</v>
      </c>
      <c r="AO20" s="1258"/>
    </row>
    <row r="21" spans="1:65">
      <c r="A21" s="1217"/>
      <c r="B21" s="2383"/>
      <c r="C21" s="2366" t="s">
        <v>566</v>
      </c>
      <c r="D21" s="2370" t="s">
        <v>577</v>
      </c>
      <c r="E21" s="2388" t="s">
        <v>579</v>
      </c>
      <c r="F21" s="1466">
        <f>ROUND((F20-E20)/E20*100,1)</f>
        <v>1.5</v>
      </c>
      <c r="G21" s="1466">
        <f>ROUND((G20-F20)/F20*100,1)</f>
        <v>0</v>
      </c>
      <c r="H21" s="1466">
        <f t="shared" ref="H21:AM21" si="16">ROUND((H20-G20)/G20*100,1)</f>
        <v>0.3</v>
      </c>
      <c r="I21" s="1466">
        <f t="shared" si="16"/>
        <v>-0.6</v>
      </c>
      <c r="J21" s="1466">
        <f t="shared" si="16"/>
        <v>1.4</v>
      </c>
      <c r="K21" s="1466">
        <f t="shared" si="16"/>
        <v>2</v>
      </c>
      <c r="L21" s="1466">
        <f t="shared" si="16"/>
        <v>1.7</v>
      </c>
      <c r="M21" s="1466">
        <f t="shared" si="16"/>
        <v>0.2</v>
      </c>
      <c r="N21" s="1466">
        <f t="shared" si="16"/>
        <v>-1.9</v>
      </c>
      <c r="O21" s="1466">
        <f t="shared" si="16"/>
        <v>-1.1000000000000001</v>
      </c>
      <c r="P21" s="1466">
        <f t="shared" si="16"/>
        <v>0.6</v>
      </c>
      <c r="Q21" s="1466">
        <f t="shared" si="16"/>
        <v>0</v>
      </c>
      <c r="R21" s="1466">
        <f t="shared" si="16"/>
        <v>-1.8</v>
      </c>
      <c r="S21" s="1466">
        <f t="shared" si="16"/>
        <v>0.2</v>
      </c>
      <c r="T21" s="1466">
        <f t="shared" si="16"/>
        <v>-0.5</v>
      </c>
      <c r="U21" s="1466">
        <f t="shared" si="16"/>
        <v>1.5</v>
      </c>
      <c r="V21" s="1466">
        <f t="shared" si="16"/>
        <v>0.6</v>
      </c>
      <c r="W21" s="1466">
        <f t="shared" si="16"/>
        <v>-1</v>
      </c>
      <c r="X21" s="1466">
        <f t="shared" si="16"/>
        <v>-2</v>
      </c>
      <c r="Y21" s="1466">
        <f t="shared" si="16"/>
        <v>-3.4</v>
      </c>
      <c r="Z21" s="1466">
        <f t="shared" si="16"/>
        <v>1.9</v>
      </c>
      <c r="AA21" s="2389">
        <f t="shared" si="16"/>
        <v>0.5</v>
      </c>
      <c r="AB21" s="2389">
        <f t="shared" si="16"/>
        <v>-1</v>
      </c>
      <c r="AC21" s="2389">
        <f t="shared" si="16"/>
        <v>-0.4</v>
      </c>
      <c r="AD21" s="2389">
        <f t="shared" si="16"/>
        <v>-2.2000000000000002</v>
      </c>
      <c r="AE21" s="2389">
        <f t="shared" si="16"/>
        <v>-1</v>
      </c>
      <c r="AF21" s="2389">
        <f t="shared" si="16"/>
        <v>1.3</v>
      </c>
      <c r="AG21" s="2389">
        <f t="shared" si="16"/>
        <v>-0.3</v>
      </c>
      <c r="AH21" s="2389">
        <f t="shared" si="16"/>
        <v>3.5</v>
      </c>
      <c r="AI21" s="2389">
        <f t="shared" si="16"/>
        <v>0.5</v>
      </c>
      <c r="AJ21" s="2389">
        <f t="shared" si="16"/>
        <v>-5.9</v>
      </c>
      <c r="AK21" s="2389">
        <f t="shared" si="16"/>
        <v>3.2</v>
      </c>
      <c r="AL21" s="2389">
        <f t="shared" si="16"/>
        <v>-2.7</v>
      </c>
      <c r="AM21" s="2389">
        <f t="shared" si="16"/>
        <v>-2.2999999999999998</v>
      </c>
      <c r="AN21" s="1521" t="s">
        <v>1027</v>
      </c>
      <c r="AO21" s="1220"/>
    </row>
    <row r="22" spans="1:65">
      <c r="A22" s="1217"/>
      <c r="B22" s="2383" t="s">
        <v>1028</v>
      </c>
      <c r="C22" s="2394" t="s">
        <v>569</v>
      </c>
      <c r="D22" s="2362" t="s">
        <v>999</v>
      </c>
      <c r="E22" s="2395">
        <f>E130</f>
        <v>147.6</v>
      </c>
      <c r="F22" s="2396">
        <f t="shared" ref="F22:AM22" si="17">F130</f>
        <v>147.4</v>
      </c>
      <c r="G22" s="2396">
        <f t="shared" si="17"/>
        <v>138</v>
      </c>
      <c r="H22" s="2396">
        <f t="shared" si="17"/>
        <v>117.8</v>
      </c>
      <c r="I22" s="2396">
        <f t="shared" si="17"/>
        <v>104.6</v>
      </c>
      <c r="J22" s="2396">
        <f t="shared" si="17"/>
        <v>102.4</v>
      </c>
      <c r="K22" s="2396">
        <f t="shared" si="17"/>
        <v>106.2</v>
      </c>
      <c r="L22" s="2396">
        <f t="shared" si="17"/>
        <v>113.8</v>
      </c>
      <c r="M22" s="2396">
        <f t="shared" si="17"/>
        <v>117.2</v>
      </c>
      <c r="N22" s="2396">
        <f t="shared" si="17"/>
        <v>106.9</v>
      </c>
      <c r="O22" s="2396">
        <f t="shared" si="17"/>
        <v>105.4</v>
      </c>
      <c r="P22" s="2396">
        <f t="shared" si="17"/>
        <v>111.4</v>
      </c>
      <c r="Q22" s="2396">
        <f t="shared" si="17"/>
        <v>107.3</v>
      </c>
      <c r="R22" s="2396">
        <f t="shared" si="17"/>
        <v>108.1</v>
      </c>
      <c r="S22" s="2396">
        <f t="shared" si="17"/>
        <v>114.5</v>
      </c>
      <c r="T22" s="2396">
        <f t="shared" si="17"/>
        <v>118.7</v>
      </c>
      <c r="U22" s="2396">
        <f t="shared" si="17"/>
        <v>119</v>
      </c>
      <c r="V22" s="2396">
        <f t="shared" si="17"/>
        <v>122.9</v>
      </c>
      <c r="W22" s="2396">
        <f t="shared" si="17"/>
        <v>124.9</v>
      </c>
      <c r="X22" s="2396">
        <f t="shared" si="17"/>
        <v>121.1</v>
      </c>
      <c r="Y22" s="2396">
        <f t="shared" si="17"/>
        <v>101.4</v>
      </c>
      <c r="Z22" s="2396">
        <f t="shared" si="17"/>
        <v>112.7</v>
      </c>
      <c r="AA22" s="2396">
        <f t="shared" si="17"/>
        <v>112.4</v>
      </c>
      <c r="AB22" s="2396">
        <f t="shared" si="17"/>
        <v>113.6</v>
      </c>
      <c r="AC22" s="2396">
        <f t="shared" si="17"/>
        <v>116.7</v>
      </c>
      <c r="AD22" s="2396">
        <f t="shared" si="17"/>
        <v>121.2</v>
      </c>
      <c r="AE22" s="2396">
        <f t="shared" si="17"/>
        <v>120</v>
      </c>
      <c r="AF22" s="2396">
        <f t="shared" si="17"/>
        <v>118</v>
      </c>
      <c r="AG22" s="2396">
        <f t="shared" si="17"/>
        <v>111.8</v>
      </c>
      <c r="AH22" s="2396">
        <f t="shared" si="17"/>
        <v>124.3</v>
      </c>
      <c r="AI22" s="2396">
        <f t="shared" si="17"/>
        <v>116.4</v>
      </c>
      <c r="AJ22" s="2396">
        <f t="shared" si="17"/>
        <v>100</v>
      </c>
      <c r="AK22" s="2396">
        <f t="shared" si="17"/>
        <v>105.2</v>
      </c>
      <c r="AL22" s="2396">
        <f t="shared" si="17"/>
        <v>105.3</v>
      </c>
      <c r="AM22" s="2396">
        <f t="shared" si="17"/>
        <v>101</v>
      </c>
      <c r="AN22" s="1262" t="s">
        <v>521</v>
      </c>
      <c r="AO22" s="1258"/>
    </row>
    <row r="23" spans="1:65">
      <c r="A23" s="1217"/>
      <c r="B23" s="2383"/>
      <c r="C23" s="2366" t="s">
        <v>570</v>
      </c>
      <c r="D23" s="2370" t="s">
        <v>577</v>
      </c>
      <c r="E23" s="2388" t="s">
        <v>579</v>
      </c>
      <c r="F23" s="1466">
        <f>ROUND((F22-E22)/E22*100,1)</f>
        <v>-0.1</v>
      </c>
      <c r="G23" s="1466">
        <f>ROUND((G22-F22)/F22*100,1)</f>
        <v>-6.4</v>
      </c>
      <c r="H23" s="1466">
        <f t="shared" ref="H23:AM23" si="18">ROUND((H22-G22)/G22*100,1)</f>
        <v>-14.6</v>
      </c>
      <c r="I23" s="1466">
        <f t="shared" si="18"/>
        <v>-11.2</v>
      </c>
      <c r="J23" s="1466">
        <f t="shared" si="18"/>
        <v>-2.1</v>
      </c>
      <c r="K23" s="1466">
        <f t="shared" si="18"/>
        <v>3.7</v>
      </c>
      <c r="L23" s="1466">
        <f t="shared" si="18"/>
        <v>7.2</v>
      </c>
      <c r="M23" s="1466">
        <f t="shared" si="18"/>
        <v>3</v>
      </c>
      <c r="N23" s="1466">
        <f t="shared" si="18"/>
        <v>-8.8000000000000007</v>
      </c>
      <c r="O23" s="1466">
        <f t="shared" si="18"/>
        <v>-1.4</v>
      </c>
      <c r="P23" s="1466">
        <f t="shared" si="18"/>
        <v>5.7</v>
      </c>
      <c r="Q23" s="1466">
        <f t="shared" si="18"/>
        <v>-3.7</v>
      </c>
      <c r="R23" s="1466">
        <f t="shared" si="18"/>
        <v>0.7</v>
      </c>
      <c r="S23" s="1466">
        <f t="shared" si="18"/>
        <v>5.9</v>
      </c>
      <c r="T23" s="1466">
        <f t="shared" si="18"/>
        <v>3.7</v>
      </c>
      <c r="U23" s="1466">
        <f t="shared" si="18"/>
        <v>0.3</v>
      </c>
      <c r="V23" s="1466">
        <f t="shared" si="18"/>
        <v>3.3</v>
      </c>
      <c r="W23" s="1466">
        <f t="shared" si="18"/>
        <v>1.6</v>
      </c>
      <c r="X23" s="1466">
        <f t="shared" si="18"/>
        <v>-3</v>
      </c>
      <c r="Y23" s="1466">
        <f t="shared" si="18"/>
        <v>-16.3</v>
      </c>
      <c r="Z23" s="1466">
        <f t="shared" si="18"/>
        <v>11.1</v>
      </c>
      <c r="AA23" s="2389">
        <f t="shared" si="18"/>
        <v>-0.3</v>
      </c>
      <c r="AB23" s="2389">
        <f t="shared" si="18"/>
        <v>1.1000000000000001</v>
      </c>
      <c r="AC23" s="2389">
        <f t="shared" si="18"/>
        <v>2.7</v>
      </c>
      <c r="AD23" s="2389">
        <f t="shared" si="18"/>
        <v>3.9</v>
      </c>
      <c r="AE23" s="2389">
        <f t="shared" si="18"/>
        <v>-1</v>
      </c>
      <c r="AF23" s="2389">
        <f t="shared" si="18"/>
        <v>-1.7</v>
      </c>
      <c r="AG23" s="2389">
        <f t="shared" si="18"/>
        <v>-5.3</v>
      </c>
      <c r="AH23" s="2389">
        <f t="shared" si="18"/>
        <v>11.2</v>
      </c>
      <c r="AI23" s="2389">
        <f t="shared" si="18"/>
        <v>-6.4</v>
      </c>
      <c r="AJ23" s="2389">
        <f t="shared" si="18"/>
        <v>-14.1</v>
      </c>
      <c r="AK23" s="2390">
        <f t="shared" si="18"/>
        <v>5.2</v>
      </c>
      <c r="AL23" s="2390">
        <f t="shared" si="18"/>
        <v>0.1</v>
      </c>
      <c r="AM23" s="2390">
        <f t="shared" si="18"/>
        <v>-4.0999999999999996</v>
      </c>
      <c r="AN23" s="1521"/>
      <c r="AO23" s="1220"/>
    </row>
    <row r="24" spans="1:65">
      <c r="A24" s="1217"/>
      <c r="B24" s="2383" t="s">
        <v>1029</v>
      </c>
      <c r="C24" s="2361" t="s">
        <v>571</v>
      </c>
      <c r="D24" s="2362" t="s">
        <v>999</v>
      </c>
      <c r="E24" s="2395">
        <f>E136</f>
        <v>80</v>
      </c>
      <c r="F24" s="2396">
        <f t="shared" ref="F24:AM24" si="19">F136</f>
        <v>82.6</v>
      </c>
      <c r="G24" s="2396">
        <f t="shared" si="19"/>
        <v>85.2</v>
      </c>
      <c r="H24" s="2396">
        <f t="shared" si="19"/>
        <v>87.1</v>
      </c>
      <c r="I24" s="2396">
        <f t="shared" si="19"/>
        <v>88.1</v>
      </c>
      <c r="J24" s="2396">
        <f t="shared" si="19"/>
        <v>88.2</v>
      </c>
      <c r="K24" s="2396">
        <f t="shared" si="19"/>
        <v>87.7</v>
      </c>
      <c r="L24" s="2396">
        <f t="shared" si="19"/>
        <v>87.3</v>
      </c>
      <c r="M24" s="2396">
        <f t="shared" si="19"/>
        <v>87.9</v>
      </c>
      <c r="N24" s="2396">
        <f t="shared" si="19"/>
        <v>88.4</v>
      </c>
      <c r="O24" s="2396">
        <f t="shared" si="19"/>
        <v>87.9</v>
      </c>
      <c r="P24" s="2396">
        <f t="shared" si="19"/>
        <v>87.1</v>
      </c>
      <c r="Q24" s="2396">
        <f t="shared" si="19"/>
        <v>86.3</v>
      </c>
      <c r="R24" s="2396">
        <f t="shared" si="19"/>
        <v>85.2</v>
      </c>
      <c r="S24" s="2396">
        <f t="shared" si="19"/>
        <v>84.4</v>
      </c>
      <c r="T24" s="2396">
        <f t="shared" si="19"/>
        <v>84.8</v>
      </c>
      <c r="U24" s="2396">
        <f t="shared" si="19"/>
        <v>85.5</v>
      </c>
      <c r="V24" s="2396">
        <f t="shared" si="19"/>
        <v>86.4</v>
      </c>
      <c r="W24" s="2396">
        <f t="shared" si="19"/>
        <v>88.8</v>
      </c>
      <c r="X24" s="2396">
        <f t="shared" si="19"/>
        <v>91.6</v>
      </c>
      <c r="Y24" s="2396">
        <f t="shared" si="19"/>
        <v>92.7</v>
      </c>
      <c r="Z24" s="2396">
        <f t="shared" si="19"/>
        <v>93</v>
      </c>
      <c r="AA24" s="2396">
        <f t="shared" si="19"/>
        <v>93.5</v>
      </c>
      <c r="AB24" s="2396">
        <f t="shared" si="19"/>
        <v>93.7</v>
      </c>
      <c r="AC24" s="2396">
        <f t="shared" si="19"/>
        <v>94.1</v>
      </c>
      <c r="AD24" s="2396">
        <f t="shared" si="19"/>
        <v>94.9</v>
      </c>
      <c r="AE24" s="2396">
        <f t="shared" si="19"/>
        <v>95.9</v>
      </c>
      <c r="AF24" s="2396">
        <f t="shared" si="19"/>
        <v>96.7</v>
      </c>
      <c r="AG24" s="2396">
        <f t="shared" si="19"/>
        <v>99.3</v>
      </c>
      <c r="AH24" s="2396">
        <f t="shared" si="19"/>
        <v>99.2</v>
      </c>
      <c r="AI24" s="2396">
        <f t="shared" si="19"/>
        <v>99.5</v>
      </c>
      <c r="AJ24" s="2396">
        <f t="shared" si="19"/>
        <v>100</v>
      </c>
      <c r="AK24" s="2389">
        <f t="shared" si="19"/>
        <v>98.9</v>
      </c>
      <c r="AL24" s="2389">
        <f t="shared" si="19"/>
        <v>98.5</v>
      </c>
      <c r="AM24" s="2389">
        <f t="shared" si="19"/>
        <v>98.1</v>
      </c>
      <c r="AN24" s="1262"/>
      <c r="AO24" s="1258"/>
    </row>
    <row r="25" spans="1:65">
      <c r="A25" s="1217"/>
      <c r="B25" s="2383" t="s">
        <v>1030</v>
      </c>
      <c r="C25" s="2366"/>
      <c r="D25" s="2370" t="s">
        <v>577</v>
      </c>
      <c r="E25" s="2352" t="s">
        <v>579</v>
      </c>
      <c r="F25" s="1260">
        <f>ROUND((F24-E24)/E24*100,1)</f>
        <v>3.2</v>
      </c>
      <c r="G25" s="1260">
        <f>ROUND((G24-F24)/F24*100,1)</f>
        <v>3.1</v>
      </c>
      <c r="H25" s="1260">
        <f t="shared" ref="H25:AM25" si="20">ROUND((H24-G24)/G24*100,1)</f>
        <v>2.2000000000000002</v>
      </c>
      <c r="I25" s="1260">
        <f t="shared" si="20"/>
        <v>1.1000000000000001</v>
      </c>
      <c r="J25" s="1260">
        <f t="shared" si="20"/>
        <v>0.1</v>
      </c>
      <c r="K25" s="1260">
        <f t="shared" si="20"/>
        <v>-0.6</v>
      </c>
      <c r="L25" s="1260">
        <f t="shared" si="20"/>
        <v>-0.5</v>
      </c>
      <c r="M25" s="1260">
        <f t="shared" si="20"/>
        <v>0.7</v>
      </c>
      <c r="N25" s="1260">
        <f t="shared" si="20"/>
        <v>0.6</v>
      </c>
      <c r="O25" s="1260">
        <f t="shared" si="20"/>
        <v>-0.6</v>
      </c>
      <c r="P25" s="1260">
        <f t="shared" si="20"/>
        <v>-0.9</v>
      </c>
      <c r="Q25" s="1260">
        <f t="shared" si="20"/>
        <v>-0.9</v>
      </c>
      <c r="R25" s="1260">
        <f t="shared" si="20"/>
        <v>-1.3</v>
      </c>
      <c r="S25" s="1260">
        <f t="shared" si="20"/>
        <v>-0.9</v>
      </c>
      <c r="T25" s="1260">
        <f t="shared" si="20"/>
        <v>0.5</v>
      </c>
      <c r="U25" s="1260">
        <f t="shared" si="20"/>
        <v>0.8</v>
      </c>
      <c r="V25" s="1260">
        <f t="shared" si="20"/>
        <v>1.1000000000000001</v>
      </c>
      <c r="W25" s="1260">
        <f t="shared" si="20"/>
        <v>2.8</v>
      </c>
      <c r="X25" s="1260">
        <f t="shared" si="20"/>
        <v>3.2</v>
      </c>
      <c r="Y25" s="1260">
        <f t="shared" si="20"/>
        <v>1.2</v>
      </c>
      <c r="Z25" s="1260">
        <f t="shared" si="20"/>
        <v>0.3</v>
      </c>
      <c r="AA25" s="1260">
        <f t="shared" si="20"/>
        <v>0.5</v>
      </c>
      <c r="AB25" s="1260">
        <f t="shared" si="20"/>
        <v>0.2</v>
      </c>
      <c r="AC25" s="1260">
        <f t="shared" si="20"/>
        <v>0.4</v>
      </c>
      <c r="AD25" s="1260">
        <f t="shared" si="20"/>
        <v>0.9</v>
      </c>
      <c r="AE25" s="1260">
        <f t="shared" si="20"/>
        <v>1.1000000000000001</v>
      </c>
      <c r="AF25" s="1260">
        <f t="shared" si="20"/>
        <v>0.8</v>
      </c>
      <c r="AG25" s="1260">
        <f t="shared" si="20"/>
        <v>2.7</v>
      </c>
      <c r="AH25" s="1260">
        <f t="shared" si="20"/>
        <v>-0.1</v>
      </c>
      <c r="AI25" s="1260">
        <f t="shared" si="20"/>
        <v>0.3</v>
      </c>
      <c r="AJ25" s="1260">
        <f t="shared" si="20"/>
        <v>0.5</v>
      </c>
      <c r="AK25" s="1466">
        <f t="shared" si="20"/>
        <v>-1.1000000000000001</v>
      </c>
      <c r="AL25" s="1466">
        <f t="shared" si="20"/>
        <v>-0.4</v>
      </c>
      <c r="AM25" s="1466">
        <f t="shared" si="20"/>
        <v>-0.4</v>
      </c>
      <c r="AN25" s="1534"/>
      <c r="AO25" s="1217"/>
    </row>
    <row r="26" spans="1:65">
      <c r="A26" s="1217"/>
      <c r="B26" s="2383"/>
      <c r="C26" s="2397" t="s">
        <v>572</v>
      </c>
      <c r="D26" s="2398" t="s">
        <v>1031</v>
      </c>
      <c r="E26" s="2399">
        <v>1.58</v>
      </c>
      <c r="F26" s="2400">
        <v>1.82</v>
      </c>
      <c r="G26" s="2400">
        <v>1.74</v>
      </c>
      <c r="H26" s="2400">
        <v>1.25</v>
      </c>
      <c r="I26" s="2400">
        <v>0.91</v>
      </c>
      <c r="J26" s="2400">
        <v>0.8</v>
      </c>
      <c r="K26" s="2400">
        <v>0.92</v>
      </c>
      <c r="L26" s="2401">
        <v>1.0900000000000001</v>
      </c>
      <c r="M26" s="2401">
        <v>1</v>
      </c>
      <c r="N26" s="2401">
        <v>0.69</v>
      </c>
      <c r="O26" s="2401">
        <v>0.65</v>
      </c>
      <c r="P26" s="2401">
        <v>0.78</v>
      </c>
      <c r="Q26" s="2401">
        <v>0.78</v>
      </c>
      <c r="R26" s="2402">
        <v>0.71</v>
      </c>
      <c r="S26" s="2403">
        <v>0.86</v>
      </c>
      <c r="T26" s="2403">
        <v>1.08</v>
      </c>
      <c r="U26" s="2403">
        <v>1.29</v>
      </c>
      <c r="V26" s="2403">
        <v>1.39</v>
      </c>
      <c r="W26" s="2403">
        <v>1.37</v>
      </c>
      <c r="X26" s="901">
        <v>1.1399999999999999</v>
      </c>
      <c r="Y26" s="901">
        <v>0.78</v>
      </c>
      <c r="Z26" s="901">
        <v>0.86</v>
      </c>
      <c r="AA26" s="901">
        <v>0.97</v>
      </c>
      <c r="AB26" s="901">
        <v>1.1200000000000001</v>
      </c>
      <c r="AC26" s="901">
        <v>1.21</v>
      </c>
      <c r="AD26" s="901">
        <v>1.37</v>
      </c>
      <c r="AE26" s="901">
        <v>1.51</v>
      </c>
      <c r="AF26" s="901">
        <v>1.74</v>
      </c>
      <c r="AG26" s="901">
        <v>1.92</v>
      </c>
      <c r="AH26" s="901">
        <v>2.14</v>
      </c>
      <c r="AI26" s="901">
        <v>2.1800000000000002</v>
      </c>
      <c r="AJ26" s="1537">
        <v>1.75</v>
      </c>
      <c r="AK26" s="1538">
        <v>1.73</v>
      </c>
      <c r="AL26" s="1538">
        <v>1.84</v>
      </c>
      <c r="AM26" s="1858">
        <v>1.81</v>
      </c>
      <c r="AN26" s="1232" t="s">
        <v>1032</v>
      </c>
      <c r="AO26" s="1217" t="s">
        <v>271</v>
      </c>
      <c r="AQ26" s="887"/>
      <c r="AR26" s="1265"/>
      <c r="AS26" s="1265"/>
      <c r="AT26" s="1265"/>
      <c r="AU26" s="1265"/>
      <c r="AV26" s="1265"/>
      <c r="AW26" s="1265"/>
      <c r="AX26" s="1265"/>
      <c r="AZ26" s="1265"/>
      <c r="BA26" s="1265"/>
      <c r="BB26" s="1265"/>
      <c r="BC26" s="1265"/>
      <c r="BD26" s="1265"/>
      <c r="BE26" s="1265"/>
      <c r="BF26" s="1265"/>
      <c r="BG26" s="1265"/>
      <c r="BH26" s="1265"/>
      <c r="BI26" s="1265"/>
      <c r="BJ26" s="1265"/>
      <c r="BK26" s="1265"/>
      <c r="BL26" s="1265"/>
      <c r="BM26" s="1265"/>
    </row>
    <row r="27" spans="1:65">
      <c r="A27" s="1217"/>
      <c r="B27" s="2383" t="s">
        <v>1033</v>
      </c>
      <c r="C27" s="2397" t="s">
        <v>573</v>
      </c>
      <c r="D27" s="2398" t="s">
        <v>1031</v>
      </c>
      <c r="E27" s="2404">
        <v>0.95</v>
      </c>
      <c r="F27" s="2405">
        <v>1.0900000000000001</v>
      </c>
      <c r="G27" s="2405">
        <v>1.06</v>
      </c>
      <c r="H27" s="2405">
        <v>0.78</v>
      </c>
      <c r="I27" s="2405">
        <v>0.54</v>
      </c>
      <c r="J27" s="2405">
        <v>0.45</v>
      </c>
      <c r="K27" s="2405">
        <v>0.48</v>
      </c>
      <c r="L27" s="2406">
        <v>0.61</v>
      </c>
      <c r="M27" s="2406">
        <v>0.57999999999999996</v>
      </c>
      <c r="N27" s="2406">
        <v>0.39</v>
      </c>
      <c r="O27" s="2406">
        <v>0.35</v>
      </c>
      <c r="P27" s="2406">
        <v>0.44</v>
      </c>
      <c r="Q27" s="2406">
        <v>0.45</v>
      </c>
      <c r="R27" s="2406">
        <v>0.42</v>
      </c>
      <c r="S27" s="2407">
        <v>0.51</v>
      </c>
      <c r="T27" s="2407">
        <v>0.69</v>
      </c>
      <c r="U27" s="2407">
        <v>0.83</v>
      </c>
      <c r="V27" s="2407">
        <v>0.94</v>
      </c>
      <c r="W27" s="2407">
        <v>0.94</v>
      </c>
      <c r="X27" s="2408">
        <v>0.78</v>
      </c>
      <c r="Y27" s="2408">
        <v>0.47</v>
      </c>
      <c r="Z27" s="2408">
        <v>0.49</v>
      </c>
      <c r="AA27" s="2408">
        <v>0.59</v>
      </c>
      <c r="AB27" s="2408">
        <v>0.68</v>
      </c>
      <c r="AC27" s="2408">
        <v>0.75</v>
      </c>
      <c r="AD27" s="2408">
        <v>0.88</v>
      </c>
      <c r="AE27" s="2408">
        <v>0.98</v>
      </c>
      <c r="AF27" s="2408">
        <v>1.1299999999999999</v>
      </c>
      <c r="AG27" s="2408">
        <v>1.28</v>
      </c>
      <c r="AH27" s="2408">
        <v>1.43</v>
      </c>
      <c r="AI27" s="2408">
        <v>1.43</v>
      </c>
      <c r="AJ27" s="1538">
        <v>1.04</v>
      </c>
      <c r="AK27" s="1537">
        <v>0.93</v>
      </c>
      <c r="AL27" s="1537">
        <v>1.01</v>
      </c>
      <c r="AM27" s="1537">
        <v>1.02</v>
      </c>
      <c r="AN27" s="1539" t="s">
        <v>1034</v>
      </c>
      <c r="AO27" s="1217" t="s">
        <v>271</v>
      </c>
      <c r="AQ27" s="887"/>
    </row>
    <row r="28" spans="1:65">
      <c r="A28" s="1217"/>
      <c r="B28" s="2383"/>
      <c r="C28" s="2409" t="s">
        <v>574</v>
      </c>
      <c r="D28" s="2410" t="s">
        <v>575</v>
      </c>
      <c r="E28" s="2411" t="s">
        <v>579</v>
      </c>
      <c r="F28" s="2412" t="s">
        <v>579</v>
      </c>
      <c r="G28" s="2412" t="s">
        <v>579</v>
      </c>
      <c r="H28" s="2412" t="s">
        <v>579</v>
      </c>
      <c r="I28" s="2412" t="s">
        <v>579</v>
      </c>
      <c r="J28" s="2412" t="s">
        <v>579</v>
      </c>
      <c r="K28" s="2412" t="s">
        <v>579</v>
      </c>
      <c r="L28" s="2412" t="s">
        <v>579</v>
      </c>
      <c r="M28" s="824">
        <v>3.7</v>
      </c>
      <c r="N28" s="824">
        <v>4.7</v>
      </c>
      <c r="O28" s="824">
        <v>5.8</v>
      </c>
      <c r="P28" s="824">
        <v>5.9</v>
      </c>
      <c r="Q28" s="824">
        <v>6.3</v>
      </c>
      <c r="R28" s="824">
        <v>6.8</v>
      </c>
      <c r="S28" s="2036">
        <v>6.4</v>
      </c>
      <c r="T28" s="2036">
        <v>5.5</v>
      </c>
      <c r="U28" s="2036">
        <v>5</v>
      </c>
      <c r="V28" s="2036">
        <v>4.5999999999999996</v>
      </c>
      <c r="W28" s="2036">
        <v>4</v>
      </c>
      <c r="X28" s="2413">
        <v>4.2</v>
      </c>
      <c r="Y28" s="2413">
        <v>5.2</v>
      </c>
      <c r="Z28" s="2408">
        <v>5.3</v>
      </c>
      <c r="AA28" s="2408">
        <v>4.5999999999999996</v>
      </c>
      <c r="AB28" s="2408">
        <v>4.7</v>
      </c>
      <c r="AC28" s="2408">
        <v>4.0999999999999996</v>
      </c>
      <c r="AD28" s="2408">
        <v>3.9</v>
      </c>
      <c r="AE28" s="2408">
        <v>3.7</v>
      </c>
      <c r="AF28" s="2408">
        <v>3.4</v>
      </c>
      <c r="AG28" s="2408">
        <v>2.7</v>
      </c>
      <c r="AH28" s="2408">
        <v>2.6</v>
      </c>
      <c r="AI28" s="2408">
        <v>2.2999999999999998</v>
      </c>
      <c r="AJ28" s="1540">
        <v>2.7</v>
      </c>
      <c r="AK28" s="1846">
        <v>2.8</v>
      </c>
      <c r="AL28" s="1846">
        <v>2.6</v>
      </c>
      <c r="AM28" s="1937">
        <v>2.6</v>
      </c>
      <c r="AN28" s="1542" t="s">
        <v>1035</v>
      </c>
      <c r="AO28" s="1938">
        <v>45352</v>
      </c>
      <c r="AQ28" s="887"/>
    </row>
    <row r="29" spans="1:65" ht="19" hidden="1">
      <c r="A29" s="1217"/>
      <c r="B29" s="2383"/>
      <c r="C29" s="2409" t="s">
        <v>1036</v>
      </c>
      <c r="D29" s="2414" t="s">
        <v>1037</v>
      </c>
      <c r="E29" s="2415">
        <v>3.11</v>
      </c>
      <c r="F29" s="2405">
        <v>3.67</v>
      </c>
      <c r="G29" s="2405">
        <v>3.71</v>
      </c>
      <c r="H29" s="2405">
        <v>2.87</v>
      </c>
      <c r="I29" s="2405">
        <v>1.92</v>
      </c>
      <c r="J29" s="2405">
        <v>1.18</v>
      </c>
      <c r="K29" s="2405">
        <v>0.9</v>
      </c>
      <c r="L29" s="2416">
        <v>0.95</v>
      </c>
      <c r="M29" s="2416">
        <v>1.02</v>
      </c>
      <c r="N29" s="2416">
        <v>0.76</v>
      </c>
      <c r="O29" s="2416">
        <v>0.28000000000000003</v>
      </c>
      <c r="P29" s="2416">
        <v>0.12</v>
      </c>
      <c r="Q29" s="2416">
        <v>0.08</v>
      </c>
      <c r="R29" s="2416">
        <v>-2.0299999999999998</v>
      </c>
      <c r="S29" s="2417">
        <v>-1.07</v>
      </c>
      <c r="T29" s="2418" t="s">
        <v>785</v>
      </c>
      <c r="U29" s="2417">
        <v>-0.36</v>
      </c>
      <c r="V29" s="2418" t="s">
        <v>785</v>
      </c>
      <c r="W29" s="2417">
        <v>0.35</v>
      </c>
      <c r="X29" s="2418" t="s">
        <v>785</v>
      </c>
      <c r="Y29" s="2417">
        <v>-0.22</v>
      </c>
      <c r="Z29" s="2417">
        <v>-0.19</v>
      </c>
      <c r="AA29" s="2417">
        <v>-0.23</v>
      </c>
      <c r="AB29" s="2418" t="s">
        <v>785</v>
      </c>
      <c r="AC29" s="2418" t="s">
        <v>785</v>
      </c>
      <c r="AD29" s="2408">
        <v>0.27</v>
      </c>
      <c r="AE29" s="2408">
        <v>0.36</v>
      </c>
      <c r="AF29" s="2408">
        <v>0.17</v>
      </c>
      <c r="AG29" s="2408">
        <v>0.15</v>
      </c>
      <c r="AH29" s="2408">
        <v>0.16</v>
      </c>
      <c r="AI29" s="2408">
        <v>0.09</v>
      </c>
      <c r="AJ29" s="1526"/>
      <c r="AK29" s="1526"/>
      <c r="AL29" s="1526"/>
      <c r="AM29" s="1526"/>
      <c r="AN29" s="1543" t="s">
        <v>1038</v>
      </c>
      <c r="AO29" s="1217"/>
      <c r="AQ29" s="887"/>
    </row>
    <row r="30" spans="1:65" ht="13.5" hidden="1" customHeight="1">
      <c r="A30" s="1217"/>
      <c r="B30" s="2383"/>
      <c r="C30" s="2366" t="s">
        <v>1039</v>
      </c>
      <c r="D30" s="2419" t="s">
        <v>1037</v>
      </c>
      <c r="E30" s="2399"/>
      <c r="F30" s="2400">
        <v>5.72</v>
      </c>
      <c r="G30" s="2400">
        <v>5.56</v>
      </c>
      <c r="H30" s="2400">
        <v>4.9800000000000004</v>
      </c>
      <c r="I30" s="2400">
        <v>3.86</v>
      </c>
      <c r="J30" s="2400">
        <v>3.01</v>
      </c>
      <c r="K30" s="2400">
        <v>2.4900000000000002</v>
      </c>
      <c r="L30" s="2420">
        <v>2.64</v>
      </c>
      <c r="M30" s="2420">
        <v>2.66</v>
      </c>
      <c r="N30" s="2420">
        <v>2.4</v>
      </c>
      <c r="O30" s="2420">
        <v>1.84</v>
      </c>
      <c r="P30" s="2420">
        <v>1.72</v>
      </c>
      <c r="Q30" s="2420">
        <v>1.66</v>
      </c>
      <c r="R30" s="2420">
        <v>1.42</v>
      </c>
      <c r="S30" s="2114"/>
      <c r="T30" s="2114"/>
      <c r="U30" s="2114"/>
      <c r="V30" s="2114"/>
      <c r="W30" s="2114"/>
      <c r="X30" s="2114"/>
      <c r="Y30" s="2114"/>
      <c r="Z30" s="2114"/>
      <c r="AA30" s="2114"/>
      <c r="AB30" s="2114"/>
      <c r="AC30" s="2114"/>
      <c r="AD30" s="2114"/>
      <c r="AE30" s="2114"/>
      <c r="AF30" s="2114"/>
      <c r="AG30" s="2114"/>
      <c r="AH30" s="2114"/>
      <c r="AI30" s="901"/>
      <c r="AJ30" s="1526"/>
      <c r="AK30" s="1526"/>
      <c r="AL30" s="1526"/>
      <c r="AM30" s="1526"/>
      <c r="AN30" s="1543" t="s">
        <v>1040</v>
      </c>
      <c r="AO30" s="1217"/>
      <c r="AQ30" s="887"/>
    </row>
    <row r="31" spans="1:65" ht="13.5" hidden="1" customHeight="1">
      <c r="A31" s="1217"/>
      <c r="B31" s="2383"/>
      <c r="C31" s="2361" t="s">
        <v>1041</v>
      </c>
      <c r="D31" s="2410" t="s">
        <v>1037</v>
      </c>
      <c r="E31" s="2421"/>
      <c r="F31" s="2371">
        <v>5</v>
      </c>
      <c r="G31" s="2371">
        <v>9.1999999999999993</v>
      </c>
      <c r="H31" s="2371">
        <v>0</v>
      </c>
      <c r="I31" s="2371">
        <v>-1.9</v>
      </c>
      <c r="J31" s="2371">
        <v>-1.1000000000000001</v>
      </c>
      <c r="K31" s="2371">
        <v>1.7</v>
      </c>
      <c r="L31" s="2422">
        <v>4.8</v>
      </c>
      <c r="M31" s="2422">
        <v>3.8</v>
      </c>
      <c r="N31" s="2422">
        <v>-4.0999999999999996</v>
      </c>
      <c r="O31" s="2422">
        <v>-12.6</v>
      </c>
      <c r="P31" s="2364">
        <v>12.5</v>
      </c>
      <c r="Q31" s="2364">
        <v>-4.8</v>
      </c>
      <c r="R31" s="2422">
        <v>-13.2</v>
      </c>
      <c r="S31" s="901"/>
      <c r="T31" s="901"/>
      <c r="U31" s="901"/>
      <c r="V31" s="901"/>
      <c r="W31" s="901"/>
      <c r="X31" s="901"/>
      <c r="Y31" s="901"/>
      <c r="Z31" s="901"/>
      <c r="AA31" s="901"/>
      <c r="AB31" s="901"/>
      <c r="AC31" s="901"/>
      <c r="AD31" s="901"/>
      <c r="AE31" s="901"/>
      <c r="AF31" s="901"/>
      <c r="AG31" s="901"/>
      <c r="AH31" s="901"/>
      <c r="AI31" s="2379"/>
      <c r="AJ31" s="1526"/>
      <c r="AK31" s="1526"/>
      <c r="AL31" s="1526"/>
      <c r="AM31" s="1526"/>
      <c r="AN31" s="1543" t="s">
        <v>1042</v>
      </c>
      <c r="AO31" s="1217"/>
      <c r="AQ31" s="887"/>
    </row>
    <row r="32" spans="1:65" ht="13.5" hidden="1" customHeight="1">
      <c r="A32" s="1217"/>
      <c r="B32" s="2383"/>
      <c r="C32" s="2366" t="s">
        <v>1043</v>
      </c>
      <c r="D32" s="2419" t="s">
        <v>1037</v>
      </c>
      <c r="E32" s="2399"/>
      <c r="F32" s="2423">
        <v>5.3</v>
      </c>
      <c r="G32" s="2423">
        <v>4.9000000000000004</v>
      </c>
      <c r="H32" s="2423">
        <v>0.7</v>
      </c>
      <c r="I32" s="2423">
        <v>-1.8</v>
      </c>
      <c r="J32" s="2423">
        <v>-1.6</v>
      </c>
      <c r="K32" s="2423">
        <v>2.2999999999999998</v>
      </c>
      <c r="L32" s="2424">
        <v>3.3</v>
      </c>
      <c r="M32" s="2424">
        <v>2.7</v>
      </c>
      <c r="N32" s="2424">
        <v>-4.3</v>
      </c>
      <c r="O32" s="2424">
        <v>-6.6</v>
      </c>
      <c r="P32" s="2364">
        <v>-2.2999999999999998</v>
      </c>
      <c r="Q32" s="2364">
        <v>-7.7</v>
      </c>
      <c r="R32" s="2424">
        <v>-10.6</v>
      </c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2114"/>
      <c r="AJ32" s="1526"/>
      <c r="AK32" s="1526"/>
      <c r="AL32" s="1526"/>
      <c r="AM32" s="1526"/>
      <c r="AN32" s="1544"/>
      <c r="AO32" s="1217"/>
      <c r="AQ32" s="887"/>
    </row>
    <row r="33" spans="1:64">
      <c r="A33" s="1217"/>
      <c r="B33" s="2425" t="s">
        <v>1044</v>
      </c>
      <c r="C33" s="2426" t="s">
        <v>1045</v>
      </c>
      <c r="D33" s="2427" t="s">
        <v>1046</v>
      </c>
      <c r="E33" s="2373">
        <v>216</v>
      </c>
      <c r="F33" s="2428">
        <v>178</v>
      </c>
      <c r="G33" s="2428">
        <v>357</v>
      </c>
      <c r="H33" s="2428">
        <v>511</v>
      </c>
      <c r="I33" s="2428">
        <v>631</v>
      </c>
      <c r="J33" s="2428">
        <v>663</v>
      </c>
      <c r="K33" s="2428">
        <v>478</v>
      </c>
      <c r="L33" s="2121">
        <v>482</v>
      </c>
      <c r="M33" s="2121">
        <v>619</v>
      </c>
      <c r="N33" s="2121">
        <v>785</v>
      </c>
      <c r="O33" s="2121">
        <v>632</v>
      </c>
      <c r="P33" s="2121">
        <v>755</v>
      </c>
      <c r="Q33" s="2121">
        <v>815</v>
      </c>
      <c r="R33" s="2121">
        <v>747</v>
      </c>
      <c r="S33" s="1567">
        <v>678</v>
      </c>
      <c r="T33" s="1567">
        <v>664</v>
      </c>
      <c r="U33" s="1567">
        <v>649</v>
      </c>
      <c r="V33" s="1567">
        <v>604</v>
      </c>
      <c r="W33" s="1567">
        <v>711</v>
      </c>
      <c r="X33" s="1567">
        <v>747</v>
      </c>
      <c r="Y33" s="1567">
        <v>751</v>
      </c>
      <c r="Z33" s="1567">
        <v>730</v>
      </c>
      <c r="AA33" s="1567">
        <v>626</v>
      </c>
      <c r="AB33" s="1567">
        <v>623</v>
      </c>
      <c r="AC33" s="1567">
        <v>536</v>
      </c>
      <c r="AD33" s="1567">
        <v>517</v>
      </c>
      <c r="AE33" s="1567">
        <v>499</v>
      </c>
      <c r="AF33" s="1567">
        <v>434</v>
      </c>
      <c r="AG33" s="1567">
        <v>449</v>
      </c>
      <c r="AH33" s="1567">
        <v>413</v>
      </c>
      <c r="AI33" s="901">
        <v>492</v>
      </c>
      <c r="AJ33" s="1545">
        <v>423</v>
      </c>
      <c r="AK33" s="1545">
        <v>339</v>
      </c>
      <c r="AL33" s="1546">
        <v>318</v>
      </c>
      <c r="AM33" s="1546">
        <v>526</v>
      </c>
      <c r="AN33" s="1547" t="s">
        <v>1047</v>
      </c>
      <c r="AO33" s="1217"/>
      <c r="AQ33" s="887"/>
    </row>
    <row r="34" spans="1:64">
      <c r="A34" s="1217"/>
      <c r="B34" s="2429" t="s">
        <v>1048</v>
      </c>
      <c r="C34" s="2366"/>
      <c r="D34" s="2419" t="s">
        <v>577</v>
      </c>
      <c r="E34" s="2352" t="s">
        <v>579</v>
      </c>
      <c r="F34" s="1520">
        <f t="shared" ref="F34:AM34" si="21">ROUND((F33-E33)/E33*100,1)</f>
        <v>-17.600000000000001</v>
      </c>
      <c r="G34" s="1520">
        <f t="shared" si="21"/>
        <v>100.6</v>
      </c>
      <c r="H34" s="1520">
        <f t="shared" si="21"/>
        <v>43.1</v>
      </c>
      <c r="I34" s="1520">
        <f t="shared" si="21"/>
        <v>23.5</v>
      </c>
      <c r="J34" s="1520">
        <f t="shared" si="21"/>
        <v>5.0999999999999996</v>
      </c>
      <c r="K34" s="1520">
        <f t="shared" si="21"/>
        <v>-27.9</v>
      </c>
      <c r="L34" s="1520">
        <f t="shared" si="21"/>
        <v>0.8</v>
      </c>
      <c r="M34" s="1520">
        <f t="shared" si="21"/>
        <v>28.4</v>
      </c>
      <c r="N34" s="1520">
        <f t="shared" si="21"/>
        <v>26.8</v>
      </c>
      <c r="O34" s="1520">
        <f t="shared" si="21"/>
        <v>-19.5</v>
      </c>
      <c r="P34" s="1520">
        <f t="shared" si="21"/>
        <v>19.5</v>
      </c>
      <c r="Q34" s="1520">
        <f t="shared" si="21"/>
        <v>7.9</v>
      </c>
      <c r="R34" s="1520">
        <f t="shared" si="21"/>
        <v>-8.3000000000000007</v>
      </c>
      <c r="S34" s="1520">
        <f t="shared" si="21"/>
        <v>-9.1999999999999993</v>
      </c>
      <c r="T34" s="1520">
        <f t="shared" si="21"/>
        <v>-2.1</v>
      </c>
      <c r="U34" s="1520">
        <f t="shared" si="21"/>
        <v>-2.2999999999999998</v>
      </c>
      <c r="V34" s="1520">
        <f t="shared" si="21"/>
        <v>-6.9</v>
      </c>
      <c r="W34" s="1520">
        <f t="shared" si="21"/>
        <v>17.7</v>
      </c>
      <c r="X34" s="1520">
        <f t="shared" si="21"/>
        <v>5.0999999999999996</v>
      </c>
      <c r="Y34" s="1520">
        <f t="shared" si="21"/>
        <v>0.5</v>
      </c>
      <c r="Z34" s="1520">
        <f t="shared" si="21"/>
        <v>-2.8</v>
      </c>
      <c r="AA34" s="1520">
        <f t="shared" si="21"/>
        <v>-14.2</v>
      </c>
      <c r="AB34" s="1520">
        <f t="shared" si="21"/>
        <v>-0.5</v>
      </c>
      <c r="AC34" s="1520">
        <f t="shared" si="21"/>
        <v>-14</v>
      </c>
      <c r="AD34" s="1520">
        <f t="shared" si="21"/>
        <v>-3.5</v>
      </c>
      <c r="AE34" s="1520">
        <f t="shared" si="21"/>
        <v>-3.5</v>
      </c>
      <c r="AF34" s="1520">
        <f t="shared" si="21"/>
        <v>-13</v>
      </c>
      <c r="AG34" s="1520">
        <f t="shared" si="21"/>
        <v>3.5</v>
      </c>
      <c r="AH34" s="1520">
        <f t="shared" si="21"/>
        <v>-8</v>
      </c>
      <c r="AI34" s="1526">
        <f t="shared" si="21"/>
        <v>19.100000000000001</v>
      </c>
      <c r="AJ34" s="1255">
        <f t="shared" si="21"/>
        <v>-14</v>
      </c>
      <c r="AK34" s="1526">
        <f t="shared" si="21"/>
        <v>-19.899999999999999</v>
      </c>
      <c r="AL34" s="1526">
        <f t="shared" si="21"/>
        <v>-6.2</v>
      </c>
      <c r="AM34" s="1526">
        <f t="shared" si="21"/>
        <v>65.400000000000006</v>
      </c>
      <c r="AN34" s="1549" t="s">
        <v>1049</v>
      </c>
      <c r="AO34" s="1217"/>
    </row>
    <row r="35" spans="1:64">
      <c r="A35" s="1217"/>
      <c r="B35" s="2383"/>
      <c r="C35" s="2394" t="s">
        <v>315</v>
      </c>
      <c r="D35" s="2362" t="s">
        <v>1050</v>
      </c>
      <c r="E35" s="2430">
        <v>3403.7809999999999</v>
      </c>
      <c r="F35" s="2431">
        <v>3315.587</v>
      </c>
      <c r="G35" s="2431">
        <v>3696.1280000000002</v>
      </c>
      <c r="H35" s="2431">
        <v>3577.3020000000001</v>
      </c>
      <c r="I35" s="2431">
        <v>3697.9760000000001</v>
      </c>
      <c r="J35" s="2431">
        <v>3775.1770000000001</v>
      </c>
      <c r="K35" s="2431">
        <v>4090.4090000000001</v>
      </c>
      <c r="L35" s="2431">
        <v>4104.46</v>
      </c>
      <c r="M35" s="2431">
        <v>4163.3789999999999</v>
      </c>
      <c r="N35" s="2431">
        <v>4005.7779999999998</v>
      </c>
      <c r="O35" s="2431">
        <v>3983.3780000000002</v>
      </c>
      <c r="P35" s="1567">
        <v>3875.009</v>
      </c>
      <c r="Q35" s="1567">
        <v>3794.2339999999999</v>
      </c>
      <c r="R35" s="1567">
        <v>3532.2510000000002</v>
      </c>
      <c r="S35" s="1567">
        <v>3537.5630000000001</v>
      </c>
      <c r="T35" s="1567">
        <v>3251.154</v>
      </c>
      <c r="U35" s="1567">
        <v>3100.422</v>
      </c>
      <c r="V35" s="1567">
        <v>3169.4409999999998</v>
      </c>
      <c r="W35" s="1567">
        <v>3055.3420000000001</v>
      </c>
      <c r="X35" s="1567">
        <v>3483.2150000000001</v>
      </c>
      <c r="Y35" s="1567">
        <v>3405.52</v>
      </c>
      <c r="Z35" s="1567">
        <v>3306.3969999999999</v>
      </c>
      <c r="AA35" s="1567">
        <v>3268.3180000000002</v>
      </c>
      <c r="AB35" s="1567">
        <v>3238.5219999999999</v>
      </c>
      <c r="AC35" s="1567">
        <v>3204.578</v>
      </c>
      <c r="AD35" s="1567">
        <v>3124.3719999999998</v>
      </c>
      <c r="AE35" s="1567">
        <v>3167.828</v>
      </c>
      <c r="AF35" s="1567">
        <v>3179.498</v>
      </c>
      <c r="AG35" s="1567">
        <v>2822.85</v>
      </c>
      <c r="AH35" s="1567">
        <v>3371.982</v>
      </c>
      <c r="AI35" s="1567">
        <v>3254.8319999999999</v>
      </c>
      <c r="AJ35" s="1546">
        <v>3274.9389999999999</v>
      </c>
      <c r="AK35" s="1545">
        <v>3444.1970000000001</v>
      </c>
      <c r="AL35" s="1545">
        <v>3581.82</v>
      </c>
      <c r="AM35" s="1847">
        <f>AU16/1000</f>
        <v>3358.5569999999998</v>
      </c>
      <c r="AN35" s="1521" t="s">
        <v>1051</v>
      </c>
      <c r="AO35" s="1217" t="s">
        <v>271</v>
      </c>
    </row>
    <row r="36" spans="1:64" ht="19">
      <c r="A36" s="1217"/>
      <c r="B36" s="2383" t="s">
        <v>271</v>
      </c>
      <c r="C36" s="2366" t="s">
        <v>565</v>
      </c>
      <c r="D36" s="2370" t="s">
        <v>577</v>
      </c>
      <c r="E36" s="2352" t="s">
        <v>579</v>
      </c>
      <c r="F36" s="1234">
        <f t="shared" ref="F36:AM36" si="22">ROUND((F35-E35)/E35*100,1)</f>
        <v>-2.6</v>
      </c>
      <c r="G36" s="1234">
        <f t="shared" si="22"/>
        <v>11.5</v>
      </c>
      <c r="H36" s="1234">
        <f t="shared" si="22"/>
        <v>-3.2</v>
      </c>
      <c r="I36" s="1234">
        <f t="shared" si="22"/>
        <v>3.4</v>
      </c>
      <c r="J36" s="1234">
        <f t="shared" si="22"/>
        <v>2.1</v>
      </c>
      <c r="K36" s="1234">
        <f t="shared" si="22"/>
        <v>8.4</v>
      </c>
      <c r="L36" s="1234">
        <f t="shared" si="22"/>
        <v>0.3</v>
      </c>
      <c r="M36" s="1234">
        <f t="shared" si="22"/>
        <v>1.4</v>
      </c>
      <c r="N36" s="1234">
        <f t="shared" si="22"/>
        <v>-3.8</v>
      </c>
      <c r="O36" s="1234">
        <f t="shared" si="22"/>
        <v>-0.6</v>
      </c>
      <c r="P36" s="1234">
        <f t="shared" si="22"/>
        <v>-2.7</v>
      </c>
      <c r="Q36" s="1234">
        <f t="shared" si="22"/>
        <v>-2.1</v>
      </c>
      <c r="R36" s="1234">
        <f t="shared" si="22"/>
        <v>-6.9</v>
      </c>
      <c r="S36" s="1234">
        <f t="shared" si="22"/>
        <v>0.2</v>
      </c>
      <c r="T36" s="1234">
        <f t="shared" si="22"/>
        <v>-8.1</v>
      </c>
      <c r="U36" s="1234">
        <f t="shared" si="22"/>
        <v>-4.5999999999999996</v>
      </c>
      <c r="V36" s="1234">
        <f t="shared" si="22"/>
        <v>2.2000000000000002</v>
      </c>
      <c r="W36" s="1234">
        <f t="shared" si="22"/>
        <v>-3.6</v>
      </c>
      <c r="X36" s="1234">
        <f t="shared" si="22"/>
        <v>14</v>
      </c>
      <c r="Y36" s="1234">
        <f t="shared" si="22"/>
        <v>-2.2000000000000002</v>
      </c>
      <c r="Z36" s="1234">
        <f t="shared" si="22"/>
        <v>-2.9</v>
      </c>
      <c r="AA36" s="1234">
        <f t="shared" si="22"/>
        <v>-1.2</v>
      </c>
      <c r="AB36" s="1234">
        <f t="shared" si="22"/>
        <v>-0.9</v>
      </c>
      <c r="AC36" s="1234">
        <f t="shared" si="22"/>
        <v>-1</v>
      </c>
      <c r="AD36" s="1234">
        <f t="shared" si="22"/>
        <v>-2.5</v>
      </c>
      <c r="AE36" s="1234">
        <f t="shared" si="22"/>
        <v>1.4</v>
      </c>
      <c r="AF36" s="1234">
        <f t="shared" si="22"/>
        <v>0.4</v>
      </c>
      <c r="AG36" s="1234">
        <f t="shared" si="22"/>
        <v>-11.2</v>
      </c>
      <c r="AH36" s="1234">
        <f t="shared" si="22"/>
        <v>19.5</v>
      </c>
      <c r="AI36" s="1234">
        <f t="shared" si="22"/>
        <v>-3.5</v>
      </c>
      <c r="AJ36" s="1234">
        <f t="shared" si="22"/>
        <v>0.6</v>
      </c>
      <c r="AK36" s="1234">
        <f t="shared" si="22"/>
        <v>5.2</v>
      </c>
      <c r="AL36" s="1234">
        <f t="shared" si="22"/>
        <v>4</v>
      </c>
      <c r="AM36" s="1234">
        <f t="shared" si="22"/>
        <v>-6.2</v>
      </c>
      <c r="AN36" s="1272" t="s">
        <v>1052</v>
      </c>
      <c r="AO36" s="1217"/>
    </row>
    <row r="37" spans="1:64">
      <c r="A37" s="1217"/>
      <c r="B37" s="2383"/>
      <c r="C37" s="2426" t="s">
        <v>1053</v>
      </c>
      <c r="D37" s="2362" t="s">
        <v>1054</v>
      </c>
      <c r="E37" s="2432"/>
      <c r="F37" s="1274"/>
      <c r="G37" s="1274"/>
      <c r="H37" s="1274"/>
      <c r="I37" s="1274"/>
      <c r="J37" s="1274"/>
      <c r="K37" s="1274"/>
      <c r="L37" s="1274"/>
      <c r="M37" s="1274"/>
      <c r="N37" s="1274"/>
      <c r="O37" s="1274"/>
      <c r="P37" s="1274"/>
      <c r="Q37" s="1274"/>
      <c r="R37" s="2433">
        <v>99.371908376961187</v>
      </c>
      <c r="S37" s="1328">
        <v>98.432125681934508</v>
      </c>
      <c r="T37" s="1328">
        <v>96.747940235372141</v>
      </c>
      <c r="U37" s="1328">
        <v>97.308053790696476</v>
      </c>
      <c r="V37" s="1328">
        <v>98.188905662140257</v>
      </c>
      <c r="W37" s="1328">
        <v>99.382391321984031</v>
      </c>
      <c r="X37" s="1328">
        <v>98.824898055157561</v>
      </c>
      <c r="Y37" s="1328">
        <v>98.132790086961677</v>
      </c>
      <c r="Z37" s="1328">
        <v>99.992497201765829</v>
      </c>
      <c r="AA37" s="1328">
        <v>99.716813179562337</v>
      </c>
      <c r="AB37" s="1274">
        <v>99.999999996666688</v>
      </c>
      <c r="AC37" s="1274">
        <v>103.09894041333335</v>
      </c>
      <c r="AD37" s="1274">
        <v>104.34190014749998</v>
      </c>
      <c r="AE37" s="1274">
        <v>106.09712804166666</v>
      </c>
      <c r="AF37" s="1274">
        <v>103.96095524666667</v>
      </c>
      <c r="AG37" s="1274">
        <v>105.21041251583334</v>
      </c>
      <c r="AH37" s="1274">
        <v>105.99942991666667</v>
      </c>
      <c r="AI37" s="1274">
        <v>105.09849756833331</v>
      </c>
      <c r="AJ37" s="1274">
        <v>98.561522254166675</v>
      </c>
      <c r="AK37" s="1520">
        <v>96.981210941666646</v>
      </c>
      <c r="AL37" s="1520">
        <v>98.493557623333345</v>
      </c>
      <c r="AM37" s="1520">
        <v>98.786218287777785</v>
      </c>
      <c r="AN37" s="1275" t="s">
        <v>1055</v>
      </c>
      <c r="AO37" s="328" t="s">
        <v>1056</v>
      </c>
    </row>
    <row r="38" spans="1:64">
      <c r="A38" s="1217"/>
      <c r="B38" s="2383" t="s">
        <v>1057</v>
      </c>
      <c r="C38" s="2366"/>
      <c r="D38" s="2370" t="s">
        <v>577</v>
      </c>
      <c r="E38" s="2352"/>
      <c r="F38" s="1234"/>
      <c r="G38" s="1234"/>
      <c r="H38" s="1234"/>
      <c r="I38" s="1234"/>
      <c r="J38" s="1234"/>
      <c r="K38" s="1234"/>
      <c r="L38" s="1234"/>
      <c r="M38" s="1234"/>
      <c r="N38" s="1234"/>
      <c r="O38" s="1234"/>
      <c r="P38" s="1234"/>
      <c r="Q38" s="1234"/>
      <c r="R38" s="2434"/>
      <c r="S38" s="1234">
        <f t="shared" ref="S38:AM38" si="23">ROUND((S37-R37)/R37*100,1)</f>
        <v>-0.9</v>
      </c>
      <c r="T38" s="1234">
        <f t="shared" si="23"/>
        <v>-1.7</v>
      </c>
      <c r="U38" s="1234">
        <f t="shared" si="23"/>
        <v>0.6</v>
      </c>
      <c r="V38" s="1234">
        <f t="shared" si="23"/>
        <v>0.9</v>
      </c>
      <c r="W38" s="1234">
        <f t="shared" si="23"/>
        <v>1.2</v>
      </c>
      <c r="X38" s="1234">
        <f t="shared" si="23"/>
        <v>-0.6</v>
      </c>
      <c r="Y38" s="1234">
        <f t="shared" si="23"/>
        <v>-0.7</v>
      </c>
      <c r="Z38" s="1234">
        <f t="shared" si="23"/>
        <v>1.9</v>
      </c>
      <c r="AA38" s="1234">
        <f t="shared" si="23"/>
        <v>-0.3</v>
      </c>
      <c r="AB38" s="1234">
        <f t="shared" si="23"/>
        <v>0.3</v>
      </c>
      <c r="AC38" s="1234">
        <f t="shared" si="23"/>
        <v>3.1</v>
      </c>
      <c r="AD38" s="1234">
        <f t="shared" si="23"/>
        <v>1.2</v>
      </c>
      <c r="AE38" s="1234">
        <f t="shared" si="23"/>
        <v>1.7</v>
      </c>
      <c r="AF38" s="1234">
        <f t="shared" si="23"/>
        <v>-2</v>
      </c>
      <c r="AG38" s="1234">
        <f t="shared" si="23"/>
        <v>1.2</v>
      </c>
      <c r="AH38" s="1234">
        <f t="shared" si="23"/>
        <v>0.7</v>
      </c>
      <c r="AI38" s="1234">
        <f t="shared" si="23"/>
        <v>-0.8</v>
      </c>
      <c r="AJ38" s="1234">
        <f t="shared" si="23"/>
        <v>-6.2</v>
      </c>
      <c r="AK38" s="1520">
        <f t="shared" si="23"/>
        <v>-1.6</v>
      </c>
      <c r="AL38" s="1520">
        <f t="shared" si="23"/>
        <v>1.6</v>
      </c>
      <c r="AM38" s="1520">
        <f t="shared" si="23"/>
        <v>0.3</v>
      </c>
      <c r="AN38" s="1275"/>
      <c r="AO38" s="328" t="s">
        <v>1058</v>
      </c>
    </row>
    <row r="39" spans="1:64">
      <c r="A39" s="1217"/>
      <c r="B39" s="2383"/>
      <c r="C39" s="2394" t="s">
        <v>677</v>
      </c>
      <c r="D39" s="2435" t="s">
        <v>1059</v>
      </c>
      <c r="E39" s="2436">
        <v>6.4282000000000004</v>
      </c>
      <c r="F39" s="2371">
        <v>6.4530000000000003</v>
      </c>
      <c r="G39" s="2371">
        <v>5.1810999999999998</v>
      </c>
      <c r="H39" s="2371">
        <v>5.2220000000000004</v>
      </c>
      <c r="I39" s="2371">
        <v>5.9165000000000001</v>
      </c>
      <c r="J39" s="2371">
        <v>6.9513999999999996</v>
      </c>
      <c r="K39" s="2371">
        <v>9.9295000000000009</v>
      </c>
      <c r="L39" s="2371">
        <v>13.1465</v>
      </c>
      <c r="M39" s="2371">
        <v>8.7843</v>
      </c>
      <c r="N39" s="2371">
        <v>5.7572000000000001</v>
      </c>
      <c r="O39" s="2371">
        <v>5.3665000000000003</v>
      </c>
      <c r="P39" s="2371">
        <v>5.1635</v>
      </c>
      <c r="Q39" s="2371">
        <v>4.7987000000000002</v>
      </c>
      <c r="R39" s="2371">
        <v>4.3525</v>
      </c>
      <c r="S39" s="2371">
        <v>4.226</v>
      </c>
      <c r="T39" s="2371">
        <v>4.5787000000000004</v>
      </c>
      <c r="U39" s="2371">
        <v>4.4428000000000001</v>
      </c>
      <c r="V39" s="2371">
        <v>5.2645999999999997</v>
      </c>
      <c r="W39" s="2371">
        <v>4.0486000000000004</v>
      </c>
      <c r="X39" s="2371">
        <v>4.1449999999999996</v>
      </c>
      <c r="Y39" s="2371">
        <v>3.129</v>
      </c>
      <c r="Z39" s="2371">
        <v>3.4756</v>
      </c>
      <c r="AA39" s="2371">
        <v>3.2484999999999999</v>
      </c>
      <c r="AB39" s="2365">
        <v>3.3694999999999999</v>
      </c>
      <c r="AC39" s="2365">
        <v>3.6076000000000001</v>
      </c>
      <c r="AD39" s="2036">
        <v>3.4321999999999999</v>
      </c>
      <c r="AE39" s="2036">
        <v>3.2696000000000001</v>
      </c>
      <c r="AF39" s="2036">
        <v>3.4224000000000001</v>
      </c>
      <c r="AG39" s="2036">
        <v>3.4903</v>
      </c>
      <c r="AH39" s="2036">
        <v>3.1244999999999998</v>
      </c>
      <c r="AI39" s="2036">
        <v>3.2109999999999999</v>
      </c>
      <c r="AJ39" s="1280">
        <v>3.0884</v>
      </c>
      <c r="AK39" s="1283">
        <v>3.0889000000000002</v>
      </c>
      <c r="AL39" s="1283">
        <v>3.1063999999999998</v>
      </c>
      <c r="AM39" s="1848">
        <v>3.0133999999999999</v>
      </c>
      <c r="AN39" s="1550" t="s">
        <v>1060</v>
      </c>
      <c r="AO39" s="1217"/>
    </row>
    <row r="40" spans="1:64">
      <c r="A40" s="1217"/>
      <c r="B40" s="2383" t="s">
        <v>1061</v>
      </c>
      <c r="C40" s="2366"/>
      <c r="D40" s="2370" t="s">
        <v>577</v>
      </c>
      <c r="E40" s="2352" t="s">
        <v>579</v>
      </c>
      <c r="F40" s="1234">
        <f t="shared" ref="F40:AM40" si="24">ROUND((F39-E39)/E39*100,1)</f>
        <v>0.4</v>
      </c>
      <c r="G40" s="1234">
        <f t="shared" si="24"/>
        <v>-19.7</v>
      </c>
      <c r="H40" s="1234">
        <f t="shared" si="24"/>
        <v>0.8</v>
      </c>
      <c r="I40" s="1234">
        <f t="shared" si="24"/>
        <v>13.3</v>
      </c>
      <c r="J40" s="1234">
        <f t="shared" si="24"/>
        <v>17.5</v>
      </c>
      <c r="K40" s="1234">
        <f t="shared" si="24"/>
        <v>42.8</v>
      </c>
      <c r="L40" s="1234">
        <f t="shared" si="24"/>
        <v>32.4</v>
      </c>
      <c r="M40" s="1234">
        <f t="shared" si="24"/>
        <v>-33.200000000000003</v>
      </c>
      <c r="N40" s="1234">
        <f t="shared" si="24"/>
        <v>-34.5</v>
      </c>
      <c r="O40" s="1234">
        <f t="shared" si="24"/>
        <v>-6.8</v>
      </c>
      <c r="P40" s="1234">
        <f t="shared" si="24"/>
        <v>-3.8</v>
      </c>
      <c r="Q40" s="1234">
        <f t="shared" si="24"/>
        <v>-7.1</v>
      </c>
      <c r="R40" s="1234">
        <f t="shared" si="24"/>
        <v>-9.3000000000000007</v>
      </c>
      <c r="S40" s="1234">
        <f t="shared" si="24"/>
        <v>-2.9</v>
      </c>
      <c r="T40" s="1234">
        <f t="shared" si="24"/>
        <v>8.3000000000000007</v>
      </c>
      <c r="U40" s="1234">
        <f t="shared" si="24"/>
        <v>-3</v>
      </c>
      <c r="V40" s="1234">
        <f t="shared" si="24"/>
        <v>18.5</v>
      </c>
      <c r="W40" s="1234">
        <f t="shared" si="24"/>
        <v>-23.1</v>
      </c>
      <c r="X40" s="1234">
        <f t="shared" si="24"/>
        <v>2.4</v>
      </c>
      <c r="Y40" s="1234">
        <f t="shared" si="24"/>
        <v>-24.5</v>
      </c>
      <c r="Z40" s="1234">
        <f t="shared" si="24"/>
        <v>11.1</v>
      </c>
      <c r="AA40" s="1234">
        <f t="shared" si="24"/>
        <v>-6.5</v>
      </c>
      <c r="AB40" s="1234">
        <f>ROUND((AB39-AA39)/AA39*100,1)</f>
        <v>3.7</v>
      </c>
      <c r="AC40" s="1234">
        <f t="shared" si="24"/>
        <v>7.1</v>
      </c>
      <c r="AD40" s="1234">
        <f t="shared" si="24"/>
        <v>-4.9000000000000004</v>
      </c>
      <c r="AE40" s="1234">
        <f t="shared" si="24"/>
        <v>-4.7</v>
      </c>
      <c r="AF40" s="1234">
        <f t="shared" si="24"/>
        <v>4.7</v>
      </c>
      <c r="AG40" s="1234">
        <f t="shared" si="24"/>
        <v>2</v>
      </c>
      <c r="AH40" s="1234">
        <f t="shared" si="24"/>
        <v>-10.5</v>
      </c>
      <c r="AI40" s="1234">
        <f t="shared" si="24"/>
        <v>2.8</v>
      </c>
      <c r="AJ40" s="1234">
        <f t="shared" si="24"/>
        <v>-3.8</v>
      </c>
      <c r="AK40" s="1234">
        <f t="shared" si="24"/>
        <v>0</v>
      </c>
      <c r="AL40" s="1234">
        <f t="shared" si="24"/>
        <v>0.6</v>
      </c>
      <c r="AM40" s="1234">
        <f t="shared" si="24"/>
        <v>-3</v>
      </c>
      <c r="AN40" s="1262" t="s">
        <v>97</v>
      </c>
      <c r="AO40" s="1217"/>
    </row>
    <row r="41" spans="1:64">
      <c r="A41" s="1217"/>
      <c r="B41" s="2383"/>
      <c r="C41" s="2361" t="s">
        <v>672</v>
      </c>
      <c r="D41" s="2437" t="s">
        <v>1062</v>
      </c>
      <c r="E41" s="2438">
        <v>11.389637</v>
      </c>
      <c r="F41" s="2439">
        <v>12.031969999999999</v>
      </c>
      <c r="G41" s="2439">
        <v>10.398592000000001</v>
      </c>
      <c r="H41" s="2439">
        <v>10.406827</v>
      </c>
      <c r="I41" s="2439">
        <v>9.5843389999999999</v>
      </c>
      <c r="J41" s="2439">
        <v>9.8717860000000002</v>
      </c>
      <c r="K41" s="2439">
        <v>12.824833</v>
      </c>
      <c r="L41" s="2440">
        <v>16.310371</v>
      </c>
      <c r="M41" s="2440">
        <v>13.118252</v>
      </c>
      <c r="N41" s="2440">
        <v>8.8773540000000004</v>
      </c>
      <c r="O41" s="2440">
        <v>8.2570499999999996</v>
      </c>
      <c r="P41" s="2440">
        <v>8.3334670000000006</v>
      </c>
      <c r="Q41" s="2440">
        <v>7.6411930000000003</v>
      </c>
      <c r="R41" s="2440">
        <v>6.9596220000000004</v>
      </c>
      <c r="S41" s="1556">
        <v>6.9598380000000004</v>
      </c>
      <c r="T41" s="1556">
        <v>7.8764380000000003</v>
      </c>
      <c r="U41" s="1556">
        <v>7.6292989999999996</v>
      </c>
      <c r="V41" s="1556">
        <v>8.1490810000000007</v>
      </c>
      <c r="W41" s="1556">
        <v>7.3452859999999998</v>
      </c>
      <c r="X41" s="1556">
        <v>6.7069749999999999</v>
      </c>
      <c r="Y41" s="1556">
        <v>4.5594520000000003</v>
      </c>
      <c r="Z41" s="1556">
        <v>4.8345630000000002</v>
      </c>
      <c r="AA41" s="1556">
        <v>4.9504039999999998</v>
      </c>
      <c r="AB41" s="1556">
        <v>5.2535959999999999</v>
      </c>
      <c r="AC41" s="1556">
        <v>5.2824159999999996</v>
      </c>
      <c r="AD41" s="1556">
        <v>5.3833010000000003</v>
      </c>
      <c r="AE41" s="1556">
        <v>4.8722570000000003</v>
      </c>
      <c r="AF41" s="1556">
        <v>5.2036660000000001</v>
      </c>
      <c r="AG41" s="1556">
        <v>4.968261</v>
      </c>
      <c r="AH41" s="1556">
        <v>5.1285080000000001</v>
      </c>
      <c r="AI41" s="1556">
        <v>4.6529239999999996</v>
      </c>
      <c r="AJ41" s="1282">
        <v>4.6330210000000003</v>
      </c>
      <c r="AK41" s="1551">
        <v>4.4531340000000004</v>
      </c>
      <c r="AL41" s="1551">
        <v>4.4671810000000001</v>
      </c>
      <c r="AM41" s="1849">
        <v>5.0050210000000002</v>
      </c>
      <c r="AN41" s="1552" t="s">
        <v>97</v>
      </c>
      <c r="AO41" s="1217"/>
    </row>
    <row r="42" spans="1:64">
      <c r="A42" s="1217"/>
      <c r="B42" s="2383" t="s">
        <v>1063</v>
      </c>
      <c r="C42" s="2366"/>
      <c r="D42" s="2370" t="s">
        <v>577</v>
      </c>
      <c r="E42" s="2441" t="s">
        <v>579</v>
      </c>
      <c r="F42" s="1234">
        <f t="shared" ref="F42:AM42" si="25">ROUND((F41-E41)/E41*100,1)</f>
        <v>5.6</v>
      </c>
      <c r="G42" s="1234">
        <f t="shared" si="25"/>
        <v>-13.6</v>
      </c>
      <c r="H42" s="1234">
        <f t="shared" si="25"/>
        <v>0.1</v>
      </c>
      <c r="I42" s="1234">
        <f t="shared" si="25"/>
        <v>-7.9</v>
      </c>
      <c r="J42" s="1234">
        <f t="shared" si="25"/>
        <v>3</v>
      </c>
      <c r="K42" s="1234">
        <f t="shared" si="25"/>
        <v>29.9</v>
      </c>
      <c r="L42" s="1234">
        <f t="shared" si="25"/>
        <v>27.2</v>
      </c>
      <c r="M42" s="1234">
        <f t="shared" si="25"/>
        <v>-19.600000000000001</v>
      </c>
      <c r="N42" s="1234">
        <f t="shared" si="25"/>
        <v>-32.299999999999997</v>
      </c>
      <c r="O42" s="1234">
        <f t="shared" si="25"/>
        <v>-7</v>
      </c>
      <c r="P42" s="1234">
        <f t="shared" si="25"/>
        <v>0.9</v>
      </c>
      <c r="Q42" s="1234">
        <f t="shared" si="25"/>
        <v>-8.3000000000000007</v>
      </c>
      <c r="R42" s="1234">
        <f t="shared" si="25"/>
        <v>-8.9</v>
      </c>
      <c r="S42" s="1234">
        <f t="shared" si="25"/>
        <v>0</v>
      </c>
      <c r="T42" s="1234">
        <f t="shared" si="25"/>
        <v>13.2</v>
      </c>
      <c r="U42" s="1234">
        <f t="shared" si="25"/>
        <v>-3.1</v>
      </c>
      <c r="V42" s="1234">
        <f t="shared" si="25"/>
        <v>6.8</v>
      </c>
      <c r="W42" s="1234">
        <f t="shared" si="25"/>
        <v>-9.9</v>
      </c>
      <c r="X42" s="1234">
        <f t="shared" si="25"/>
        <v>-8.6999999999999993</v>
      </c>
      <c r="Y42" s="1234">
        <f t="shared" si="25"/>
        <v>-32</v>
      </c>
      <c r="Z42" s="1234">
        <f t="shared" si="25"/>
        <v>6</v>
      </c>
      <c r="AA42" s="1234">
        <f t="shared" si="25"/>
        <v>2.4</v>
      </c>
      <c r="AB42" s="1234">
        <f t="shared" si="25"/>
        <v>6.1</v>
      </c>
      <c r="AC42" s="1234">
        <f t="shared" si="25"/>
        <v>0.5</v>
      </c>
      <c r="AD42" s="1234">
        <f t="shared" si="25"/>
        <v>1.9</v>
      </c>
      <c r="AE42" s="1234">
        <f t="shared" si="25"/>
        <v>-9.5</v>
      </c>
      <c r="AF42" s="1234">
        <f t="shared" si="25"/>
        <v>6.8</v>
      </c>
      <c r="AG42" s="1234">
        <f t="shared" si="25"/>
        <v>-4.5</v>
      </c>
      <c r="AH42" s="1234">
        <f t="shared" si="25"/>
        <v>3.2</v>
      </c>
      <c r="AI42" s="1234">
        <f t="shared" si="25"/>
        <v>-9.3000000000000007</v>
      </c>
      <c r="AJ42" s="1234">
        <f t="shared" si="25"/>
        <v>-0.4</v>
      </c>
      <c r="AK42" s="1234">
        <f t="shared" si="25"/>
        <v>-3.9</v>
      </c>
      <c r="AL42" s="1234">
        <f t="shared" si="25"/>
        <v>0.3</v>
      </c>
      <c r="AM42" s="1234">
        <f t="shared" si="25"/>
        <v>12</v>
      </c>
      <c r="AN42" s="1544"/>
      <c r="AO42" s="1217"/>
    </row>
    <row r="43" spans="1:64">
      <c r="A43" s="1217"/>
      <c r="B43" s="2383"/>
      <c r="C43" s="2394" t="s">
        <v>1064</v>
      </c>
      <c r="D43" s="2362" t="s">
        <v>1065</v>
      </c>
      <c r="E43" s="2363">
        <v>20.9254</v>
      </c>
      <c r="F43" s="1466">
        <v>22.7607</v>
      </c>
      <c r="G43" s="1466">
        <v>21.7272</v>
      </c>
      <c r="H43" s="1466">
        <v>20.185600000000001</v>
      </c>
      <c r="I43" s="1466">
        <v>18.7866</v>
      </c>
      <c r="J43" s="1466">
        <v>19.1418</v>
      </c>
      <c r="K43" s="1466">
        <v>19.844899999999999</v>
      </c>
      <c r="L43" s="2364">
        <v>21.497800000000002</v>
      </c>
      <c r="M43" s="2364">
        <v>20.016300000000001</v>
      </c>
      <c r="N43" s="2364">
        <v>16.942799999999998</v>
      </c>
      <c r="O43" s="2364">
        <v>15.441599999999999</v>
      </c>
      <c r="P43" s="2364">
        <v>15.7514</v>
      </c>
      <c r="Q43" s="2364">
        <v>15.833299999999999</v>
      </c>
      <c r="R43" s="2364">
        <v>15.335900000000001</v>
      </c>
      <c r="S43" s="2036">
        <v>15.3788</v>
      </c>
      <c r="T43" s="2036">
        <v>16.222300000000001</v>
      </c>
      <c r="U43" s="2036">
        <v>16.1462</v>
      </c>
      <c r="V43" s="2036">
        <v>15.3391</v>
      </c>
      <c r="W43" s="2036">
        <v>13.7842</v>
      </c>
      <c r="X43" s="2036">
        <v>12.857200000000001</v>
      </c>
      <c r="Y43" s="2036">
        <v>12.070399999999999</v>
      </c>
      <c r="Z43" s="2036">
        <v>13.1431</v>
      </c>
      <c r="AA43" s="2036">
        <v>10.777100000000001</v>
      </c>
      <c r="AB43" s="2036">
        <v>13.3581</v>
      </c>
      <c r="AC43" s="2036">
        <v>13.038500000000001</v>
      </c>
      <c r="AD43" s="2036">
        <v>12.9916</v>
      </c>
      <c r="AE43" s="2036">
        <v>12.5749</v>
      </c>
      <c r="AF43" s="2036">
        <v>13.0388</v>
      </c>
      <c r="AG43" s="2036">
        <v>13.464</v>
      </c>
      <c r="AH43" s="2036">
        <v>13.4169</v>
      </c>
      <c r="AI43" s="2036">
        <v>13.294600000000001</v>
      </c>
      <c r="AJ43" s="1283">
        <v>11.513500000000001</v>
      </c>
      <c r="AK43" s="1280">
        <v>11.589600000000001</v>
      </c>
      <c r="AL43" s="1280">
        <v>10.5947</v>
      </c>
      <c r="AM43" s="1280">
        <f>AV16/10000</f>
        <v>12.716900000000001</v>
      </c>
      <c r="AN43" s="1284" t="s">
        <v>1066</v>
      </c>
      <c r="AO43" s="1241" t="s">
        <v>271</v>
      </c>
    </row>
    <row r="44" spans="1:64">
      <c r="A44" s="1217"/>
      <c r="B44" s="2383" t="s">
        <v>1067</v>
      </c>
      <c r="C44" s="2442" t="s">
        <v>38</v>
      </c>
      <c r="D44" s="2370" t="s">
        <v>577</v>
      </c>
      <c r="E44" s="2352" t="s">
        <v>579</v>
      </c>
      <c r="F44" s="1234">
        <f t="shared" ref="F44:AM44" si="26">ROUND((F43-E43)/E43*100,1)</f>
        <v>8.8000000000000007</v>
      </c>
      <c r="G44" s="1234">
        <f t="shared" si="26"/>
        <v>-4.5</v>
      </c>
      <c r="H44" s="1234">
        <f t="shared" si="26"/>
        <v>-7.1</v>
      </c>
      <c r="I44" s="1234">
        <f t="shared" si="26"/>
        <v>-6.9</v>
      </c>
      <c r="J44" s="1234">
        <f t="shared" si="26"/>
        <v>1.9</v>
      </c>
      <c r="K44" s="1234">
        <f t="shared" si="26"/>
        <v>3.7</v>
      </c>
      <c r="L44" s="1234">
        <f t="shared" si="26"/>
        <v>8.3000000000000007</v>
      </c>
      <c r="M44" s="1234">
        <f t="shared" si="26"/>
        <v>-6.9</v>
      </c>
      <c r="N44" s="1234">
        <f t="shared" si="26"/>
        <v>-15.4</v>
      </c>
      <c r="O44" s="1234">
        <f t="shared" si="26"/>
        <v>-8.9</v>
      </c>
      <c r="P44" s="1234">
        <f t="shared" si="26"/>
        <v>2</v>
      </c>
      <c r="Q44" s="1234">
        <f t="shared" si="26"/>
        <v>0.5</v>
      </c>
      <c r="R44" s="1234">
        <f t="shared" si="26"/>
        <v>-3.1</v>
      </c>
      <c r="S44" s="1234">
        <f t="shared" si="26"/>
        <v>0.3</v>
      </c>
      <c r="T44" s="1234">
        <f t="shared" si="26"/>
        <v>5.5</v>
      </c>
      <c r="U44" s="1234">
        <f t="shared" si="26"/>
        <v>-0.5</v>
      </c>
      <c r="V44" s="1234">
        <f t="shared" si="26"/>
        <v>-5</v>
      </c>
      <c r="W44" s="1234">
        <f t="shared" si="26"/>
        <v>-10.1</v>
      </c>
      <c r="X44" s="1234">
        <f t="shared" si="26"/>
        <v>-6.7</v>
      </c>
      <c r="Y44" s="1234">
        <f t="shared" si="26"/>
        <v>-6.1</v>
      </c>
      <c r="Z44" s="1234">
        <f t="shared" si="26"/>
        <v>8.9</v>
      </c>
      <c r="AA44" s="1234">
        <f t="shared" si="26"/>
        <v>-18</v>
      </c>
      <c r="AB44" s="1234">
        <f t="shared" si="26"/>
        <v>23.9</v>
      </c>
      <c r="AC44" s="1234">
        <f t="shared" si="26"/>
        <v>-2.4</v>
      </c>
      <c r="AD44" s="1234">
        <f t="shared" si="26"/>
        <v>-0.4</v>
      </c>
      <c r="AE44" s="1234">
        <f t="shared" si="26"/>
        <v>-3.2</v>
      </c>
      <c r="AF44" s="1234">
        <f t="shared" si="26"/>
        <v>3.7</v>
      </c>
      <c r="AG44" s="1234">
        <f t="shared" si="26"/>
        <v>3.3</v>
      </c>
      <c r="AH44" s="1234">
        <f t="shared" si="26"/>
        <v>-0.3</v>
      </c>
      <c r="AI44" s="1234">
        <f t="shared" si="26"/>
        <v>-0.9</v>
      </c>
      <c r="AJ44" s="1234">
        <f t="shared" si="26"/>
        <v>-13.4</v>
      </c>
      <c r="AK44" s="1234">
        <f t="shared" si="26"/>
        <v>0.7</v>
      </c>
      <c r="AL44" s="1234">
        <f t="shared" si="26"/>
        <v>-8.6</v>
      </c>
      <c r="AM44" s="1234">
        <f t="shared" si="26"/>
        <v>20</v>
      </c>
      <c r="AN44" s="1553" t="s">
        <v>1068</v>
      </c>
      <c r="AO44" s="1217"/>
    </row>
    <row r="45" spans="1:64">
      <c r="A45" s="1217"/>
      <c r="B45" s="2383"/>
      <c r="C45" s="2361" t="s">
        <v>1218</v>
      </c>
      <c r="D45" s="2362" t="s">
        <v>567</v>
      </c>
      <c r="E45" s="2430"/>
      <c r="F45" s="2443"/>
      <c r="G45" s="2443"/>
      <c r="H45" s="2443"/>
      <c r="I45" s="2443"/>
      <c r="J45" s="2443">
        <f>J166/100</f>
        <v>11736.2</v>
      </c>
      <c r="K45" s="2443">
        <f t="shared" ref="K45:AM45" si="27">K166/100</f>
        <v>10763.09</v>
      </c>
      <c r="L45" s="2443">
        <f t="shared" si="27"/>
        <v>11591.7</v>
      </c>
      <c r="M45" s="2443">
        <f t="shared" si="27"/>
        <v>12242.89</v>
      </c>
      <c r="N45" s="2443">
        <f t="shared" si="27"/>
        <v>12251.03</v>
      </c>
      <c r="O45" s="2443">
        <f t="shared" si="27"/>
        <v>11739.82</v>
      </c>
      <c r="P45" s="2443">
        <f t="shared" si="27"/>
        <v>11241.83</v>
      </c>
      <c r="Q45" s="2443">
        <f t="shared" si="27"/>
        <v>10762.6</v>
      </c>
      <c r="R45" s="2443">
        <f t="shared" si="27"/>
        <v>10246.98</v>
      </c>
      <c r="S45" s="2443">
        <f t="shared" si="27"/>
        <v>9843.01</v>
      </c>
      <c r="T45" s="2443">
        <f t="shared" si="27"/>
        <v>9588.25</v>
      </c>
      <c r="U45" s="2443">
        <f t="shared" si="27"/>
        <v>9349.81</v>
      </c>
      <c r="V45" s="2443">
        <f t="shared" si="27"/>
        <v>9255.7000000000007</v>
      </c>
      <c r="W45" s="2443">
        <f t="shared" si="27"/>
        <v>9419.4699999999993</v>
      </c>
      <c r="X45" s="2443">
        <f t="shared" si="27"/>
        <v>9365.34</v>
      </c>
      <c r="Y45" s="2443">
        <f t="shared" si="27"/>
        <v>8983.89</v>
      </c>
      <c r="Z45" s="2443">
        <f t="shared" si="27"/>
        <v>9018.7099999999991</v>
      </c>
      <c r="AA45" s="2443">
        <f t="shared" si="27"/>
        <v>9077.5300000000007</v>
      </c>
      <c r="AB45" s="2443">
        <f t="shared" si="27"/>
        <v>8927.18</v>
      </c>
      <c r="AC45" s="2443">
        <f t="shared" si="27"/>
        <v>8858.9699999999993</v>
      </c>
      <c r="AD45" s="2443">
        <f t="shared" si="27"/>
        <v>8907.6</v>
      </c>
      <c r="AE45" s="2443">
        <f t="shared" si="27"/>
        <v>8835.0400000000009</v>
      </c>
      <c r="AF45" s="2443">
        <f t="shared" si="27"/>
        <v>8615.56</v>
      </c>
      <c r="AG45" s="2443">
        <f t="shared" si="27"/>
        <v>8445.9599999999991</v>
      </c>
      <c r="AH45" s="2443">
        <f t="shared" si="27"/>
        <v>8190.37</v>
      </c>
      <c r="AI45" s="2443">
        <f t="shared" si="27"/>
        <v>8045.2</v>
      </c>
      <c r="AJ45" s="2443">
        <f t="shared" si="27"/>
        <v>8041.89</v>
      </c>
      <c r="AK45" s="2443">
        <f t="shared" si="27"/>
        <v>8222.2800000000007</v>
      </c>
      <c r="AL45" s="2443">
        <f t="shared" si="27"/>
        <v>8271.9</v>
      </c>
      <c r="AM45" s="2443">
        <f t="shared" si="27"/>
        <v>9143.2000000000007</v>
      </c>
      <c r="AN45" s="1554" t="s">
        <v>1069</v>
      </c>
      <c r="AO45" s="1217" t="s">
        <v>271</v>
      </c>
    </row>
    <row r="46" spans="1:64">
      <c r="A46" s="1217"/>
      <c r="B46" s="2429"/>
      <c r="C46" s="2366"/>
      <c r="D46" s="2370" t="s">
        <v>577</v>
      </c>
      <c r="E46" s="2352"/>
      <c r="F46" s="1234"/>
      <c r="G46" s="1234"/>
      <c r="H46" s="1234"/>
      <c r="I46" s="1234"/>
      <c r="J46" s="1234"/>
      <c r="K46" s="1234">
        <f t="shared" ref="K46:AM46" si="28">ROUND((K45-J45)/J45*100,1)</f>
        <v>-8.3000000000000007</v>
      </c>
      <c r="L46" s="1234">
        <f t="shared" si="28"/>
        <v>7.7</v>
      </c>
      <c r="M46" s="1234">
        <f t="shared" si="28"/>
        <v>5.6</v>
      </c>
      <c r="N46" s="1234">
        <f t="shared" si="28"/>
        <v>0.1</v>
      </c>
      <c r="O46" s="1234">
        <f t="shared" si="28"/>
        <v>-4.2</v>
      </c>
      <c r="P46" s="1234">
        <f t="shared" si="28"/>
        <v>-4.2</v>
      </c>
      <c r="Q46" s="1234">
        <f t="shared" si="28"/>
        <v>-4.3</v>
      </c>
      <c r="R46" s="1234">
        <f t="shared" si="28"/>
        <v>-4.8</v>
      </c>
      <c r="S46" s="1234">
        <f t="shared" si="28"/>
        <v>-3.9</v>
      </c>
      <c r="T46" s="1234">
        <f t="shared" si="28"/>
        <v>-2.6</v>
      </c>
      <c r="U46" s="1234">
        <f t="shared" si="28"/>
        <v>-2.5</v>
      </c>
      <c r="V46" s="1234">
        <f t="shared" si="28"/>
        <v>-1</v>
      </c>
      <c r="W46" s="1234">
        <f t="shared" si="28"/>
        <v>1.8</v>
      </c>
      <c r="X46" s="1234">
        <f t="shared" si="28"/>
        <v>-0.6</v>
      </c>
      <c r="Y46" s="1234">
        <f t="shared" si="28"/>
        <v>-4.0999999999999996</v>
      </c>
      <c r="Z46" s="1234">
        <f t="shared" si="28"/>
        <v>0.4</v>
      </c>
      <c r="AA46" s="1234">
        <f t="shared" si="28"/>
        <v>0.7</v>
      </c>
      <c r="AB46" s="1234">
        <f t="shared" si="28"/>
        <v>-1.7</v>
      </c>
      <c r="AC46" s="1234">
        <f t="shared" si="28"/>
        <v>-0.8</v>
      </c>
      <c r="AD46" s="1234">
        <f t="shared" si="28"/>
        <v>0.5</v>
      </c>
      <c r="AE46" s="1234">
        <f t="shared" si="28"/>
        <v>-0.8</v>
      </c>
      <c r="AF46" s="1234">
        <f t="shared" si="28"/>
        <v>-2.5</v>
      </c>
      <c r="AG46" s="1234">
        <f t="shared" si="28"/>
        <v>-2</v>
      </c>
      <c r="AH46" s="1234">
        <f t="shared" si="28"/>
        <v>-3</v>
      </c>
      <c r="AI46" s="1234">
        <f t="shared" si="28"/>
        <v>-1.8</v>
      </c>
      <c r="AJ46" s="1234">
        <f t="shared" si="28"/>
        <v>0</v>
      </c>
      <c r="AK46" s="1234">
        <f t="shared" si="28"/>
        <v>2.2000000000000002</v>
      </c>
      <c r="AL46" s="1234">
        <f t="shared" si="28"/>
        <v>0.6</v>
      </c>
      <c r="AM46" s="1234">
        <f t="shared" si="28"/>
        <v>10.5</v>
      </c>
      <c r="AN46" s="1544" t="s">
        <v>97</v>
      </c>
      <c r="AO46" s="1217"/>
    </row>
    <row r="47" spans="1:64">
      <c r="A47" s="1217"/>
      <c r="B47" s="2383" t="s">
        <v>1070</v>
      </c>
      <c r="C47" s="2409" t="s">
        <v>1071</v>
      </c>
      <c r="D47" s="2392" t="s">
        <v>567</v>
      </c>
      <c r="E47" s="2444">
        <v>51305.978479999998</v>
      </c>
      <c r="F47" s="2428">
        <v>57067.131139999998</v>
      </c>
      <c r="G47" s="2428">
        <v>57899.718399999998</v>
      </c>
      <c r="H47" s="2428">
        <v>59120.502009999997</v>
      </c>
      <c r="I47" s="2428">
        <v>52009.217859999997</v>
      </c>
      <c r="J47" s="2428">
        <v>50441.609179999999</v>
      </c>
      <c r="K47" s="2428">
        <v>33113.761270000003</v>
      </c>
      <c r="L47" s="2121">
        <v>45338.332029999998</v>
      </c>
      <c r="M47" s="2121">
        <v>51729.740619999997</v>
      </c>
      <c r="N47" s="2121">
        <v>49845.406329999998</v>
      </c>
      <c r="O47" s="2121">
        <v>44064.011299999998</v>
      </c>
      <c r="P47" s="2121">
        <v>44874.864419999998</v>
      </c>
      <c r="Q47" s="2121">
        <v>43506.613369999999</v>
      </c>
      <c r="R47" s="2121">
        <v>46571.285860000004</v>
      </c>
      <c r="S47" s="1567">
        <v>47313.851730000002</v>
      </c>
      <c r="T47" s="1567">
        <v>54021.188909999997</v>
      </c>
      <c r="U47" s="1567">
        <v>57828.342550000001</v>
      </c>
      <c r="V47" s="1567">
        <v>64091.131569999998</v>
      </c>
      <c r="W47" s="1567">
        <v>69887.070240000001</v>
      </c>
      <c r="X47" s="1567">
        <v>69189.371069999994</v>
      </c>
      <c r="Y47" s="1567">
        <v>48320.868139999999</v>
      </c>
      <c r="Z47" s="1567">
        <v>58433.034529999997</v>
      </c>
      <c r="AA47" s="1567">
        <v>61324.196400000001</v>
      </c>
      <c r="AB47" s="1567">
        <v>57283.505089999999</v>
      </c>
      <c r="AC47" s="1567">
        <v>59242.263379999997</v>
      </c>
      <c r="AD47" s="1567">
        <v>61713.096299999997</v>
      </c>
      <c r="AE47" s="1567">
        <v>62203.708019999998</v>
      </c>
      <c r="AF47" s="1567">
        <v>56557.478660000001</v>
      </c>
      <c r="AG47" s="1296">
        <v>62396.897199999999</v>
      </c>
      <c r="AH47" s="1296">
        <v>64831.349240000003</v>
      </c>
      <c r="AI47" s="1296">
        <v>61338.951000000001</v>
      </c>
      <c r="AJ47" s="1546">
        <v>54229.21</v>
      </c>
      <c r="AK47" s="1546">
        <v>65730.89</v>
      </c>
      <c r="AL47" s="1546">
        <v>7982.7290000000003</v>
      </c>
      <c r="AM47" s="1546">
        <v>8258.5249999999996</v>
      </c>
      <c r="AN47" s="1291" t="s">
        <v>1072</v>
      </c>
      <c r="AO47" s="1220"/>
    </row>
    <row r="48" spans="1:64">
      <c r="A48" s="1217"/>
      <c r="B48" s="2383"/>
      <c r="C48" s="2442"/>
      <c r="D48" s="2370" t="s">
        <v>577</v>
      </c>
      <c r="E48" s="2352" t="s">
        <v>579</v>
      </c>
      <c r="F48" s="2423">
        <v>11.2</v>
      </c>
      <c r="G48" s="1234">
        <f t="shared" ref="G48:AM48" si="29">ROUND((G47-F47)/F47*100,1)</f>
        <v>1.5</v>
      </c>
      <c r="H48" s="1234">
        <f t="shared" si="29"/>
        <v>2.1</v>
      </c>
      <c r="I48" s="1234">
        <f t="shared" si="29"/>
        <v>-12</v>
      </c>
      <c r="J48" s="1234">
        <f t="shared" si="29"/>
        <v>-3</v>
      </c>
      <c r="K48" s="1234">
        <f t="shared" si="29"/>
        <v>-34.4</v>
      </c>
      <c r="L48" s="1234">
        <f t="shared" si="29"/>
        <v>36.9</v>
      </c>
      <c r="M48" s="1234">
        <f t="shared" si="29"/>
        <v>14.1</v>
      </c>
      <c r="N48" s="1234">
        <f t="shared" si="29"/>
        <v>-3.6</v>
      </c>
      <c r="O48" s="1234">
        <f t="shared" si="29"/>
        <v>-11.6</v>
      </c>
      <c r="P48" s="1234">
        <f t="shared" si="29"/>
        <v>1.8</v>
      </c>
      <c r="Q48" s="1234">
        <f t="shared" si="29"/>
        <v>-3</v>
      </c>
      <c r="R48" s="1234">
        <f t="shared" si="29"/>
        <v>7</v>
      </c>
      <c r="S48" s="1234">
        <f t="shared" si="29"/>
        <v>1.6</v>
      </c>
      <c r="T48" s="1234">
        <f t="shared" si="29"/>
        <v>14.2</v>
      </c>
      <c r="U48" s="1234">
        <f t="shared" si="29"/>
        <v>7</v>
      </c>
      <c r="V48" s="1234">
        <f t="shared" si="29"/>
        <v>10.8</v>
      </c>
      <c r="W48" s="1234">
        <f t="shared" si="29"/>
        <v>9</v>
      </c>
      <c r="X48" s="1234">
        <f t="shared" si="29"/>
        <v>-1</v>
      </c>
      <c r="Y48" s="1234">
        <f t="shared" si="29"/>
        <v>-30.2</v>
      </c>
      <c r="Z48" s="1234">
        <f t="shared" si="29"/>
        <v>20.9</v>
      </c>
      <c r="AA48" s="1234">
        <f t="shared" si="29"/>
        <v>4.9000000000000004</v>
      </c>
      <c r="AB48" s="1234">
        <f t="shared" si="29"/>
        <v>-6.6</v>
      </c>
      <c r="AC48" s="1234">
        <f t="shared" si="29"/>
        <v>3.4</v>
      </c>
      <c r="AD48" s="1234">
        <f t="shared" si="29"/>
        <v>4.2</v>
      </c>
      <c r="AE48" s="1234">
        <f t="shared" si="29"/>
        <v>0.8</v>
      </c>
      <c r="AF48" s="1234">
        <f t="shared" si="29"/>
        <v>-9.1</v>
      </c>
      <c r="AG48" s="1234">
        <f t="shared" si="29"/>
        <v>10.3</v>
      </c>
      <c r="AH48" s="1234">
        <f t="shared" si="29"/>
        <v>3.9</v>
      </c>
      <c r="AI48" s="1234">
        <f t="shared" si="29"/>
        <v>-5.4</v>
      </c>
      <c r="AJ48" s="1234">
        <f t="shared" si="29"/>
        <v>-11.6</v>
      </c>
      <c r="AK48" s="1520">
        <f t="shared" si="29"/>
        <v>21.2</v>
      </c>
      <c r="AL48" s="1520">
        <f t="shared" si="29"/>
        <v>-87.9</v>
      </c>
      <c r="AM48" s="1520">
        <f t="shared" si="29"/>
        <v>3.5</v>
      </c>
      <c r="AN48" s="1262" t="s">
        <v>97</v>
      </c>
      <c r="AO48" s="1220"/>
      <c r="AP48" s="328" t="s">
        <v>521</v>
      </c>
      <c r="BA48" s="328" t="s">
        <v>521</v>
      </c>
      <c r="BB48" s="328" t="s">
        <v>521</v>
      </c>
      <c r="BC48" s="328" t="s">
        <v>521</v>
      </c>
      <c r="BD48" s="328" t="s">
        <v>521</v>
      </c>
      <c r="BE48" s="328" t="s">
        <v>521</v>
      </c>
      <c r="BF48" s="328" t="s">
        <v>521</v>
      </c>
      <c r="BG48" s="328" t="s">
        <v>521</v>
      </c>
      <c r="BH48" s="328" t="s">
        <v>521</v>
      </c>
      <c r="BI48" s="328" t="s">
        <v>521</v>
      </c>
      <c r="BJ48" s="328" t="s">
        <v>521</v>
      </c>
      <c r="BK48" s="328" t="s">
        <v>521</v>
      </c>
      <c r="BL48" s="328" t="s">
        <v>521</v>
      </c>
    </row>
    <row r="49" spans="1:41">
      <c r="A49" s="1217"/>
      <c r="B49" s="2383" t="s">
        <v>1073</v>
      </c>
      <c r="C49" s="2394" t="s">
        <v>1074</v>
      </c>
      <c r="D49" s="2362" t="s">
        <v>567</v>
      </c>
      <c r="E49" s="2430">
        <v>29365.26179</v>
      </c>
      <c r="F49" s="2443">
        <v>31861.486440000001</v>
      </c>
      <c r="G49" s="2443">
        <v>31100.659</v>
      </c>
      <c r="H49" s="2443">
        <v>29232.537660000002</v>
      </c>
      <c r="I49" s="2443">
        <v>26445.870940000001</v>
      </c>
      <c r="J49" s="2443">
        <v>28033.057209999999</v>
      </c>
      <c r="K49" s="2443">
        <v>18065.047999999999</v>
      </c>
      <c r="L49" s="2445">
        <v>28063.200819999998</v>
      </c>
      <c r="M49" s="2445">
        <v>29839.509480000001</v>
      </c>
      <c r="N49" s="2445">
        <v>26776.77707</v>
      </c>
      <c r="O49" s="2445">
        <v>23384.84952</v>
      </c>
      <c r="P49" s="2445">
        <v>24027.724730000002</v>
      </c>
      <c r="Q49" s="2445">
        <v>24263.218499999999</v>
      </c>
      <c r="R49" s="2445">
        <v>24292.469870000001</v>
      </c>
      <c r="S49" s="1296">
        <v>23976.962100000001</v>
      </c>
      <c r="T49" s="1296">
        <v>26020.363290000001</v>
      </c>
      <c r="U49" s="1296">
        <v>29082.261719999999</v>
      </c>
      <c r="V49" s="1296">
        <v>32517.229050000002</v>
      </c>
      <c r="W49" s="1296">
        <v>36206.480000000003</v>
      </c>
      <c r="X49" s="1296">
        <v>39585.168619999997</v>
      </c>
      <c r="Y49" s="1296">
        <v>27694.946540000001</v>
      </c>
      <c r="Z49" s="1296">
        <v>30504.188480000001</v>
      </c>
      <c r="AA49" s="1296">
        <v>35238.928260000001</v>
      </c>
      <c r="AB49" s="1296">
        <v>34656.544580000002</v>
      </c>
      <c r="AC49" s="1296">
        <v>39093.863859999998</v>
      </c>
      <c r="AD49" s="1296">
        <v>42232.522279999997</v>
      </c>
      <c r="AE49" s="1567">
        <v>41374.90264</v>
      </c>
      <c r="AF49" s="1567">
        <v>35470.237809999999</v>
      </c>
      <c r="AG49" s="1296">
        <v>40067.268839999997</v>
      </c>
      <c r="AH49" s="1296">
        <v>42502.624049999999</v>
      </c>
      <c r="AI49" s="1296">
        <v>40805.380140000001</v>
      </c>
      <c r="AJ49" s="1545">
        <v>36235.589999999997</v>
      </c>
      <c r="AK49" s="1545">
        <v>44260.36</v>
      </c>
      <c r="AL49" s="1545">
        <v>6239.3329999999996</v>
      </c>
      <c r="AM49" s="1847">
        <v>5718.1390000000001</v>
      </c>
      <c r="AN49" s="1262"/>
      <c r="AO49" s="1220"/>
    </row>
    <row r="50" spans="1:41">
      <c r="A50" s="1217"/>
      <c r="B50" s="2383"/>
      <c r="C50" s="2446"/>
      <c r="D50" s="2410" t="s">
        <v>577</v>
      </c>
      <c r="E50" s="2352" t="s">
        <v>579</v>
      </c>
      <c r="F50" s="2371">
        <v>8.5</v>
      </c>
      <c r="G50" s="1234">
        <f t="shared" ref="G50:AM50" si="30">ROUND((G49-F49)/F49*100,1)</f>
        <v>-2.4</v>
      </c>
      <c r="H50" s="1234">
        <f t="shared" si="30"/>
        <v>-6</v>
      </c>
      <c r="I50" s="1234">
        <f t="shared" si="30"/>
        <v>-9.5</v>
      </c>
      <c r="J50" s="1234">
        <f t="shared" si="30"/>
        <v>6</v>
      </c>
      <c r="K50" s="1234">
        <f t="shared" si="30"/>
        <v>-35.6</v>
      </c>
      <c r="L50" s="1234">
        <f t="shared" si="30"/>
        <v>55.3</v>
      </c>
      <c r="M50" s="1234">
        <f t="shared" si="30"/>
        <v>6.3</v>
      </c>
      <c r="N50" s="1234">
        <f t="shared" si="30"/>
        <v>-10.3</v>
      </c>
      <c r="O50" s="1234">
        <f t="shared" si="30"/>
        <v>-12.7</v>
      </c>
      <c r="P50" s="1234">
        <f t="shared" si="30"/>
        <v>2.7</v>
      </c>
      <c r="Q50" s="1234">
        <f t="shared" si="30"/>
        <v>1</v>
      </c>
      <c r="R50" s="1234">
        <f t="shared" si="30"/>
        <v>0.1</v>
      </c>
      <c r="S50" s="1234">
        <f t="shared" si="30"/>
        <v>-1.3</v>
      </c>
      <c r="T50" s="1234">
        <f t="shared" si="30"/>
        <v>8.5</v>
      </c>
      <c r="U50" s="1234">
        <f t="shared" si="30"/>
        <v>11.8</v>
      </c>
      <c r="V50" s="1234">
        <f t="shared" si="30"/>
        <v>11.8</v>
      </c>
      <c r="W50" s="1234">
        <f t="shared" si="30"/>
        <v>11.3</v>
      </c>
      <c r="X50" s="1234">
        <f t="shared" si="30"/>
        <v>9.3000000000000007</v>
      </c>
      <c r="Y50" s="1234">
        <f t="shared" si="30"/>
        <v>-30</v>
      </c>
      <c r="Z50" s="1234">
        <f t="shared" si="30"/>
        <v>10.1</v>
      </c>
      <c r="AA50" s="1234">
        <f t="shared" si="30"/>
        <v>15.5</v>
      </c>
      <c r="AB50" s="1234">
        <f t="shared" si="30"/>
        <v>-1.7</v>
      </c>
      <c r="AC50" s="1234">
        <f t="shared" si="30"/>
        <v>12.8</v>
      </c>
      <c r="AD50" s="1234">
        <f t="shared" si="30"/>
        <v>8</v>
      </c>
      <c r="AE50" s="1234">
        <f t="shared" si="30"/>
        <v>-2</v>
      </c>
      <c r="AF50" s="1234">
        <f t="shared" si="30"/>
        <v>-14.3</v>
      </c>
      <c r="AG50" s="1234">
        <f t="shared" si="30"/>
        <v>13</v>
      </c>
      <c r="AH50" s="1234">
        <f t="shared" si="30"/>
        <v>6.1</v>
      </c>
      <c r="AI50" s="1234">
        <f t="shared" si="30"/>
        <v>-4</v>
      </c>
      <c r="AJ50" s="1234">
        <f t="shared" si="30"/>
        <v>-11.2</v>
      </c>
      <c r="AK50" s="1234">
        <f t="shared" si="30"/>
        <v>22.1</v>
      </c>
      <c r="AL50" s="1234">
        <f t="shared" si="30"/>
        <v>-85.9</v>
      </c>
      <c r="AM50" s="1234">
        <f t="shared" si="30"/>
        <v>-8.4</v>
      </c>
      <c r="AN50" s="1555"/>
      <c r="AO50" s="1217"/>
    </row>
    <row r="51" spans="1:41" ht="19.5" thickBot="1">
      <c r="A51" s="1217"/>
      <c r="B51" s="2447" t="s">
        <v>1075</v>
      </c>
      <c r="C51" s="2448" t="s">
        <v>1076</v>
      </c>
      <c r="D51" s="2449" t="s">
        <v>1217</v>
      </c>
      <c r="E51" s="2450">
        <v>137.96</v>
      </c>
      <c r="F51" s="2451">
        <v>144.81</v>
      </c>
      <c r="G51" s="2451">
        <v>134.54</v>
      </c>
      <c r="H51" s="2451">
        <v>126.65</v>
      </c>
      <c r="I51" s="2451">
        <v>111.1833333</v>
      </c>
      <c r="J51" s="2451">
        <v>102.2308333</v>
      </c>
      <c r="K51" s="2451">
        <v>94.063333330000006</v>
      </c>
      <c r="L51" s="2451">
        <v>108.79166669999999</v>
      </c>
      <c r="M51" s="2451">
        <v>120.9975</v>
      </c>
      <c r="N51" s="2451">
        <v>130.89916669999999</v>
      </c>
      <c r="O51" s="2451">
        <v>113.9066667</v>
      </c>
      <c r="P51" s="1556">
        <v>107.7675</v>
      </c>
      <c r="Q51" s="1556">
        <v>121.5325</v>
      </c>
      <c r="R51" s="1556">
        <v>125.3108333</v>
      </c>
      <c r="S51" s="1556">
        <v>115.9325</v>
      </c>
      <c r="T51" s="1556">
        <v>108.175</v>
      </c>
      <c r="U51" s="1556">
        <v>110.1566667</v>
      </c>
      <c r="V51" s="1556">
        <v>116.3058333</v>
      </c>
      <c r="W51" s="1556">
        <v>117.7583333</v>
      </c>
      <c r="X51" s="1556">
        <v>103.3666667</v>
      </c>
      <c r="Y51" s="1556">
        <v>93.53833333</v>
      </c>
      <c r="Z51" s="1556">
        <v>87.777500000000003</v>
      </c>
      <c r="AA51" s="1556">
        <v>79.810833329999994</v>
      </c>
      <c r="AB51" s="1556">
        <v>79.807500000000005</v>
      </c>
      <c r="AC51" s="1556">
        <v>97.626666670000006</v>
      </c>
      <c r="AD51" s="1556">
        <v>105.8491667</v>
      </c>
      <c r="AE51" s="1295">
        <v>121.03</v>
      </c>
      <c r="AF51" s="1295">
        <v>108.83499999999999</v>
      </c>
      <c r="AG51" s="1295">
        <v>112.155</v>
      </c>
      <c r="AH51" s="1295">
        <v>110.3883333</v>
      </c>
      <c r="AI51" s="1295">
        <v>109.0108333</v>
      </c>
      <c r="AJ51" s="1295">
        <v>106.73</v>
      </c>
      <c r="AK51" s="1556">
        <v>109.89</v>
      </c>
      <c r="AL51" s="1850">
        <v>131.57</v>
      </c>
      <c r="AM51" s="1851">
        <v>140.59</v>
      </c>
      <c r="AN51" s="1557" t="s">
        <v>1084</v>
      </c>
      <c r="AO51" s="1217"/>
    </row>
    <row r="52" spans="1:41" ht="14.25" hidden="1" customHeight="1">
      <c r="A52" s="1217"/>
      <c r="B52" s="2452" t="s">
        <v>1077</v>
      </c>
      <c r="C52" s="2453" t="s">
        <v>1078</v>
      </c>
      <c r="D52" s="2454" t="s">
        <v>1037</v>
      </c>
      <c r="E52" s="2455"/>
      <c r="F52" s="1556">
        <v>4.25</v>
      </c>
      <c r="G52" s="1556" t="s">
        <v>1079</v>
      </c>
      <c r="H52" s="1556" t="s">
        <v>1080</v>
      </c>
      <c r="I52" s="1556" t="s">
        <v>1081</v>
      </c>
      <c r="J52" s="1556">
        <v>1.75</v>
      </c>
      <c r="K52" s="1556" t="s">
        <v>1082</v>
      </c>
      <c r="L52" s="1556">
        <v>0.5</v>
      </c>
      <c r="M52" s="1556">
        <v>0.5</v>
      </c>
      <c r="N52" s="1556">
        <v>0.5</v>
      </c>
      <c r="O52" s="1556">
        <v>0.5</v>
      </c>
      <c r="P52" s="1556">
        <v>0.5</v>
      </c>
      <c r="Q52" s="1556" t="s">
        <v>1083</v>
      </c>
      <c r="R52" s="1556">
        <v>0.1</v>
      </c>
      <c r="S52" s="901"/>
      <c r="T52" s="901"/>
      <c r="U52" s="901"/>
      <c r="V52" s="901"/>
      <c r="W52" s="901"/>
      <c r="X52" s="901"/>
      <c r="Y52" s="901"/>
      <c r="Z52" s="901"/>
      <c r="AA52" s="901"/>
      <c r="AB52" s="901"/>
      <c r="AC52" s="901"/>
      <c r="AD52" s="901"/>
      <c r="AE52" s="901"/>
      <c r="AF52" s="901"/>
      <c r="AG52" s="901"/>
      <c r="AH52" s="901"/>
      <c r="AI52" s="901"/>
      <c r="AJ52" s="901"/>
      <c r="AK52" s="901"/>
      <c r="AL52" s="901"/>
      <c r="AM52" s="901"/>
      <c r="AN52" s="1558" t="s">
        <v>1084</v>
      </c>
      <c r="AO52" s="1217"/>
    </row>
    <row r="53" spans="1:41" ht="14.25" hidden="1" customHeight="1">
      <c r="A53" s="1217"/>
      <c r="B53" s="2452" t="s">
        <v>1085</v>
      </c>
      <c r="C53" s="824"/>
      <c r="D53" s="2456" t="s">
        <v>1086</v>
      </c>
      <c r="E53" s="2455"/>
      <c r="F53" s="1556" t="s">
        <v>1087</v>
      </c>
      <c r="G53" s="1556" t="s">
        <v>1088</v>
      </c>
      <c r="H53" s="1556" t="s">
        <v>1089</v>
      </c>
      <c r="I53" s="1556" t="s">
        <v>1090</v>
      </c>
      <c r="J53" s="1556"/>
      <c r="K53" s="1556" t="s">
        <v>1091</v>
      </c>
      <c r="L53" s="1556"/>
      <c r="M53" s="1556"/>
      <c r="N53" s="1556"/>
      <c r="O53" s="1556"/>
      <c r="P53" s="1556"/>
      <c r="Q53" s="1556" t="s">
        <v>1092</v>
      </c>
      <c r="R53" s="1556"/>
      <c r="S53" s="901"/>
      <c r="T53" s="901"/>
      <c r="U53" s="901"/>
      <c r="V53" s="901"/>
      <c r="W53" s="901"/>
      <c r="X53" s="901"/>
      <c r="Y53" s="901"/>
      <c r="Z53" s="901"/>
      <c r="AA53" s="901"/>
      <c r="AB53" s="901"/>
      <c r="AC53" s="901"/>
      <c r="AD53" s="901"/>
      <c r="AE53" s="901"/>
      <c r="AF53" s="901"/>
      <c r="AG53" s="901"/>
      <c r="AH53" s="901"/>
      <c r="AI53" s="901"/>
      <c r="AJ53" s="901"/>
      <c r="AK53" s="901"/>
      <c r="AL53" s="901"/>
      <c r="AM53" s="901"/>
      <c r="AN53" s="1317" t="s">
        <v>1093</v>
      </c>
      <c r="AO53" s="1217"/>
    </row>
    <row r="54" spans="1:41" ht="14.25" hidden="1" customHeight="1">
      <c r="A54" s="1217"/>
      <c r="B54" s="2452" t="s">
        <v>1094</v>
      </c>
      <c r="C54" s="824"/>
      <c r="D54" s="2457"/>
      <c r="E54" s="2455"/>
      <c r="F54" s="1556" t="s">
        <v>1095</v>
      </c>
      <c r="G54" s="1556" t="s">
        <v>1096</v>
      </c>
      <c r="H54" s="1556"/>
      <c r="I54" s="1556"/>
      <c r="J54" s="1556"/>
      <c r="K54" s="1556"/>
      <c r="L54" s="1556"/>
      <c r="M54" s="1556"/>
      <c r="N54" s="1556"/>
      <c r="O54" s="1556"/>
      <c r="P54" s="1556"/>
      <c r="Q54" s="1556" t="s">
        <v>1097</v>
      </c>
      <c r="R54" s="1556"/>
      <c r="S54" s="901"/>
      <c r="T54" s="901"/>
      <c r="U54" s="901"/>
      <c r="V54" s="901"/>
      <c r="W54" s="901"/>
      <c r="X54" s="901"/>
      <c r="Y54" s="901"/>
      <c r="Z54" s="901"/>
      <c r="AA54" s="901"/>
      <c r="AB54" s="901"/>
      <c r="AC54" s="901"/>
      <c r="AD54" s="901"/>
      <c r="AE54" s="901"/>
      <c r="AF54" s="901"/>
      <c r="AG54" s="901"/>
      <c r="AH54" s="901"/>
      <c r="AI54" s="901"/>
      <c r="AJ54" s="901"/>
      <c r="AK54" s="901"/>
      <c r="AL54" s="901"/>
      <c r="AM54" s="901"/>
      <c r="AN54" s="1559"/>
      <c r="AO54" s="1217"/>
    </row>
    <row r="55" spans="1:41">
      <c r="A55" s="1217"/>
      <c r="B55" s="2458" t="s">
        <v>1098</v>
      </c>
      <c r="C55" s="2459" t="s">
        <v>1099</v>
      </c>
      <c r="D55" s="2460" t="s">
        <v>1100</v>
      </c>
      <c r="E55" s="2461">
        <v>5380.5680000000002</v>
      </c>
      <c r="F55" s="2462">
        <v>5405.04</v>
      </c>
      <c r="G55" s="2462">
        <v>5436.1049999999996</v>
      </c>
      <c r="H55" s="2462">
        <v>5466.0590000000002</v>
      </c>
      <c r="I55" s="2462">
        <v>5492.9790000000003</v>
      </c>
      <c r="J55" s="2462">
        <v>5520.3969999999999</v>
      </c>
      <c r="K55" s="2462">
        <v>5401.8770000000004</v>
      </c>
      <c r="L55" s="2462">
        <v>5416.7470000000003</v>
      </c>
      <c r="M55" s="2462">
        <v>5442.1310000000003</v>
      </c>
      <c r="N55" s="2462">
        <v>5470.1689999999999</v>
      </c>
      <c r="O55" s="2462">
        <v>5549.3450000000003</v>
      </c>
      <c r="P55" s="2462">
        <v>5550.5739999999996</v>
      </c>
      <c r="Q55" s="2462">
        <v>5568.3050000000003</v>
      </c>
      <c r="R55" s="2462">
        <v>5580.8580000000002</v>
      </c>
      <c r="S55" s="2462">
        <v>5588.268</v>
      </c>
      <c r="T55" s="2462">
        <v>5591.8810000000003</v>
      </c>
      <c r="U55" s="2462">
        <v>5590.6009999999997</v>
      </c>
      <c r="V55" s="2462">
        <v>5592.9390000000003</v>
      </c>
      <c r="W55" s="2462">
        <v>5594.2489999999998</v>
      </c>
      <c r="X55" s="2462">
        <v>5596.4489999999996</v>
      </c>
      <c r="Y55" s="2462">
        <v>5599.3590000000004</v>
      </c>
      <c r="Z55" s="2462">
        <v>5588.1329999999998</v>
      </c>
      <c r="AA55" s="2462">
        <v>5584.2849999999999</v>
      </c>
      <c r="AB55" s="2462">
        <v>5575.598</v>
      </c>
      <c r="AC55" s="2462">
        <v>5563.5479999999998</v>
      </c>
      <c r="AD55" s="2462">
        <v>5550.223</v>
      </c>
      <c r="AE55" s="1561">
        <v>5534.8</v>
      </c>
      <c r="AF55" s="1561">
        <v>5525.8069999999998</v>
      </c>
      <c r="AG55" s="1561">
        <v>5513.4719999999998</v>
      </c>
      <c r="AH55" s="1561">
        <v>5499.1210000000001</v>
      </c>
      <c r="AI55" s="1561">
        <v>5484.4849999999997</v>
      </c>
      <c r="AJ55" s="1561">
        <v>5465.0020000000004</v>
      </c>
      <c r="AK55" s="1561">
        <v>5432.5770000000002</v>
      </c>
      <c r="AL55" s="1561">
        <v>5403.8190000000004</v>
      </c>
      <c r="AM55" s="1561">
        <v>5369.8339999999998</v>
      </c>
      <c r="AN55" s="1562" t="s">
        <v>1101</v>
      </c>
      <c r="AO55" s="1217"/>
    </row>
    <row r="56" spans="1:41">
      <c r="A56" s="1217"/>
      <c r="B56" s="2463" t="s">
        <v>1102</v>
      </c>
      <c r="C56" s="2464"/>
      <c r="D56" s="2435" t="s">
        <v>986</v>
      </c>
      <c r="E56" s="2352" t="s">
        <v>579</v>
      </c>
      <c r="F56" s="2465">
        <f>ROUND((F55-E55)/E55*100,2)</f>
        <v>0.45</v>
      </c>
      <c r="G56" s="2465">
        <f t="shared" ref="G56:AM56" si="31">ROUND((G55-F55)/F55*100,2)</f>
        <v>0.56999999999999995</v>
      </c>
      <c r="H56" s="2465">
        <f t="shared" si="31"/>
        <v>0.55000000000000004</v>
      </c>
      <c r="I56" s="2465">
        <f t="shared" si="31"/>
        <v>0.49</v>
      </c>
      <c r="J56" s="2465">
        <f t="shared" si="31"/>
        <v>0.5</v>
      </c>
      <c r="K56" s="2465">
        <f t="shared" si="31"/>
        <v>-2.15</v>
      </c>
      <c r="L56" s="2465">
        <f t="shared" si="31"/>
        <v>0.28000000000000003</v>
      </c>
      <c r="M56" s="2465">
        <f t="shared" si="31"/>
        <v>0.47</v>
      </c>
      <c r="N56" s="2465">
        <f t="shared" si="31"/>
        <v>0.52</v>
      </c>
      <c r="O56" s="2465">
        <f t="shared" si="31"/>
        <v>1.45</v>
      </c>
      <c r="P56" s="2465">
        <f t="shared" si="31"/>
        <v>0.02</v>
      </c>
      <c r="Q56" s="2465">
        <f t="shared" si="31"/>
        <v>0.32</v>
      </c>
      <c r="R56" s="2465">
        <f t="shared" si="31"/>
        <v>0.23</v>
      </c>
      <c r="S56" s="2465">
        <f t="shared" si="31"/>
        <v>0.13</v>
      </c>
      <c r="T56" s="2465">
        <f t="shared" si="31"/>
        <v>0.06</v>
      </c>
      <c r="U56" s="2465">
        <f t="shared" si="31"/>
        <v>-0.02</v>
      </c>
      <c r="V56" s="2465">
        <f t="shared" si="31"/>
        <v>0.04</v>
      </c>
      <c r="W56" s="2465">
        <f t="shared" si="31"/>
        <v>0.02</v>
      </c>
      <c r="X56" s="2465">
        <f t="shared" si="31"/>
        <v>0.04</v>
      </c>
      <c r="Y56" s="2465">
        <f t="shared" si="31"/>
        <v>0.05</v>
      </c>
      <c r="Z56" s="2465">
        <f t="shared" si="31"/>
        <v>-0.2</v>
      </c>
      <c r="AA56" s="2465">
        <f t="shared" si="31"/>
        <v>-7.0000000000000007E-2</v>
      </c>
      <c r="AB56" s="2465">
        <f t="shared" si="31"/>
        <v>-0.16</v>
      </c>
      <c r="AC56" s="2465">
        <f t="shared" si="31"/>
        <v>-0.22</v>
      </c>
      <c r="AD56" s="2465">
        <f t="shared" si="31"/>
        <v>-0.24</v>
      </c>
      <c r="AE56" s="2465">
        <f t="shared" si="31"/>
        <v>-0.28000000000000003</v>
      </c>
      <c r="AF56" s="2465">
        <f t="shared" si="31"/>
        <v>-0.16</v>
      </c>
      <c r="AG56" s="2465">
        <f t="shared" si="31"/>
        <v>-0.22</v>
      </c>
      <c r="AH56" s="2465">
        <f t="shared" si="31"/>
        <v>-0.26</v>
      </c>
      <c r="AI56" s="1563">
        <f t="shared" si="31"/>
        <v>-0.27</v>
      </c>
      <c r="AJ56" s="1563">
        <f t="shared" si="31"/>
        <v>-0.36</v>
      </c>
      <c r="AK56" s="1564">
        <f t="shared" si="31"/>
        <v>-0.59</v>
      </c>
      <c r="AL56" s="1563">
        <f t="shared" si="31"/>
        <v>-0.53</v>
      </c>
      <c r="AM56" s="1563">
        <f t="shared" si="31"/>
        <v>-0.63</v>
      </c>
      <c r="AN56" s="1317" t="s">
        <v>1103</v>
      </c>
      <c r="AO56" s="1217" t="s">
        <v>271</v>
      </c>
    </row>
    <row r="57" spans="1:41">
      <c r="A57" s="1217"/>
      <c r="B57" s="2463" t="s">
        <v>1104</v>
      </c>
      <c r="C57" s="2466" t="s">
        <v>1105</v>
      </c>
      <c r="D57" s="2467" t="s">
        <v>1106</v>
      </c>
      <c r="E57" s="2468">
        <f>E116/1000</f>
        <v>2314.4490000000001</v>
      </c>
      <c r="F57" s="1852">
        <f t="shared" ref="F57:AK57" si="32">F116/1000</f>
        <v>2336.7620000000002</v>
      </c>
      <c r="G57" s="1852">
        <f t="shared" si="32"/>
        <v>2367.8200000000002</v>
      </c>
      <c r="H57" s="1852">
        <f t="shared" si="32"/>
        <v>2390.8980000000001</v>
      </c>
      <c r="I57" s="1852">
        <f t="shared" si="32"/>
        <v>2413.913</v>
      </c>
      <c r="J57" s="1852">
        <f t="shared" si="32"/>
        <v>2399.0529999999999</v>
      </c>
      <c r="K57" s="1852">
        <f t="shared" si="32"/>
        <v>2427.9070000000002</v>
      </c>
      <c r="L57" s="1852">
        <f t="shared" si="32"/>
        <v>2404.694</v>
      </c>
      <c r="M57" s="1852">
        <f t="shared" si="32"/>
        <v>2383.6970000000001</v>
      </c>
      <c r="N57" s="1852">
        <f t="shared" si="32"/>
        <v>2333.8069999999998</v>
      </c>
      <c r="O57" s="1852">
        <f t="shared" si="32"/>
        <v>2351.6410000000001</v>
      </c>
      <c r="P57" s="1852">
        <f t="shared" si="32"/>
        <v>2409.9609999999998</v>
      </c>
      <c r="Q57" s="1852">
        <f t="shared" si="32"/>
        <v>2416.694</v>
      </c>
      <c r="R57" s="1852">
        <f t="shared" si="32"/>
        <v>2403.5349999999999</v>
      </c>
      <c r="S57" s="1852">
        <f t="shared" si="32"/>
        <v>2390.4940000000001</v>
      </c>
      <c r="T57" s="1852">
        <f t="shared" si="32"/>
        <v>2387.6439999999998</v>
      </c>
      <c r="U57" s="1852">
        <f t="shared" si="32"/>
        <v>2436.6280000000002</v>
      </c>
      <c r="V57" s="1852">
        <f t="shared" si="32"/>
        <v>2665.6840000000002</v>
      </c>
      <c r="W57" s="1852">
        <f t="shared" si="32"/>
        <v>2690.087</v>
      </c>
      <c r="X57" s="1567">
        <f t="shared" si="32"/>
        <v>2738.7170000000001</v>
      </c>
      <c r="Y57" s="1567">
        <f t="shared" si="32"/>
        <v>2769.1570000000002</v>
      </c>
      <c r="Z57" s="1567">
        <f t="shared" si="32"/>
        <v>2701.442</v>
      </c>
      <c r="AA57" s="1567">
        <f t="shared" si="32"/>
        <v>2713.3510000000001</v>
      </c>
      <c r="AB57" s="1567">
        <f t="shared" si="32"/>
        <v>2712.0569999999998</v>
      </c>
      <c r="AC57" s="1567">
        <f t="shared" si="32"/>
        <v>2728.04</v>
      </c>
      <c r="AD57" s="1567">
        <f t="shared" si="32"/>
        <v>2740.5239999999999</v>
      </c>
      <c r="AE57" s="1567">
        <f t="shared" si="32"/>
        <v>2673.7869999999998</v>
      </c>
      <c r="AF57" s="1567">
        <f t="shared" si="32"/>
        <v>2687.4360000000001</v>
      </c>
      <c r="AG57" s="1567">
        <f t="shared" si="32"/>
        <v>2673.36</v>
      </c>
      <c r="AH57" s="1567">
        <f t="shared" si="32"/>
        <v>2681.0079999999998</v>
      </c>
      <c r="AI57" s="1567">
        <f t="shared" si="32"/>
        <v>2706.4870000000001</v>
      </c>
      <c r="AJ57" s="1567">
        <f t="shared" si="32"/>
        <v>2732.163</v>
      </c>
      <c r="AK57" s="1567">
        <f t="shared" si="32"/>
        <v>2718</v>
      </c>
      <c r="AL57" s="2469" t="s">
        <v>568</v>
      </c>
      <c r="AM57" s="2469" t="s">
        <v>568</v>
      </c>
      <c r="AN57" s="1565" t="s">
        <v>1107</v>
      </c>
      <c r="AO57" s="1217"/>
    </row>
    <row r="58" spans="1:41">
      <c r="A58" s="1217"/>
      <c r="B58" s="2463" t="s">
        <v>1108</v>
      </c>
      <c r="C58" s="2361" t="s">
        <v>1109</v>
      </c>
      <c r="D58" s="2410" t="s">
        <v>986</v>
      </c>
      <c r="E58" s="2388" t="s">
        <v>579</v>
      </c>
      <c r="F58" s="2465">
        <f t="shared" ref="F58:AK58" si="33">ROUND((F57-E57)/E57*100,2)</f>
        <v>0.96</v>
      </c>
      <c r="G58" s="2465">
        <f t="shared" si="33"/>
        <v>1.33</v>
      </c>
      <c r="H58" s="2465">
        <f t="shared" si="33"/>
        <v>0.97</v>
      </c>
      <c r="I58" s="2465">
        <f t="shared" si="33"/>
        <v>0.96</v>
      </c>
      <c r="J58" s="2465">
        <f t="shared" si="33"/>
        <v>-0.62</v>
      </c>
      <c r="K58" s="2465">
        <f t="shared" si="33"/>
        <v>1.2</v>
      </c>
      <c r="L58" s="1299">
        <f t="shared" si="33"/>
        <v>-0.96</v>
      </c>
      <c r="M58" s="1299">
        <f t="shared" si="33"/>
        <v>-0.87</v>
      </c>
      <c r="N58" s="1299">
        <f t="shared" si="33"/>
        <v>-2.09</v>
      </c>
      <c r="O58" s="1299">
        <f t="shared" si="33"/>
        <v>0.76</v>
      </c>
      <c r="P58" s="1299">
        <f t="shared" si="33"/>
        <v>2.48</v>
      </c>
      <c r="Q58" s="1299">
        <f t="shared" si="33"/>
        <v>0.28000000000000003</v>
      </c>
      <c r="R58" s="1299">
        <f t="shared" si="33"/>
        <v>-0.54</v>
      </c>
      <c r="S58" s="1299">
        <f t="shared" si="33"/>
        <v>-0.54</v>
      </c>
      <c r="T58" s="1299">
        <f t="shared" si="33"/>
        <v>-0.12</v>
      </c>
      <c r="U58" s="1299">
        <f t="shared" si="33"/>
        <v>2.0499999999999998</v>
      </c>
      <c r="V58" s="1299">
        <f t="shared" si="33"/>
        <v>9.4</v>
      </c>
      <c r="W58" s="1299">
        <f t="shared" si="33"/>
        <v>0.92</v>
      </c>
      <c r="X58" s="1299">
        <f t="shared" si="33"/>
        <v>1.81</v>
      </c>
      <c r="Y58" s="1299">
        <f t="shared" si="33"/>
        <v>1.1100000000000001</v>
      </c>
      <c r="Z58" s="1299">
        <f t="shared" si="33"/>
        <v>-2.4500000000000002</v>
      </c>
      <c r="AA58" s="1299">
        <f t="shared" si="33"/>
        <v>0.44</v>
      </c>
      <c r="AB58" s="1299">
        <f t="shared" si="33"/>
        <v>-0.05</v>
      </c>
      <c r="AC58" s="1299">
        <f t="shared" si="33"/>
        <v>0.59</v>
      </c>
      <c r="AD58" s="1299">
        <f t="shared" si="33"/>
        <v>0.46</v>
      </c>
      <c r="AE58" s="1299">
        <f t="shared" si="33"/>
        <v>-2.44</v>
      </c>
      <c r="AF58" s="1299">
        <f t="shared" si="33"/>
        <v>0.51</v>
      </c>
      <c r="AG58" s="1299">
        <f t="shared" si="33"/>
        <v>-0.52</v>
      </c>
      <c r="AH58" s="1299">
        <f t="shared" si="33"/>
        <v>0.28999999999999998</v>
      </c>
      <c r="AI58" s="1299">
        <f t="shared" si="33"/>
        <v>0.95</v>
      </c>
      <c r="AJ58" s="1299">
        <f t="shared" si="33"/>
        <v>0.95</v>
      </c>
      <c r="AK58" s="1299">
        <f t="shared" si="33"/>
        <v>-0.52</v>
      </c>
      <c r="AL58" s="2470" t="s">
        <v>568</v>
      </c>
      <c r="AM58" s="2470" t="s">
        <v>568</v>
      </c>
      <c r="AN58" s="1566" t="s">
        <v>1103</v>
      </c>
      <c r="AO58" s="1217"/>
    </row>
    <row r="59" spans="1:41">
      <c r="A59" s="1217"/>
      <c r="B59" s="2463"/>
      <c r="C59" s="2426" t="s">
        <v>1105</v>
      </c>
      <c r="D59" s="2467" t="s">
        <v>1106</v>
      </c>
      <c r="E59" s="2468"/>
      <c r="F59" s="1852"/>
      <c r="G59" s="1852"/>
      <c r="H59" s="1852"/>
      <c r="I59" s="1852"/>
      <c r="J59" s="1852"/>
      <c r="K59" s="1852"/>
      <c r="L59" s="1700"/>
      <c r="M59" s="1296">
        <v>2724</v>
      </c>
      <c r="N59" s="1296">
        <v>2670</v>
      </c>
      <c r="O59" s="1296">
        <v>2629</v>
      </c>
      <c r="P59" s="1296">
        <v>2637</v>
      </c>
      <c r="Q59" s="1296">
        <v>2614</v>
      </c>
      <c r="R59" s="1296">
        <v>2592</v>
      </c>
      <c r="S59" s="1296">
        <v>2581</v>
      </c>
      <c r="T59" s="1296">
        <v>2587</v>
      </c>
      <c r="U59" s="1296">
        <v>2602</v>
      </c>
      <c r="V59" s="1296">
        <v>2616</v>
      </c>
      <c r="W59" s="1296">
        <v>2633</v>
      </c>
      <c r="X59" s="1296">
        <v>2657</v>
      </c>
      <c r="Y59" s="1296">
        <v>2612</v>
      </c>
      <c r="Z59" s="1296">
        <v>2567</v>
      </c>
      <c r="AA59" s="1296">
        <v>2555</v>
      </c>
      <c r="AB59" s="1296">
        <v>2576</v>
      </c>
      <c r="AC59" s="1296">
        <v>2614</v>
      </c>
      <c r="AD59" s="1296">
        <v>2626</v>
      </c>
      <c r="AE59" s="1296">
        <v>2632</v>
      </c>
      <c r="AF59" s="1296">
        <v>2678</v>
      </c>
      <c r="AG59" s="1296">
        <v>2717</v>
      </c>
      <c r="AH59" s="1296">
        <v>2749</v>
      </c>
      <c r="AI59" s="1296">
        <v>2757</v>
      </c>
      <c r="AJ59" s="1296">
        <v>2752</v>
      </c>
      <c r="AK59" s="1567">
        <v>2768</v>
      </c>
      <c r="AL59" s="1852">
        <v>2780</v>
      </c>
      <c r="AM59" s="1700">
        <v>2782</v>
      </c>
      <c r="AN59" s="1349" t="s">
        <v>1110</v>
      </c>
      <c r="AO59" s="1938">
        <v>45352</v>
      </c>
    </row>
    <row r="60" spans="1:41" ht="13.5" thickBot="1">
      <c r="A60" s="1217"/>
      <c r="B60" s="2471"/>
      <c r="C60" s="2472" t="s">
        <v>1111</v>
      </c>
      <c r="D60" s="2473" t="s">
        <v>986</v>
      </c>
      <c r="E60" s="2474"/>
      <c r="F60" s="1301"/>
      <c r="G60" s="1301"/>
      <c r="H60" s="1301"/>
      <c r="I60" s="1301"/>
      <c r="J60" s="1301"/>
      <c r="K60" s="1301"/>
      <c r="L60" s="1301"/>
      <c r="M60" s="2475" t="s">
        <v>579</v>
      </c>
      <c r="N60" s="1301">
        <f t="shared" ref="N60:AM60" si="34">ROUND((N59-M59)/M59*100,1)</f>
        <v>-2</v>
      </c>
      <c r="O60" s="1301">
        <f t="shared" si="34"/>
        <v>-1.5</v>
      </c>
      <c r="P60" s="1301">
        <f t="shared" si="34"/>
        <v>0.3</v>
      </c>
      <c r="Q60" s="1301">
        <f t="shared" si="34"/>
        <v>-0.9</v>
      </c>
      <c r="R60" s="1301">
        <f t="shared" si="34"/>
        <v>-0.8</v>
      </c>
      <c r="S60" s="1301">
        <f t="shared" si="34"/>
        <v>-0.4</v>
      </c>
      <c r="T60" s="1301">
        <f t="shared" si="34"/>
        <v>0.2</v>
      </c>
      <c r="U60" s="1301">
        <f t="shared" si="34"/>
        <v>0.6</v>
      </c>
      <c r="V60" s="1301">
        <f t="shared" si="34"/>
        <v>0.5</v>
      </c>
      <c r="W60" s="1301">
        <f t="shared" si="34"/>
        <v>0.6</v>
      </c>
      <c r="X60" s="1301">
        <f t="shared" si="34"/>
        <v>0.9</v>
      </c>
      <c r="Y60" s="1301">
        <f t="shared" si="34"/>
        <v>-1.7</v>
      </c>
      <c r="Z60" s="1301">
        <f t="shared" si="34"/>
        <v>-1.7</v>
      </c>
      <c r="AA60" s="1301">
        <f t="shared" si="34"/>
        <v>-0.5</v>
      </c>
      <c r="AB60" s="1301">
        <f t="shared" si="34"/>
        <v>0.8</v>
      </c>
      <c r="AC60" s="1301">
        <f t="shared" si="34"/>
        <v>1.5</v>
      </c>
      <c r="AD60" s="1301">
        <f t="shared" si="34"/>
        <v>0.5</v>
      </c>
      <c r="AE60" s="1301">
        <f t="shared" si="34"/>
        <v>0.2</v>
      </c>
      <c r="AF60" s="1301">
        <f t="shared" si="34"/>
        <v>1.7</v>
      </c>
      <c r="AG60" s="1301">
        <f t="shared" si="34"/>
        <v>1.5</v>
      </c>
      <c r="AH60" s="1301">
        <f t="shared" si="34"/>
        <v>1.2</v>
      </c>
      <c r="AI60" s="1301">
        <f t="shared" si="34"/>
        <v>0.3</v>
      </c>
      <c r="AJ60" s="1301">
        <f t="shared" si="34"/>
        <v>-0.2</v>
      </c>
      <c r="AK60" s="1301">
        <f t="shared" si="34"/>
        <v>0.6</v>
      </c>
      <c r="AL60" s="1301">
        <f t="shared" si="34"/>
        <v>0.4</v>
      </c>
      <c r="AM60" s="1301">
        <f t="shared" si="34"/>
        <v>0.1</v>
      </c>
      <c r="AN60" s="1568" t="s">
        <v>1112</v>
      </c>
      <c r="AO60" s="1217"/>
    </row>
    <row r="61" spans="1:41">
      <c r="A61" s="1217"/>
      <c r="B61" s="1569" t="s">
        <v>97</v>
      </c>
      <c r="C61" s="1217"/>
      <c r="D61" s="1217"/>
      <c r="M61" s="1303"/>
      <c r="N61" s="1304"/>
      <c r="O61" s="1304"/>
      <c r="P61" s="1304"/>
      <c r="Q61" s="1304"/>
      <c r="R61" s="1304"/>
      <c r="S61" s="1304"/>
      <c r="T61" s="1304"/>
      <c r="U61" s="1304"/>
      <c r="V61" s="1304"/>
      <c r="W61" s="1304"/>
      <c r="X61" s="1304"/>
      <c r="Y61" s="1304"/>
      <c r="Z61" s="1304"/>
      <c r="AA61" s="1304"/>
      <c r="AB61" s="1304"/>
      <c r="AC61" s="1304"/>
      <c r="AD61" s="1304"/>
      <c r="AE61" s="1305"/>
      <c r="AF61" s="1305"/>
      <c r="AG61" s="1305"/>
      <c r="AH61" s="1305"/>
      <c r="AI61" s="1306"/>
      <c r="AJ61" s="1306"/>
      <c r="AK61" s="1306"/>
      <c r="AL61" s="1853"/>
      <c r="AM61" s="1306"/>
      <c r="AN61" s="1217"/>
      <c r="AO61" s="1217"/>
    </row>
    <row r="62" spans="1:41">
      <c r="A62" s="1217"/>
      <c r="B62" s="1570"/>
      <c r="C62" s="1217"/>
      <c r="D62" s="1217"/>
      <c r="E62" s="328"/>
      <c r="AI62" s="328"/>
      <c r="AJ62" s="328"/>
      <c r="AK62" s="328"/>
      <c r="AL62" s="328"/>
      <c r="AM62" s="328"/>
    </row>
    <row r="63" spans="1:41" ht="14.5" thickBot="1">
      <c r="A63" s="1217"/>
      <c r="B63" s="1218" t="s">
        <v>1113</v>
      </c>
      <c r="C63" s="1217"/>
      <c r="D63" s="1217"/>
      <c r="E63" s="328"/>
      <c r="AH63" s="1217"/>
      <c r="AI63" s="1220"/>
      <c r="AJ63" s="1220"/>
      <c r="AK63" s="1220"/>
      <c r="AL63" s="1220"/>
      <c r="AM63" s="1220"/>
      <c r="AN63" s="1219" t="s">
        <v>961</v>
      </c>
      <c r="AO63" s="1217"/>
    </row>
    <row r="64" spans="1:41">
      <c r="A64" s="1217"/>
      <c r="B64" s="1516"/>
      <c r="C64" s="1221"/>
      <c r="D64" s="1222" t="s">
        <v>962</v>
      </c>
      <c r="E64" s="2784" t="s">
        <v>1114</v>
      </c>
      <c r="F64" s="2784"/>
      <c r="G64" s="2784"/>
      <c r="H64" s="2784"/>
      <c r="I64" s="2784"/>
      <c r="J64" s="2784"/>
      <c r="K64" s="2784"/>
      <c r="L64" s="2784"/>
      <c r="M64" s="2784"/>
      <c r="N64" s="2784"/>
      <c r="O64" s="2784"/>
      <c r="P64" s="2784"/>
      <c r="Q64" s="2784"/>
      <c r="R64" s="2784"/>
      <c r="S64" s="2784"/>
      <c r="T64" s="2784"/>
      <c r="U64" s="2784"/>
      <c r="V64" s="2784"/>
      <c r="W64" s="2784"/>
      <c r="X64" s="2784"/>
      <c r="Y64" s="2784"/>
      <c r="Z64" s="2784"/>
      <c r="AA64" s="2784"/>
      <c r="AB64" s="2784"/>
      <c r="AC64" s="2784"/>
      <c r="AD64" s="2784"/>
      <c r="AE64" s="2784"/>
      <c r="AF64" s="2784"/>
      <c r="AG64" s="2784"/>
      <c r="AH64" s="2784"/>
      <c r="AI64" s="2784"/>
      <c r="AJ64" s="1223"/>
      <c r="AK64" s="2590"/>
      <c r="AL64" s="1223"/>
      <c r="AM64" s="1223"/>
      <c r="AN64" s="1224" t="s">
        <v>965</v>
      </c>
      <c r="AO64" s="1217"/>
    </row>
    <row r="65" spans="1:47" ht="13.5" thickBot="1">
      <c r="A65" s="1217"/>
      <c r="B65" s="1854" t="s">
        <v>564</v>
      </c>
      <c r="C65" s="1855"/>
      <c r="D65" s="1225" t="s">
        <v>966</v>
      </c>
      <c r="E65" s="1307">
        <v>89</v>
      </c>
      <c r="F65" s="1307">
        <v>90</v>
      </c>
      <c r="G65" s="1227">
        <v>91</v>
      </c>
      <c r="H65" s="1227">
        <v>92</v>
      </c>
      <c r="I65" s="1227">
        <v>93</v>
      </c>
      <c r="J65" s="1227">
        <v>94</v>
      </c>
      <c r="K65" s="1227">
        <v>95</v>
      </c>
      <c r="L65" s="1226">
        <v>96</v>
      </c>
      <c r="M65" s="1227">
        <v>97</v>
      </c>
      <c r="N65" s="1227">
        <v>98</v>
      </c>
      <c r="O65" s="1227">
        <v>99</v>
      </c>
      <c r="P65" s="1227" t="s">
        <v>967</v>
      </c>
      <c r="Q65" s="1227" t="s">
        <v>968</v>
      </c>
      <c r="R65" s="1227" t="s">
        <v>969</v>
      </c>
      <c r="S65" s="1227" t="s">
        <v>970</v>
      </c>
      <c r="T65" s="1227" t="s">
        <v>971</v>
      </c>
      <c r="U65" s="1227" t="s">
        <v>972</v>
      </c>
      <c r="V65" s="1227" t="s">
        <v>973</v>
      </c>
      <c r="W65" s="1227" t="s">
        <v>974</v>
      </c>
      <c r="X65" s="1227" t="s">
        <v>975</v>
      </c>
      <c r="Y65" s="1227" t="s">
        <v>976</v>
      </c>
      <c r="Z65" s="1227" t="s">
        <v>977</v>
      </c>
      <c r="AA65" s="1227" t="s">
        <v>978</v>
      </c>
      <c r="AB65" s="1227" t="s">
        <v>979</v>
      </c>
      <c r="AC65" s="1227" t="s">
        <v>980</v>
      </c>
      <c r="AD65" s="1228" t="s">
        <v>981</v>
      </c>
      <c r="AE65" s="1227">
        <v>15</v>
      </c>
      <c r="AF65" s="1227">
        <v>16</v>
      </c>
      <c r="AG65" s="1228">
        <v>17</v>
      </c>
      <c r="AH65" s="1227">
        <v>18</v>
      </c>
      <c r="AI65" s="1308">
        <v>19</v>
      </c>
      <c r="AJ65" s="1309">
        <v>20</v>
      </c>
      <c r="AK65" s="1229">
        <v>21</v>
      </c>
      <c r="AL65" s="1309">
        <v>22</v>
      </c>
      <c r="AM65" s="1518">
        <v>23</v>
      </c>
      <c r="AN65" s="1230" t="s">
        <v>521</v>
      </c>
      <c r="AO65" s="1217"/>
    </row>
    <row r="66" spans="1:47" ht="13.5" customHeight="1">
      <c r="A66" s="1217"/>
      <c r="B66" s="2785" t="s">
        <v>982</v>
      </c>
      <c r="C66" s="1310" t="s">
        <v>1115</v>
      </c>
      <c r="D66" s="1311" t="s">
        <v>984</v>
      </c>
      <c r="E66" s="1312">
        <f t="shared" ref="E66:S66" si="35">E160/1000</f>
        <v>428.9941</v>
      </c>
      <c r="F66" s="1312">
        <f t="shared" si="35"/>
        <v>461.29509999999999</v>
      </c>
      <c r="G66" s="1312">
        <f t="shared" si="35"/>
        <v>491.41890000000001</v>
      </c>
      <c r="H66" s="1312">
        <f t="shared" si="35"/>
        <v>504.16120000000001</v>
      </c>
      <c r="I66" s="1312">
        <f t="shared" si="35"/>
        <v>504.49779999999998</v>
      </c>
      <c r="J66" s="1312">
        <f t="shared" si="35"/>
        <v>510.91609999999997</v>
      </c>
      <c r="K66" s="1312">
        <f t="shared" si="35"/>
        <v>521.61350000000004</v>
      </c>
      <c r="L66" s="1312">
        <f t="shared" si="35"/>
        <v>535.56209999999999</v>
      </c>
      <c r="M66" s="1312">
        <f t="shared" si="35"/>
        <v>543.54539999999997</v>
      </c>
      <c r="N66" s="1312">
        <f t="shared" si="35"/>
        <v>536.49739999999997</v>
      </c>
      <c r="O66" s="1312">
        <f t="shared" si="35"/>
        <v>528.06990000000008</v>
      </c>
      <c r="P66" s="1312">
        <f t="shared" si="35"/>
        <v>535.41769999999997</v>
      </c>
      <c r="Q66" s="1312">
        <f t="shared" si="35"/>
        <v>531.65390000000002</v>
      </c>
      <c r="R66" s="1312">
        <f t="shared" si="35"/>
        <v>524.4787</v>
      </c>
      <c r="S66" s="1312">
        <f t="shared" si="35"/>
        <v>523.96859999999992</v>
      </c>
      <c r="T66" s="1312">
        <f>T160/1000</f>
        <v>529.40089999999998</v>
      </c>
      <c r="U66" s="1312">
        <f t="shared" ref="U66:AM66" si="36">U160/1000</f>
        <v>532.51559999999995</v>
      </c>
      <c r="V66" s="1312">
        <f t="shared" si="36"/>
        <v>535.17019999999991</v>
      </c>
      <c r="W66" s="1312">
        <f t="shared" si="36"/>
        <v>539.2817</v>
      </c>
      <c r="X66" s="1312">
        <f t="shared" si="36"/>
        <v>527.82380000000001</v>
      </c>
      <c r="Y66" s="1312">
        <f t="shared" si="36"/>
        <v>494.9384</v>
      </c>
      <c r="Z66" s="1312">
        <f t="shared" si="36"/>
        <v>505.53059999999999</v>
      </c>
      <c r="AA66" s="1312">
        <f t="shared" si="36"/>
        <v>497.44890000000004</v>
      </c>
      <c r="AB66" s="1312">
        <f t="shared" si="36"/>
        <v>500.47469999999998</v>
      </c>
      <c r="AC66" s="1312">
        <f t="shared" si="36"/>
        <v>508.70059999999995</v>
      </c>
      <c r="AD66" s="1312">
        <f t="shared" si="36"/>
        <v>518.81100000000004</v>
      </c>
      <c r="AE66" s="1312">
        <f t="shared" si="36"/>
        <v>538.03230000000008</v>
      </c>
      <c r="AF66" s="1312">
        <f t="shared" si="36"/>
        <v>544.3646</v>
      </c>
      <c r="AG66" s="1312">
        <f t="shared" si="36"/>
        <v>553.07299999999998</v>
      </c>
      <c r="AH66" s="1312">
        <f t="shared" si="36"/>
        <v>556.63009999999997</v>
      </c>
      <c r="AI66" s="1312">
        <f t="shared" si="36"/>
        <v>557.91079999999999</v>
      </c>
      <c r="AJ66" s="1312">
        <f t="shared" si="36"/>
        <v>539.64599999999996</v>
      </c>
      <c r="AK66" s="1312">
        <f t="shared" si="36"/>
        <v>553.06830000000002</v>
      </c>
      <c r="AL66" s="1316">
        <f t="shared" si="36"/>
        <v>560.50599999999997</v>
      </c>
      <c r="AM66" s="1316">
        <f t="shared" si="36"/>
        <v>591.91250000000002</v>
      </c>
      <c r="AN66" s="1571" t="s">
        <v>1116</v>
      </c>
      <c r="AO66" s="1313" t="s">
        <v>64</v>
      </c>
    </row>
    <row r="67" spans="1:47">
      <c r="A67" s="1217"/>
      <c r="B67" s="2786"/>
      <c r="C67" s="1231" t="s">
        <v>521</v>
      </c>
      <c r="D67" s="1314" t="s">
        <v>986</v>
      </c>
      <c r="E67" s="1635" t="s">
        <v>579</v>
      </c>
      <c r="F67" s="1233">
        <f t="shared" ref="F67:AM67" si="37">ROUND((F66-E66)/E66*100,1)</f>
        <v>7.5</v>
      </c>
      <c r="G67" s="1233">
        <f t="shared" si="37"/>
        <v>6.5</v>
      </c>
      <c r="H67" s="1233">
        <f t="shared" si="37"/>
        <v>2.6</v>
      </c>
      <c r="I67" s="1233">
        <f t="shared" si="37"/>
        <v>0.1</v>
      </c>
      <c r="J67" s="1233">
        <f t="shared" si="37"/>
        <v>1.3</v>
      </c>
      <c r="K67" s="1233">
        <f t="shared" si="37"/>
        <v>2.1</v>
      </c>
      <c r="L67" s="1233">
        <f t="shared" si="37"/>
        <v>2.7</v>
      </c>
      <c r="M67" s="1233">
        <f t="shared" si="37"/>
        <v>1.5</v>
      </c>
      <c r="N67" s="1233">
        <f t="shared" si="37"/>
        <v>-1.3</v>
      </c>
      <c r="O67" s="1233">
        <f t="shared" si="37"/>
        <v>-1.6</v>
      </c>
      <c r="P67" s="1233">
        <f t="shared" si="37"/>
        <v>1.4</v>
      </c>
      <c r="Q67" s="1233">
        <f t="shared" si="37"/>
        <v>-0.7</v>
      </c>
      <c r="R67" s="1233">
        <f t="shared" si="37"/>
        <v>-1.3</v>
      </c>
      <c r="S67" s="1233">
        <f t="shared" si="37"/>
        <v>-0.1</v>
      </c>
      <c r="T67" s="1233">
        <f t="shared" si="37"/>
        <v>1</v>
      </c>
      <c r="U67" s="1233">
        <f t="shared" si="37"/>
        <v>0.6</v>
      </c>
      <c r="V67" s="1233">
        <f t="shared" si="37"/>
        <v>0.5</v>
      </c>
      <c r="W67" s="1233">
        <f t="shared" si="37"/>
        <v>0.8</v>
      </c>
      <c r="X67" s="1233">
        <f t="shared" si="37"/>
        <v>-2.1</v>
      </c>
      <c r="Y67" s="1233">
        <f t="shared" si="37"/>
        <v>-6.2</v>
      </c>
      <c r="Z67" s="1233">
        <f t="shared" si="37"/>
        <v>2.1</v>
      </c>
      <c r="AA67" s="1233">
        <f t="shared" si="37"/>
        <v>-1.6</v>
      </c>
      <c r="AB67" s="1233">
        <f t="shared" si="37"/>
        <v>0.6</v>
      </c>
      <c r="AC67" s="1233">
        <f t="shared" si="37"/>
        <v>1.6</v>
      </c>
      <c r="AD67" s="1233">
        <f t="shared" si="37"/>
        <v>2</v>
      </c>
      <c r="AE67" s="1233">
        <f t="shared" si="37"/>
        <v>3.7</v>
      </c>
      <c r="AF67" s="1233">
        <f t="shared" si="37"/>
        <v>1.2</v>
      </c>
      <c r="AG67" s="1233">
        <f t="shared" si="37"/>
        <v>1.6</v>
      </c>
      <c r="AH67" s="1233">
        <f t="shared" si="37"/>
        <v>0.6</v>
      </c>
      <c r="AI67" s="1233">
        <f t="shared" si="37"/>
        <v>0.2</v>
      </c>
      <c r="AJ67" s="1234">
        <f t="shared" si="37"/>
        <v>-3.3</v>
      </c>
      <c r="AK67" s="1234">
        <f t="shared" si="37"/>
        <v>2.5</v>
      </c>
      <c r="AL67" s="1520">
        <f t="shared" si="37"/>
        <v>1.3</v>
      </c>
      <c r="AM67" s="1520">
        <f t="shared" si="37"/>
        <v>5.6</v>
      </c>
      <c r="AN67" s="1232" t="s">
        <v>1117</v>
      </c>
      <c r="AO67" s="1217" t="s">
        <v>64</v>
      </c>
    </row>
    <row r="68" spans="1:47">
      <c r="A68" s="1217"/>
      <c r="B68" s="2786"/>
      <c r="C68" s="1231" t="s">
        <v>1115</v>
      </c>
      <c r="D68" s="1315" t="s">
        <v>988</v>
      </c>
      <c r="E68" s="1316">
        <f t="shared" ref="E68:S68" si="38">E161/1000</f>
        <v>405.22800000000001</v>
      </c>
      <c r="F68" s="1316">
        <f t="shared" si="38"/>
        <v>424.84479999999996</v>
      </c>
      <c r="G68" s="1316">
        <f t="shared" si="38"/>
        <v>439.81359999999995</v>
      </c>
      <c r="H68" s="1316">
        <f t="shared" si="38"/>
        <v>443.77449999999999</v>
      </c>
      <c r="I68" s="1316">
        <f t="shared" si="38"/>
        <v>441.73659999999995</v>
      </c>
      <c r="J68" s="1316">
        <f t="shared" si="38"/>
        <v>446.52229999999997</v>
      </c>
      <c r="K68" s="1316">
        <f t="shared" si="38"/>
        <v>458.27029999999996</v>
      </c>
      <c r="L68" s="1316">
        <f t="shared" si="38"/>
        <v>472.63190000000003</v>
      </c>
      <c r="M68" s="1316">
        <f t="shared" si="38"/>
        <v>477.26949999999999</v>
      </c>
      <c r="N68" s="1316">
        <f t="shared" si="38"/>
        <v>471.20659999999998</v>
      </c>
      <c r="O68" s="1316">
        <f t="shared" si="38"/>
        <v>469.63309999999996</v>
      </c>
      <c r="P68" s="1316">
        <f t="shared" si="38"/>
        <v>482.61680000000001</v>
      </c>
      <c r="Q68" s="1316">
        <f t="shared" si="38"/>
        <v>484.48020000000002</v>
      </c>
      <c r="R68" s="1316">
        <f t="shared" si="38"/>
        <v>484.68349999999998</v>
      </c>
      <c r="S68" s="1316">
        <f t="shared" si="38"/>
        <v>492.12400000000002</v>
      </c>
      <c r="T68" s="1316">
        <f>T161/1000</f>
        <v>502.88240000000002</v>
      </c>
      <c r="U68" s="1316">
        <f t="shared" ref="U68:AM68" si="39">U161/1000</f>
        <v>511.95390000000003</v>
      </c>
      <c r="V68" s="1316">
        <f t="shared" si="39"/>
        <v>518.97969999999998</v>
      </c>
      <c r="W68" s="1316">
        <f t="shared" si="39"/>
        <v>526.68119999999999</v>
      </c>
      <c r="X68" s="1316">
        <f t="shared" si="39"/>
        <v>520.23309999999992</v>
      </c>
      <c r="Y68" s="1316">
        <f t="shared" si="39"/>
        <v>490.61500000000001</v>
      </c>
      <c r="Z68" s="1316">
        <f t="shared" si="39"/>
        <v>510.72</v>
      </c>
      <c r="AA68" s="1316">
        <f t="shared" si="39"/>
        <v>510.84159999999997</v>
      </c>
      <c r="AB68" s="1316">
        <f t="shared" si="39"/>
        <v>517.86440000000005</v>
      </c>
      <c r="AC68" s="1316">
        <f t="shared" si="39"/>
        <v>528.24810000000002</v>
      </c>
      <c r="AD68" s="1316">
        <f t="shared" si="39"/>
        <v>529.81280000000004</v>
      </c>
      <c r="AE68" s="1316">
        <f t="shared" si="39"/>
        <v>538.08119999999997</v>
      </c>
      <c r="AF68" s="1316">
        <f t="shared" si="39"/>
        <v>542.13740000000007</v>
      </c>
      <c r="AG68" s="1316">
        <f t="shared" si="39"/>
        <v>551.22</v>
      </c>
      <c r="AH68" s="1316">
        <f t="shared" si="39"/>
        <v>554.76649999999995</v>
      </c>
      <c r="AI68" s="1316">
        <f t="shared" si="39"/>
        <v>552.53539999999998</v>
      </c>
      <c r="AJ68" s="1316">
        <f t="shared" si="39"/>
        <v>529.50149999999996</v>
      </c>
      <c r="AK68" s="1316">
        <f t="shared" si="39"/>
        <v>543.7799</v>
      </c>
      <c r="AL68" s="1856">
        <f t="shared" si="39"/>
        <v>548.90230000000008</v>
      </c>
      <c r="AM68" s="1856">
        <f t="shared" si="39"/>
        <v>556.99880000000007</v>
      </c>
      <c r="AN68" s="1317" t="s">
        <v>1118</v>
      </c>
      <c r="AO68" s="1313" t="s">
        <v>64</v>
      </c>
    </row>
    <row r="69" spans="1:47">
      <c r="A69" s="1217"/>
      <c r="B69" s="2787"/>
      <c r="C69" s="1318" t="s">
        <v>1119</v>
      </c>
      <c r="D69" s="1314" t="s">
        <v>986</v>
      </c>
      <c r="E69" s="1635" t="s">
        <v>579</v>
      </c>
      <c r="F69" s="1233">
        <f t="shared" ref="F69:AM69" si="40">ROUND((F68-E68)/E68*100,1)</f>
        <v>4.8</v>
      </c>
      <c r="G69" s="1233">
        <f t="shared" si="40"/>
        <v>3.5</v>
      </c>
      <c r="H69" s="1233">
        <f t="shared" si="40"/>
        <v>0.9</v>
      </c>
      <c r="I69" s="1233">
        <f t="shared" si="40"/>
        <v>-0.5</v>
      </c>
      <c r="J69" s="1233">
        <f t="shared" si="40"/>
        <v>1.1000000000000001</v>
      </c>
      <c r="K69" s="1233">
        <f t="shared" si="40"/>
        <v>2.6</v>
      </c>
      <c r="L69" s="1233">
        <f t="shared" si="40"/>
        <v>3.1</v>
      </c>
      <c r="M69" s="1233">
        <f t="shared" si="40"/>
        <v>1</v>
      </c>
      <c r="N69" s="1233">
        <f t="shared" si="40"/>
        <v>-1.3</v>
      </c>
      <c r="O69" s="1233">
        <f t="shared" si="40"/>
        <v>-0.3</v>
      </c>
      <c r="P69" s="1233">
        <f t="shared" si="40"/>
        <v>2.8</v>
      </c>
      <c r="Q69" s="1233">
        <f t="shared" si="40"/>
        <v>0.4</v>
      </c>
      <c r="R69" s="1233">
        <f t="shared" si="40"/>
        <v>0</v>
      </c>
      <c r="S69" s="1233">
        <f t="shared" si="40"/>
        <v>1.5</v>
      </c>
      <c r="T69" s="1233">
        <f t="shared" si="40"/>
        <v>2.2000000000000002</v>
      </c>
      <c r="U69" s="1233">
        <f t="shared" si="40"/>
        <v>1.8</v>
      </c>
      <c r="V69" s="1233">
        <f t="shared" si="40"/>
        <v>1.4</v>
      </c>
      <c r="W69" s="1233">
        <f t="shared" si="40"/>
        <v>1.5</v>
      </c>
      <c r="X69" s="1233">
        <f t="shared" si="40"/>
        <v>-1.2</v>
      </c>
      <c r="Y69" s="1233">
        <f t="shared" si="40"/>
        <v>-5.7</v>
      </c>
      <c r="Z69" s="1233">
        <f t="shared" si="40"/>
        <v>4.0999999999999996</v>
      </c>
      <c r="AA69" s="1233">
        <f t="shared" si="40"/>
        <v>0</v>
      </c>
      <c r="AB69" s="1233">
        <f t="shared" si="40"/>
        <v>1.4</v>
      </c>
      <c r="AC69" s="1233">
        <f t="shared" si="40"/>
        <v>2</v>
      </c>
      <c r="AD69" s="1233">
        <f t="shared" si="40"/>
        <v>0.3</v>
      </c>
      <c r="AE69" s="1233">
        <f t="shared" si="40"/>
        <v>1.6</v>
      </c>
      <c r="AF69" s="1233">
        <f t="shared" si="40"/>
        <v>0.8</v>
      </c>
      <c r="AG69" s="1233">
        <f t="shared" si="40"/>
        <v>1.7</v>
      </c>
      <c r="AH69" s="1233">
        <f t="shared" si="40"/>
        <v>0.6</v>
      </c>
      <c r="AI69" s="1233">
        <f t="shared" si="40"/>
        <v>-0.4</v>
      </c>
      <c r="AJ69" s="1234">
        <f t="shared" si="40"/>
        <v>-4.2</v>
      </c>
      <c r="AK69" s="1234">
        <f t="shared" si="40"/>
        <v>2.7</v>
      </c>
      <c r="AL69" s="1234">
        <f t="shared" si="40"/>
        <v>0.9</v>
      </c>
      <c r="AM69" s="1234">
        <f t="shared" si="40"/>
        <v>1.5</v>
      </c>
      <c r="AN69" s="1319"/>
      <c r="AO69" s="1217"/>
    </row>
    <row r="70" spans="1:47">
      <c r="A70" s="1217"/>
      <c r="B70" s="1235" t="s">
        <v>332</v>
      </c>
      <c r="C70" s="1236" t="s">
        <v>666</v>
      </c>
      <c r="D70" s="1835" t="s">
        <v>999</v>
      </c>
      <c r="E70" s="1636">
        <v>114.4</v>
      </c>
      <c r="F70" s="1237">
        <v>119</v>
      </c>
      <c r="G70" s="1237">
        <v>121</v>
      </c>
      <c r="H70" s="1237">
        <v>113.6</v>
      </c>
      <c r="I70" s="1237">
        <v>109.2</v>
      </c>
      <c r="J70" s="1320">
        <v>110.4</v>
      </c>
      <c r="K70" s="1320">
        <v>113.8</v>
      </c>
      <c r="L70" s="1572">
        <v>116.5</v>
      </c>
      <c r="M70" s="1572">
        <v>120.7</v>
      </c>
      <c r="N70" s="1572">
        <v>112.4</v>
      </c>
      <c r="O70" s="1572">
        <v>112.6</v>
      </c>
      <c r="P70" s="1321">
        <v>119.2</v>
      </c>
      <c r="Q70" s="1321">
        <v>111.1</v>
      </c>
      <c r="R70" s="1321">
        <v>109.8</v>
      </c>
      <c r="S70" s="1269">
        <v>113</v>
      </c>
      <c r="T70" s="1269">
        <v>118.4</v>
      </c>
      <c r="U70" s="1269">
        <v>120</v>
      </c>
      <c r="V70" s="1269">
        <v>125.3</v>
      </c>
      <c r="W70" s="1269">
        <v>129</v>
      </c>
      <c r="X70" s="1269">
        <v>124.6</v>
      </c>
      <c r="Y70" s="1269">
        <v>97.4</v>
      </c>
      <c r="Z70" s="1269">
        <v>112.5</v>
      </c>
      <c r="AA70" s="1269">
        <v>109.3</v>
      </c>
      <c r="AB70" s="1269">
        <v>110.1</v>
      </c>
      <c r="AC70" s="1269">
        <v>109.6</v>
      </c>
      <c r="AD70" s="1269">
        <v>111.9</v>
      </c>
      <c r="AE70" s="1269">
        <v>110.5</v>
      </c>
      <c r="AF70" s="1269">
        <v>110.5</v>
      </c>
      <c r="AG70" s="1269">
        <v>114</v>
      </c>
      <c r="AH70" s="1836">
        <v>114.6</v>
      </c>
      <c r="AI70" s="1837">
        <v>111.6</v>
      </c>
      <c r="AJ70" s="1838">
        <v>100</v>
      </c>
      <c r="AK70" s="1839">
        <v>105.4</v>
      </c>
      <c r="AL70" s="1838">
        <v>105.3</v>
      </c>
      <c r="AM70" s="1526">
        <v>103.9</v>
      </c>
      <c r="AN70" s="1323" t="s">
        <v>1120</v>
      </c>
      <c r="AO70" s="1217"/>
    </row>
    <row r="71" spans="1:47">
      <c r="A71" s="1217"/>
      <c r="B71" s="1235" t="s">
        <v>992</v>
      </c>
      <c r="C71" s="1236"/>
      <c r="D71" s="1324" t="s">
        <v>577</v>
      </c>
      <c r="E71" s="1635" t="s">
        <v>579</v>
      </c>
      <c r="F71" s="1233">
        <f t="shared" ref="F71:AM71" si="41">ROUND((F70-E70)/E70*100,1)</f>
        <v>4</v>
      </c>
      <c r="G71" s="1233">
        <f t="shared" si="41"/>
        <v>1.7</v>
      </c>
      <c r="H71" s="1233">
        <f t="shared" si="41"/>
        <v>-6.1</v>
      </c>
      <c r="I71" s="1233">
        <f t="shared" si="41"/>
        <v>-3.9</v>
      </c>
      <c r="J71" s="1233">
        <f t="shared" si="41"/>
        <v>1.1000000000000001</v>
      </c>
      <c r="K71" s="1233">
        <f t="shared" si="41"/>
        <v>3.1</v>
      </c>
      <c r="L71" s="1233">
        <f t="shared" si="41"/>
        <v>2.4</v>
      </c>
      <c r="M71" s="1233">
        <f t="shared" si="41"/>
        <v>3.6</v>
      </c>
      <c r="N71" s="1233">
        <f t="shared" si="41"/>
        <v>-6.9</v>
      </c>
      <c r="O71" s="1233">
        <f t="shared" si="41"/>
        <v>0.2</v>
      </c>
      <c r="P71" s="1233">
        <f t="shared" si="41"/>
        <v>5.9</v>
      </c>
      <c r="Q71" s="1233">
        <f t="shared" si="41"/>
        <v>-6.8</v>
      </c>
      <c r="R71" s="1233">
        <f t="shared" si="41"/>
        <v>-1.2</v>
      </c>
      <c r="S71" s="1233">
        <f t="shared" si="41"/>
        <v>2.9</v>
      </c>
      <c r="T71" s="1233">
        <f t="shared" si="41"/>
        <v>4.8</v>
      </c>
      <c r="U71" s="1233">
        <f t="shared" si="41"/>
        <v>1.4</v>
      </c>
      <c r="V71" s="1233">
        <f t="shared" si="41"/>
        <v>4.4000000000000004</v>
      </c>
      <c r="W71" s="1233">
        <f t="shared" si="41"/>
        <v>3</v>
      </c>
      <c r="X71" s="1233">
        <f t="shared" si="41"/>
        <v>-3.4</v>
      </c>
      <c r="Y71" s="1233">
        <f t="shared" si="41"/>
        <v>-21.8</v>
      </c>
      <c r="Z71" s="1233">
        <f t="shared" si="41"/>
        <v>15.5</v>
      </c>
      <c r="AA71" s="1233">
        <f t="shared" si="41"/>
        <v>-2.8</v>
      </c>
      <c r="AB71" s="1233">
        <f t="shared" si="41"/>
        <v>0.7</v>
      </c>
      <c r="AC71" s="1233">
        <f t="shared" si="41"/>
        <v>-0.5</v>
      </c>
      <c r="AD71" s="1233">
        <f t="shared" si="41"/>
        <v>2.1</v>
      </c>
      <c r="AE71" s="1233">
        <f t="shared" si="41"/>
        <v>-1.3</v>
      </c>
      <c r="AF71" s="1233">
        <f t="shared" si="41"/>
        <v>0</v>
      </c>
      <c r="AG71" s="1233">
        <f t="shared" si="41"/>
        <v>3.2</v>
      </c>
      <c r="AH71" s="1233">
        <f t="shared" si="41"/>
        <v>0.5</v>
      </c>
      <c r="AI71" s="1325">
        <f t="shared" si="41"/>
        <v>-2.6</v>
      </c>
      <c r="AJ71" s="1255">
        <f t="shared" si="41"/>
        <v>-10.4</v>
      </c>
      <c r="AK71" s="1526">
        <f t="shared" si="41"/>
        <v>5.4</v>
      </c>
      <c r="AL71" s="1526">
        <f t="shared" si="41"/>
        <v>-0.1</v>
      </c>
      <c r="AM71" s="1526">
        <f t="shared" si="41"/>
        <v>-1.3</v>
      </c>
      <c r="AN71" s="1275"/>
      <c r="AO71" s="1217" t="s">
        <v>271</v>
      </c>
      <c r="AP71" s="328" t="s">
        <v>521</v>
      </c>
    </row>
    <row r="72" spans="1:47">
      <c r="A72" s="1217"/>
      <c r="B72" s="1235"/>
      <c r="C72" s="1236" t="s">
        <v>994</v>
      </c>
      <c r="D72" s="1840" t="s">
        <v>999</v>
      </c>
      <c r="E72" s="1637">
        <v>107.6</v>
      </c>
      <c r="F72" s="1237">
        <v>106.9</v>
      </c>
      <c r="G72" s="1237">
        <v>121.2</v>
      </c>
      <c r="H72" s="1237">
        <v>120.1</v>
      </c>
      <c r="I72" s="1237">
        <v>117.8</v>
      </c>
      <c r="J72" s="1237">
        <v>112.3</v>
      </c>
      <c r="K72" s="1237">
        <v>118.5</v>
      </c>
      <c r="L72" s="1524">
        <v>118.1</v>
      </c>
      <c r="M72" s="1524">
        <v>125.2</v>
      </c>
      <c r="N72" s="1524">
        <v>115.2</v>
      </c>
      <c r="O72" s="1524">
        <v>107.3</v>
      </c>
      <c r="P72" s="1524">
        <v>109.5</v>
      </c>
      <c r="Q72" s="1524">
        <v>108.7</v>
      </c>
      <c r="R72" s="1238">
        <v>99.9</v>
      </c>
      <c r="S72" s="1239">
        <v>97.1</v>
      </c>
      <c r="T72" s="1239">
        <v>97</v>
      </c>
      <c r="U72" s="1239">
        <v>101.5</v>
      </c>
      <c r="V72" s="1239">
        <v>105.1</v>
      </c>
      <c r="W72" s="1239">
        <v>106.5</v>
      </c>
      <c r="X72" s="1239">
        <v>113.7</v>
      </c>
      <c r="Y72" s="1239">
        <v>93.7</v>
      </c>
      <c r="Z72" s="1239">
        <v>95.9</v>
      </c>
      <c r="AA72" s="1239">
        <v>97.9</v>
      </c>
      <c r="AB72" s="1239">
        <v>103</v>
      </c>
      <c r="AC72" s="1239">
        <v>95.1</v>
      </c>
      <c r="AD72" s="1240">
        <v>100.7</v>
      </c>
      <c r="AE72" s="1240">
        <v>98.4</v>
      </c>
      <c r="AF72" s="1240">
        <v>95.3</v>
      </c>
      <c r="AG72" s="1240">
        <v>99.2</v>
      </c>
      <c r="AH72" s="1895">
        <v>100.5</v>
      </c>
      <c r="AI72" s="1896">
        <v>101</v>
      </c>
      <c r="AJ72" s="1895">
        <v>92.6</v>
      </c>
      <c r="AK72" s="1895">
        <v>98.5</v>
      </c>
      <c r="AL72" s="1895">
        <v>101.2</v>
      </c>
      <c r="AM72" s="1862">
        <v>100.7</v>
      </c>
      <c r="AN72" s="1275" t="s">
        <v>97</v>
      </c>
      <c r="AO72" s="1217"/>
    </row>
    <row r="73" spans="1:47">
      <c r="A73" s="1217"/>
      <c r="B73" s="1235"/>
      <c r="C73" s="1236" t="s">
        <v>1121</v>
      </c>
      <c r="D73" s="1326" t="s">
        <v>577</v>
      </c>
      <c r="E73" s="1841" t="s">
        <v>579</v>
      </c>
      <c r="F73" s="1842">
        <f t="shared" ref="F73:AM73" si="42">ROUND((F72-E72)/E72*100,1)</f>
        <v>-0.7</v>
      </c>
      <c r="G73" s="1842">
        <f t="shared" si="42"/>
        <v>13.4</v>
      </c>
      <c r="H73" s="1842">
        <f t="shared" si="42"/>
        <v>-0.9</v>
      </c>
      <c r="I73" s="1842">
        <f t="shared" si="42"/>
        <v>-1.9</v>
      </c>
      <c r="J73" s="1842">
        <f t="shared" si="42"/>
        <v>-4.7</v>
      </c>
      <c r="K73" s="1842">
        <f t="shared" si="42"/>
        <v>5.5</v>
      </c>
      <c r="L73" s="1842">
        <f t="shared" si="42"/>
        <v>-0.3</v>
      </c>
      <c r="M73" s="1842">
        <f t="shared" si="42"/>
        <v>6</v>
      </c>
      <c r="N73" s="1842">
        <f t="shared" si="42"/>
        <v>-8</v>
      </c>
      <c r="O73" s="1842">
        <f t="shared" si="42"/>
        <v>-6.9</v>
      </c>
      <c r="P73" s="1842">
        <f t="shared" si="42"/>
        <v>2.1</v>
      </c>
      <c r="Q73" s="1842">
        <f t="shared" si="42"/>
        <v>-0.7</v>
      </c>
      <c r="R73" s="1842">
        <f t="shared" si="42"/>
        <v>-8.1</v>
      </c>
      <c r="S73" s="1842">
        <f t="shared" si="42"/>
        <v>-2.8</v>
      </c>
      <c r="T73" s="1842">
        <f t="shared" si="42"/>
        <v>-0.1</v>
      </c>
      <c r="U73" s="1842">
        <f t="shared" si="42"/>
        <v>4.5999999999999996</v>
      </c>
      <c r="V73" s="1842">
        <f t="shared" si="42"/>
        <v>3.5</v>
      </c>
      <c r="W73" s="1842">
        <f t="shared" si="42"/>
        <v>1.3</v>
      </c>
      <c r="X73" s="1842">
        <f t="shared" si="42"/>
        <v>6.8</v>
      </c>
      <c r="Y73" s="1842">
        <f t="shared" si="42"/>
        <v>-17.600000000000001</v>
      </c>
      <c r="Z73" s="1842">
        <f t="shared" si="42"/>
        <v>2.2999999999999998</v>
      </c>
      <c r="AA73" s="1842">
        <f t="shared" si="42"/>
        <v>2.1</v>
      </c>
      <c r="AB73" s="1842">
        <f t="shared" si="42"/>
        <v>5.2</v>
      </c>
      <c r="AC73" s="1842">
        <f t="shared" si="42"/>
        <v>-7.7</v>
      </c>
      <c r="AD73" s="1842">
        <f t="shared" si="42"/>
        <v>5.9</v>
      </c>
      <c r="AE73" s="1842">
        <f t="shared" si="42"/>
        <v>-2.2999999999999998</v>
      </c>
      <c r="AF73" s="1842">
        <f t="shared" si="42"/>
        <v>-3.2</v>
      </c>
      <c r="AG73" s="1842">
        <f t="shared" si="42"/>
        <v>4.0999999999999996</v>
      </c>
      <c r="AH73" s="1842">
        <f t="shared" si="42"/>
        <v>1.3</v>
      </c>
      <c r="AI73" s="1325">
        <f t="shared" si="42"/>
        <v>0.5</v>
      </c>
      <c r="AJ73" s="1255">
        <f t="shared" si="42"/>
        <v>-8.3000000000000007</v>
      </c>
      <c r="AK73" s="1255">
        <f t="shared" si="42"/>
        <v>6.4</v>
      </c>
      <c r="AL73" s="1255">
        <f t="shared" si="42"/>
        <v>2.7</v>
      </c>
      <c r="AM73" s="1255">
        <f t="shared" si="42"/>
        <v>-0.5</v>
      </c>
      <c r="AN73" s="1327"/>
      <c r="AO73" s="1217"/>
    </row>
    <row r="74" spans="1:47" ht="19">
      <c r="A74" s="1217"/>
      <c r="B74" s="1235" t="s">
        <v>995</v>
      </c>
      <c r="C74" s="1236" t="s">
        <v>996</v>
      </c>
      <c r="D74" s="1264" t="s">
        <v>576</v>
      </c>
      <c r="E74" s="1638">
        <v>298.89314200000001</v>
      </c>
      <c r="F74" s="1237">
        <v>323.37260295999999</v>
      </c>
      <c r="G74" s="1237">
        <v>340.83463438999996</v>
      </c>
      <c r="H74" s="1237">
        <v>329.52063930000003</v>
      </c>
      <c r="I74" s="1237">
        <v>311.19947931999997</v>
      </c>
      <c r="J74" s="1237">
        <v>299.02736880999998</v>
      </c>
      <c r="K74" s="1237">
        <v>306.02955889999998</v>
      </c>
      <c r="L74" s="1524">
        <v>313.06838549000003</v>
      </c>
      <c r="M74" s="1524">
        <v>323.07183085000003</v>
      </c>
      <c r="N74" s="1524">
        <v>305.83999157</v>
      </c>
      <c r="O74" s="1524">
        <v>291.44955412999997</v>
      </c>
      <c r="P74" s="1524">
        <v>300.47760376999997</v>
      </c>
      <c r="Q74" s="1238">
        <v>286.66740566999999</v>
      </c>
      <c r="R74" s="1238">
        <v>269.36180544000001</v>
      </c>
      <c r="S74" s="1239">
        <v>273.73443637999998</v>
      </c>
      <c r="T74" s="1239">
        <v>284.41826643000002</v>
      </c>
      <c r="U74" s="1239">
        <v>295.80030008</v>
      </c>
      <c r="V74" s="1239">
        <v>314.83462133</v>
      </c>
      <c r="W74" s="1239">
        <v>336.75663493000002</v>
      </c>
      <c r="X74" s="1239">
        <v>335.57882536</v>
      </c>
      <c r="Y74" s="1239">
        <v>265.25903108</v>
      </c>
      <c r="Z74" s="1239">
        <v>289.10768324999998</v>
      </c>
      <c r="AA74" s="1239">
        <v>284.96875297000003</v>
      </c>
      <c r="AB74" s="1239">
        <v>288.72763938999998</v>
      </c>
      <c r="AC74" s="1239">
        <v>292.09212982999998</v>
      </c>
      <c r="AD74" s="1239">
        <v>305.13998925999999</v>
      </c>
      <c r="AE74" s="1239">
        <v>313.12856279000005</v>
      </c>
      <c r="AF74" s="1239">
        <v>302.185204</v>
      </c>
      <c r="AG74" s="1239">
        <v>319.03584000000001</v>
      </c>
      <c r="AH74" s="1249">
        <v>331.80937699999998</v>
      </c>
      <c r="AI74" s="1328">
        <v>322.12599599999999</v>
      </c>
      <c r="AJ74" s="1250">
        <v>322.53341799999998</v>
      </c>
      <c r="AK74" s="1250">
        <v>330.22000600000001</v>
      </c>
      <c r="AL74" s="1250">
        <v>361.77486699999997</v>
      </c>
      <c r="AM74" s="1897" t="s">
        <v>568</v>
      </c>
      <c r="AN74" s="1275" t="s">
        <v>1250</v>
      </c>
      <c r="AO74" s="1217"/>
    </row>
    <row r="75" spans="1:47">
      <c r="A75" s="1217"/>
      <c r="B75" s="1245"/>
      <c r="C75" s="1242"/>
      <c r="D75" s="1259" t="s">
        <v>577</v>
      </c>
      <c r="E75" s="1635" t="s">
        <v>579</v>
      </c>
      <c r="F75" s="1233">
        <f t="shared" ref="F75:AL75" si="43">ROUND((F74-E74)/E74*100,1)</f>
        <v>8.1999999999999993</v>
      </c>
      <c r="G75" s="1233">
        <f t="shared" si="43"/>
        <v>5.4</v>
      </c>
      <c r="H75" s="1233">
        <f t="shared" si="43"/>
        <v>-3.3</v>
      </c>
      <c r="I75" s="1233">
        <f t="shared" si="43"/>
        <v>-5.6</v>
      </c>
      <c r="J75" s="1233">
        <f t="shared" si="43"/>
        <v>-3.9</v>
      </c>
      <c r="K75" s="1233">
        <f t="shared" si="43"/>
        <v>2.2999999999999998</v>
      </c>
      <c r="L75" s="1233">
        <f t="shared" si="43"/>
        <v>2.2999999999999998</v>
      </c>
      <c r="M75" s="1233">
        <f t="shared" si="43"/>
        <v>3.2</v>
      </c>
      <c r="N75" s="1233">
        <f t="shared" si="43"/>
        <v>-5.3</v>
      </c>
      <c r="O75" s="1233">
        <f t="shared" si="43"/>
        <v>-4.7</v>
      </c>
      <c r="P75" s="1233">
        <f t="shared" si="43"/>
        <v>3.1</v>
      </c>
      <c r="Q75" s="1233">
        <f t="shared" si="43"/>
        <v>-4.5999999999999996</v>
      </c>
      <c r="R75" s="1233">
        <f t="shared" si="43"/>
        <v>-6</v>
      </c>
      <c r="S75" s="1233">
        <f t="shared" si="43"/>
        <v>1.6</v>
      </c>
      <c r="T75" s="1233">
        <f t="shared" si="43"/>
        <v>3.9</v>
      </c>
      <c r="U75" s="1233">
        <f t="shared" si="43"/>
        <v>4</v>
      </c>
      <c r="V75" s="1233">
        <f t="shared" si="43"/>
        <v>6.4</v>
      </c>
      <c r="W75" s="1233">
        <f t="shared" si="43"/>
        <v>7</v>
      </c>
      <c r="X75" s="1233">
        <f t="shared" si="43"/>
        <v>-0.3</v>
      </c>
      <c r="Y75" s="1233">
        <f t="shared" si="43"/>
        <v>-21</v>
      </c>
      <c r="Z75" s="1233">
        <f t="shared" si="43"/>
        <v>9</v>
      </c>
      <c r="AA75" s="1233">
        <f t="shared" si="43"/>
        <v>-1.4</v>
      </c>
      <c r="AB75" s="1233">
        <f t="shared" si="43"/>
        <v>1.3</v>
      </c>
      <c r="AC75" s="1233">
        <f t="shared" si="43"/>
        <v>1.2</v>
      </c>
      <c r="AD75" s="1233">
        <f t="shared" si="43"/>
        <v>4.5</v>
      </c>
      <c r="AE75" s="1233">
        <f t="shared" si="43"/>
        <v>2.6</v>
      </c>
      <c r="AF75" s="1233">
        <f t="shared" si="43"/>
        <v>-3.5</v>
      </c>
      <c r="AG75" s="1233">
        <f t="shared" si="43"/>
        <v>5.6</v>
      </c>
      <c r="AH75" s="1233">
        <f t="shared" si="43"/>
        <v>4</v>
      </c>
      <c r="AI75" s="1233">
        <f t="shared" si="43"/>
        <v>-2.9</v>
      </c>
      <c r="AJ75" s="1234">
        <f t="shared" si="43"/>
        <v>0.1</v>
      </c>
      <c r="AK75" s="1548">
        <f t="shared" si="43"/>
        <v>2.4</v>
      </c>
      <c r="AL75" s="1548">
        <f t="shared" si="43"/>
        <v>9.6</v>
      </c>
      <c r="AM75" s="1897" t="s">
        <v>568</v>
      </c>
      <c r="AN75" s="1272" t="s">
        <v>1251</v>
      </c>
      <c r="AO75" s="1217"/>
      <c r="AU75" s="1331"/>
    </row>
    <row r="76" spans="1:47">
      <c r="A76" s="1217"/>
      <c r="B76" s="1235" t="s">
        <v>997</v>
      </c>
      <c r="C76" s="1247" t="s">
        <v>998</v>
      </c>
      <c r="D76" s="1523" t="s">
        <v>999</v>
      </c>
      <c r="E76" s="1639">
        <v>86.9</v>
      </c>
      <c r="F76" s="1573">
        <v>89.6</v>
      </c>
      <c r="G76" s="1573">
        <v>92.6</v>
      </c>
      <c r="H76" s="1573">
        <v>94.1</v>
      </c>
      <c r="I76" s="1573">
        <v>95.4</v>
      </c>
      <c r="J76" s="1573">
        <v>96</v>
      </c>
      <c r="K76" s="1573">
        <v>95.9</v>
      </c>
      <c r="L76" s="1574">
        <v>96</v>
      </c>
      <c r="M76" s="1574">
        <v>97.7</v>
      </c>
      <c r="N76" s="1574">
        <v>98.3</v>
      </c>
      <c r="O76" s="1574">
        <v>98</v>
      </c>
      <c r="P76" s="1574">
        <v>97.3</v>
      </c>
      <c r="Q76" s="1574">
        <v>96.7</v>
      </c>
      <c r="R76" s="1574">
        <v>95.8</v>
      </c>
      <c r="S76" s="1574">
        <v>95.5</v>
      </c>
      <c r="T76" s="1574">
        <v>95.5</v>
      </c>
      <c r="U76" s="1574">
        <v>95.2</v>
      </c>
      <c r="V76" s="1574">
        <v>95.5</v>
      </c>
      <c r="W76" s="1574">
        <v>95.5</v>
      </c>
      <c r="X76" s="1574">
        <v>96.8</v>
      </c>
      <c r="Y76" s="1574">
        <v>95.5</v>
      </c>
      <c r="Z76" s="1574">
        <v>94.8</v>
      </c>
      <c r="AA76" s="1574">
        <v>94.5</v>
      </c>
      <c r="AB76" s="1574">
        <v>94.5</v>
      </c>
      <c r="AC76" s="1574">
        <v>94.9</v>
      </c>
      <c r="AD76" s="1574">
        <v>97.5</v>
      </c>
      <c r="AE76" s="1574">
        <v>98.2</v>
      </c>
      <c r="AF76" s="1574">
        <v>98.1</v>
      </c>
      <c r="AG76" s="1574">
        <v>98.6</v>
      </c>
      <c r="AH76" s="1574">
        <v>99.5</v>
      </c>
      <c r="AI76" s="1575">
        <v>100</v>
      </c>
      <c r="AJ76" s="1530">
        <v>100</v>
      </c>
      <c r="AK76" s="1530">
        <v>99.8</v>
      </c>
      <c r="AL76" s="1530">
        <v>102.3</v>
      </c>
      <c r="AM76" s="1857">
        <v>105.6</v>
      </c>
      <c r="AN76" s="1330" t="s">
        <v>1122</v>
      </c>
      <c r="AO76" s="1217"/>
      <c r="AS76" s="1332"/>
    </row>
    <row r="77" spans="1:47">
      <c r="A77" s="1217"/>
      <c r="B77" s="1235"/>
      <c r="C77" s="1333" t="s">
        <v>1123</v>
      </c>
      <c r="D77" s="1533" t="s">
        <v>577</v>
      </c>
      <c r="E77" s="1635" t="s">
        <v>579</v>
      </c>
      <c r="F77" s="1233">
        <f>ROUND((F76-E76)/E76*100,1)</f>
        <v>3.1</v>
      </c>
      <c r="G77" s="1233">
        <f>ROUND((G76-F76)/F76*100,1)</f>
        <v>3.3</v>
      </c>
      <c r="H77" s="1233">
        <f t="shared" ref="H77:AM77" si="44">ROUND((H76-G76)/G76*100,1)</f>
        <v>1.6</v>
      </c>
      <c r="I77" s="1233">
        <f t="shared" si="44"/>
        <v>1.4</v>
      </c>
      <c r="J77" s="1233">
        <f t="shared" si="44"/>
        <v>0.6</v>
      </c>
      <c r="K77" s="1233">
        <f t="shared" si="44"/>
        <v>-0.1</v>
      </c>
      <c r="L77" s="1233">
        <f t="shared" si="44"/>
        <v>0.1</v>
      </c>
      <c r="M77" s="1233">
        <f t="shared" si="44"/>
        <v>1.8</v>
      </c>
      <c r="N77" s="1233">
        <f t="shared" si="44"/>
        <v>0.6</v>
      </c>
      <c r="O77" s="1233">
        <f t="shared" si="44"/>
        <v>-0.3</v>
      </c>
      <c r="P77" s="1233">
        <f t="shared" si="44"/>
        <v>-0.7</v>
      </c>
      <c r="Q77" s="1233">
        <f t="shared" si="44"/>
        <v>-0.6</v>
      </c>
      <c r="R77" s="1233">
        <f t="shared" si="44"/>
        <v>-0.9</v>
      </c>
      <c r="S77" s="1233">
        <f t="shared" si="44"/>
        <v>-0.3</v>
      </c>
      <c r="T77" s="1233">
        <f t="shared" si="44"/>
        <v>0</v>
      </c>
      <c r="U77" s="1233">
        <f t="shared" si="44"/>
        <v>-0.3</v>
      </c>
      <c r="V77" s="1233">
        <f t="shared" si="44"/>
        <v>0.3</v>
      </c>
      <c r="W77" s="1233">
        <f t="shared" si="44"/>
        <v>0</v>
      </c>
      <c r="X77" s="1233">
        <f t="shared" si="44"/>
        <v>1.4</v>
      </c>
      <c r="Y77" s="1233">
        <f t="shared" si="44"/>
        <v>-1.3</v>
      </c>
      <c r="Z77" s="1233">
        <f t="shared" si="44"/>
        <v>-0.7</v>
      </c>
      <c r="AA77" s="1233">
        <f t="shared" si="44"/>
        <v>-0.3</v>
      </c>
      <c r="AB77" s="1233">
        <f t="shared" si="44"/>
        <v>0</v>
      </c>
      <c r="AC77" s="1233">
        <f t="shared" si="44"/>
        <v>0.4</v>
      </c>
      <c r="AD77" s="1233">
        <f t="shared" si="44"/>
        <v>2.7</v>
      </c>
      <c r="AE77" s="1233">
        <f t="shared" si="44"/>
        <v>0.7</v>
      </c>
      <c r="AF77" s="1233">
        <f t="shared" si="44"/>
        <v>-0.1</v>
      </c>
      <c r="AG77" s="1233">
        <f t="shared" si="44"/>
        <v>0.5</v>
      </c>
      <c r="AH77" s="1233">
        <f t="shared" si="44"/>
        <v>0.9</v>
      </c>
      <c r="AI77" s="1233">
        <f t="shared" si="44"/>
        <v>0.5</v>
      </c>
      <c r="AJ77" s="1243">
        <f t="shared" si="44"/>
        <v>0</v>
      </c>
      <c r="AK77" s="1243">
        <f t="shared" si="44"/>
        <v>-0.2</v>
      </c>
      <c r="AL77" s="1243">
        <f t="shared" si="44"/>
        <v>2.5</v>
      </c>
      <c r="AM77" s="1243">
        <f t="shared" si="44"/>
        <v>3.2</v>
      </c>
      <c r="AN77" s="1272" t="s">
        <v>1018</v>
      </c>
      <c r="AO77" s="1217"/>
      <c r="AS77" s="1332"/>
    </row>
    <row r="78" spans="1:47">
      <c r="A78" s="1217"/>
      <c r="B78" s="1235" t="s">
        <v>1019</v>
      </c>
      <c r="C78" s="1247" t="s">
        <v>578</v>
      </c>
      <c r="D78" s="1523" t="s">
        <v>999</v>
      </c>
      <c r="E78" s="1638">
        <v>103.041666666667</v>
      </c>
      <c r="F78" s="1334">
        <v>104.583333333333</v>
      </c>
      <c r="G78" s="1334">
        <v>105.666666666667</v>
      </c>
      <c r="H78" s="1334">
        <v>104.741666666667</v>
      </c>
      <c r="I78" s="1334">
        <v>103.091666666667</v>
      </c>
      <c r="J78" s="1334">
        <v>101.4</v>
      </c>
      <c r="K78" s="1334">
        <v>100.541666666667</v>
      </c>
      <c r="L78" s="1335">
        <v>98.85</v>
      </c>
      <c r="M78" s="1335">
        <v>99.525000000000006</v>
      </c>
      <c r="N78" s="1335">
        <v>97.974999999999994</v>
      </c>
      <c r="O78" s="1335">
        <v>96.625</v>
      </c>
      <c r="P78" s="1335">
        <v>96.633333333333297</v>
      </c>
      <c r="Q78" s="1335">
        <v>94.391666666666694</v>
      </c>
      <c r="R78" s="1335">
        <v>92.4583333333333</v>
      </c>
      <c r="S78" s="1239">
        <v>91.641666666666694</v>
      </c>
      <c r="T78" s="1239">
        <v>92.841666666666697</v>
      </c>
      <c r="U78" s="1239">
        <v>94.341666666666697</v>
      </c>
      <c r="V78" s="1239">
        <v>96.433333333333294</v>
      </c>
      <c r="W78" s="1239">
        <v>98.108333333333306</v>
      </c>
      <c r="X78" s="1239">
        <v>102.60833333333299</v>
      </c>
      <c r="Y78" s="1239">
        <v>97.2083333333333</v>
      </c>
      <c r="Z78" s="1239">
        <v>97.108333333333306</v>
      </c>
      <c r="AA78" s="1239">
        <v>98.5</v>
      </c>
      <c r="AB78" s="1239">
        <v>97.65</v>
      </c>
      <c r="AC78" s="1239">
        <v>98.866666666666703</v>
      </c>
      <c r="AD78" s="1239">
        <v>102.05</v>
      </c>
      <c r="AE78" s="1239">
        <v>99.7083333333333</v>
      </c>
      <c r="AF78" s="1239">
        <v>96.2</v>
      </c>
      <c r="AG78" s="1239">
        <v>98.424999999999997</v>
      </c>
      <c r="AH78" s="1239">
        <v>100.97499999999999</v>
      </c>
      <c r="AI78" s="1528">
        <v>101.166666666667</v>
      </c>
      <c r="AJ78" s="1322">
        <v>100</v>
      </c>
      <c r="AK78" s="1526">
        <v>104.60833333333299</v>
      </c>
      <c r="AL78" s="1526">
        <v>114.875</v>
      </c>
      <c r="AM78" s="1526">
        <v>119.683333333333</v>
      </c>
      <c r="AN78" s="1336" t="s">
        <v>1020</v>
      </c>
      <c r="AO78" s="1217"/>
      <c r="AS78" s="1332"/>
    </row>
    <row r="79" spans="1:47">
      <c r="A79" s="1217"/>
      <c r="B79" s="1245"/>
      <c r="C79" s="1253" t="s">
        <v>1021</v>
      </c>
      <c r="D79" s="1533" t="s">
        <v>577</v>
      </c>
      <c r="E79" s="1635" t="s">
        <v>579</v>
      </c>
      <c r="F79" s="1233">
        <f t="shared" ref="F79:AM79" si="45">ROUND((F78-E78)/E78*100,1)</f>
        <v>1.5</v>
      </c>
      <c r="G79" s="1233">
        <f t="shared" si="45"/>
        <v>1</v>
      </c>
      <c r="H79" s="1233">
        <f t="shared" si="45"/>
        <v>-0.9</v>
      </c>
      <c r="I79" s="1233">
        <f t="shared" si="45"/>
        <v>-1.6</v>
      </c>
      <c r="J79" s="1233">
        <f t="shared" si="45"/>
        <v>-1.6</v>
      </c>
      <c r="K79" s="1233">
        <f t="shared" si="45"/>
        <v>-0.8</v>
      </c>
      <c r="L79" s="1233">
        <f t="shared" si="45"/>
        <v>-1.7</v>
      </c>
      <c r="M79" s="1233">
        <f t="shared" si="45"/>
        <v>0.7</v>
      </c>
      <c r="N79" s="1233">
        <f t="shared" si="45"/>
        <v>-1.6</v>
      </c>
      <c r="O79" s="1233">
        <f t="shared" si="45"/>
        <v>-1.4</v>
      </c>
      <c r="P79" s="1233">
        <f t="shared" si="45"/>
        <v>0</v>
      </c>
      <c r="Q79" s="1233">
        <f t="shared" si="45"/>
        <v>-2.2999999999999998</v>
      </c>
      <c r="R79" s="1233">
        <f t="shared" si="45"/>
        <v>-2</v>
      </c>
      <c r="S79" s="1233">
        <f t="shared" si="45"/>
        <v>-0.9</v>
      </c>
      <c r="T79" s="1233">
        <f t="shared" si="45"/>
        <v>1.3</v>
      </c>
      <c r="U79" s="1233">
        <f t="shared" si="45"/>
        <v>1.6</v>
      </c>
      <c r="V79" s="1233">
        <f t="shared" si="45"/>
        <v>2.2000000000000002</v>
      </c>
      <c r="W79" s="1233">
        <f t="shared" si="45"/>
        <v>1.7</v>
      </c>
      <c r="X79" s="1233">
        <f t="shared" si="45"/>
        <v>4.5999999999999996</v>
      </c>
      <c r="Y79" s="1233">
        <f t="shared" si="45"/>
        <v>-5.3</v>
      </c>
      <c r="Z79" s="1233">
        <f t="shared" si="45"/>
        <v>-0.1</v>
      </c>
      <c r="AA79" s="1233">
        <f t="shared" si="45"/>
        <v>1.4</v>
      </c>
      <c r="AB79" s="1233">
        <f t="shared" si="45"/>
        <v>-0.9</v>
      </c>
      <c r="AC79" s="1233">
        <f t="shared" si="45"/>
        <v>1.2</v>
      </c>
      <c r="AD79" s="1233">
        <f t="shared" si="45"/>
        <v>3.2</v>
      </c>
      <c r="AE79" s="1233">
        <f t="shared" si="45"/>
        <v>-2.2999999999999998</v>
      </c>
      <c r="AF79" s="1233">
        <f t="shared" si="45"/>
        <v>-3.5</v>
      </c>
      <c r="AG79" s="1233">
        <f t="shared" si="45"/>
        <v>2.2999999999999998</v>
      </c>
      <c r="AH79" s="1233">
        <f t="shared" si="45"/>
        <v>2.6</v>
      </c>
      <c r="AI79" s="1233">
        <f t="shared" si="45"/>
        <v>0.2</v>
      </c>
      <c r="AJ79" s="1234">
        <f t="shared" si="45"/>
        <v>-1.2</v>
      </c>
      <c r="AK79" s="1520">
        <f t="shared" si="45"/>
        <v>4.5999999999999996</v>
      </c>
      <c r="AL79" s="1520">
        <f t="shared" si="45"/>
        <v>9.8000000000000007</v>
      </c>
      <c r="AM79" s="1520">
        <f t="shared" si="45"/>
        <v>4.2</v>
      </c>
      <c r="AN79" s="1272" t="s">
        <v>1018</v>
      </c>
      <c r="AO79" s="1217"/>
      <c r="AP79" s="328" t="s">
        <v>271</v>
      </c>
    </row>
    <row r="80" spans="1:47">
      <c r="A80" s="1217"/>
      <c r="B80" s="1256"/>
      <c r="C80" s="1257" t="s">
        <v>1022</v>
      </c>
      <c r="D80" s="1523" t="s">
        <v>999</v>
      </c>
      <c r="E80" s="1465">
        <v>92.2</v>
      </c>
      <c r="F80" s="1465">
        <v>96.5</v>
      </c>
      <c r="G80" s="1465">
        <v>99.7</v>
      </c>
      <c r="H80" s="1465">
        <v>101.6</v>
      </c>
      <c r="I80" s="1465">
        <v>102.2</v>
      </c>
      <c r="J80" s="1465">
        <v>104</v>
      </c>
      <c r="K80" s="1465">
        <v>105.9</v>
      </c>
      <c r="L80" s="1465">
        <v>107.6</v>
      </c>
      <c r="M80" s="1465">
        <v>109.6</v>
      </c>
      <c r="N80" s="1465">
        <v>108.2</v>
      </c>
      <c r="O80" s="1465">
        <v>106.7</v>
      </c>
      <c r="P80" s="1465">
        <v>106.4</v>
      </c>
      <c r="Q80" s="1465">
        <v>105.4</v>
      </c>
      <c r="R80" s="1465">
        <v>102.4</v>
      </c>
      <c r="S80" s="1465">
        <v>102.3</v>
      </c>
      <c r="T80" s="1465">
        <v>101.8</v>
      </c>
      <c r="U80" s="1465">
        <v>102.9</v>
      </c>
      <c r="V80" s="1465">
        <v>103.9</v>
      </c>
      <c r="W80" s="1465">
        <v>103</v>
      </c>
      <c r="X80" s="1465">
        <v>102.5</v>
      </c>
      <c r="Y80" s="1465">
        <v>97.6</v>
      </c>
      <c r="Z80" s="1465">
        <v>98.6</v>
      </c>
      <c r="AA80" s="1465">
        <v>98.9</v>
      </c>
      <c r="AB80" s="1465">
        <v>97.9</v>
      </c>
      <c r="AC80" s="1465">
        <v>97.9</v>
      </c>
      <c r="AD80" s="1465">
        <v>98.9</v>
      </c>
      <c r="AE80" s="1465">
        <v>99</v>
      </c>
      <c r="AF80" s="1465">
        <v>100.1</v>
      </c>
      <c r="AG80" s="1465">
        <v>100.7</v>
      </c>
      <c r="AH80" s="1465">
        <v>101.9</v>
      </c>
      <c r="AI80" s="1465">
        <v>101.7</v>
      </c>
      <c r="AJ80" s="1465">
        <v>100</v>
      </c>
      <c r="AK80" s="1465">
        <v>100.9</v>
      </c>
      <c r="AL80" s="1465">
        <v>104</v>
      </c>
      <c r="AM80" s="1922">
        <v>105.9</v>
      </c>
      <c r="AN80" s="1330" t="s">
        <v>1124</v>
      </c>
      <c r="AO80" s="1241" t="s">
        <v>271</v>
      </c>
    </row>
    <row r="81" spans="1:41">
      <c r="A81" s="1217"/>
      <c r="B81" s="1256"/>
      <c r="C81" s="1236" t="s">
        <v>1024</v>
      </c>
      <c r="D81" s="1259" t="s">
        <v>577</v>
      </c>
      <c r="E81" s="1635" t="s">
        <v>579</v>
      </c>
      <c r="F81" s="1237">
        <f t="shared" ref="F81:AM81" si="46">ROUND((F80-E80)/E80*100,1)</f>
        <v>4.7</v>
      </c>
      <c r="G81" s="1237">
        <f t="shared" si="46"/>
        <v>3.3</v>
      </c>
      <c r="H81" s="1237">
        <f t="shared" si="46"/>
        <v>1.9</v>
      </c>
      <c r="I81" s="1237">
        <f t="shared" si="46"/>
        <v>0.6</v>
      </c>
      <c r="J81" s="1237">
        <f t="shared" si="46"/>
        <v>1.8</v>
      </c>
      <c r="K81" s="1237">
        <f t="shared" si="46"/>
        <v>1.8</v>
      </c>
      <c r="L81" s="1237">
        <f t="shared" si="46"/>
        <v>1.6</v>
      </c>
      <c r="M81" s="1237">
        <f t="shared" si="46"/>
        <v>1.9</v>
      </c>
      <c r="N81" s="1237">
        <f t="shared" si="46"/>
        <v>-1.3</v>
      </c>
      <c r="O81" s="1237">
        <f t="shared" si="46"/>
        <v>-1.4</v>
      </c>
      <c r="P81" s="1237">
        <f t="shared" si="46"/>
        <v>-0.3</v>
      </c>
      <c r="Q81" s="1237">
        <f t="shared" si="46"/>
        <v>-0.9</v>
      </c>
      <c r="R81" s="1237">
        <f t="shared" si="46"/>
        <v>-2.8</v>
      </c>
      <c r="S81" s="1237">
        <f t="shared" si="46"/>
        <v>-0.1</v>
      </c>
      <c r="T81" s="1237">
        <f t="shared" si="46"/>
        <v>-0.5</v>
      </c>
      <c r="U81" s="1237">
        <f t="shared" si="46"/>
        <v>1.1000000000000001</v>
      </c>
      <c r="V81" s="1237">
        <f t="shared" si="46"/>
        <v>1</v>
      </c>
      <c r="W81" s="1237">
        <f t="shared" si="46"/>
        <v>-0.9</v>
      </c>
      <c r="X81" s="1237">
        <f t="shared" si="46"/>
        <v>-0.5</v>
      </c>
      <c r="Y81" s="1237">
        <f t="shared" si="46"/>
        <v>-4.8</v>
      </c>
      <c r="Z81" s="1237">
        <f t="shared" si="46"/>
        <v>1</v>
      </c>
      <c r="AA81" s="1237">
        <f t="shared" si="46"/>
        <v>0.3</v>
      </c>
      <c r="AB81" s="1237">
        <f t="shared" si="46"/>
        <v>-1</v>
      </c>
      <c r="AC81" s="1237">
        <f t="shared" si="46"/>
        <v>0</v>
      </c>
      <c r="AD81" s="1237">
        <f t="shared" si="46"/>
        <v>1</v>
      </c>
      <c r="AE81" s="1237">
        <f t="shared" si="46"/>
        <v>0.1</v>
      </c>
      <c r="AF81" s="1237">
        <f t="shared" si="46"/>
        <v>1.1000000000000001</v>
      </c>
      <c r="AG81" s="1237">
        <f t="shared" si="46"/>
        <v>0.6</v>
      </c>
      <c r="AH81" s="1237">
        <f t="shared" si="46"/>
        <v>1.2</v>
      </c>
      <c r="AI81" s="1237">
        <f t="shared" si="46"/>
        <v>-0.2</v>
      </c>
      <c r="AJ81" s="1466">
        <f t="shared" si="46"/>
        <v>-1.7</v>
      </c>
      <c r="AK81" s="1260">
        <f t="shared" si="46"/>
        <v>0.9</v>
      </c>
      <c r="AL81" s="1260">
        <f t="shared" si="46"/>
        <v>3.1</v>
      </c>
      <c r="AM81" s="1260">
        <f t="shared" si="46"/>
        <v>1.8</v>
      </c>
      <c r="AN81" s="1898" t="s">
        <v>1125</v>
      </c>
      <c r="AO81" s="1217" t="s">
        <v>271</v>
      </c>
    </row>
    <row r="82" spans="1:41">
      <c r="A82" s="1217"/>
      <c r="B82" s="1256" t="s">
        <v>1025</v>
      </c>
      <c r="C82" s="1257" t="s">
        <v>1022</v>
      </c>
      <c r="D82" s="1264" t="s">
        <v>999</v>
      </c>
      <c r="E82" s="1465">
        <v>106</v>
      </c>
      <c r="F82" s="1465">
        <v>107.6</v>
      </c>
      <c r="G82" s="1465">
        <v>107.6</v>
      </c>
      <c r="H82" s="1465">
        <v>107.9</v>
      </c>
      <c r="I82" s="1465">
        <v>107.2</v>
      </c>
      <c r="J82" s="1465">
        <v>108.7</v>
      </c>
      <c r="K82" s="1465">
        <v>110.9</v>
      </c>
      <c r="L82" s="1465">
        <v>112.8</v>
      </c>
      <c r="M82" s="1465">
        <v>113</v>
      </c>
      <c r="N82" s="1465">
        <v>110.9</v>
      </c>
      <c r="O82" s="1465">
        <v>109.7</v>
      </c>
      <c r="P82" s="1465">
        <v>110.4</v>
      </c>
      <c r="Q82" s="1465">
        <v>110.4</v>
      </c>
      <c r="R82" s="1465">
        <v>108.4</v>
      </c>
      <c r="S82" s="1465">
        <v>108.6</v>
      </c>
      <c r="T82" s="1465">
        <v>108.1</v>
      </c>
      <c r="U82" s="1465">
        <v>109.7</v>
      </c>
      <c r="V82" s="1465">
        <v>110.4</v>
      </c>
      <c r="W82" s="1465">
        <v>109.3</v>
      </c>
      <c r="X82" s="1465">
        <v>107.1</v>
      </c>
      <c r="Y82" s="1465">
        <v>103.5</v>
      </c>
      <c r="Z82" s="1465">
        <v>105.5</v>
      </c>
      <c r="AA82" s="1465">
        <v>106</v>
      </c>
      <c r="AB82" s="1465">
        <v>104.9</v>
      </c>
      <c r="AC82" s="1465">
        <v>104.5</v>
      </c>
      <c r="AD82" s="1465">
        <v>102.2</v>
      </c>
      <c r="AE82" s="1465">
        <v>101.2</v>
      </c>
      <c r="AF82" s="1465">
        <v>102.5</v>
      </c>
      <c r="AG82" s="1465">
        <v>102.4</v>
      </c>
      <c r="AH82" s="1465">
        <v>102.4</v>
      </c>
      <c r="AI82" s="1465">
        <v>101.7</v>
      </c>
      <c r="AJ82" s="1465">
        <v>100</v>
      </c>
      <c r="AK82" s="1535">
        <v>101.2</v>
      </c>
      <c r="AL82" s="1535">
        <v>101.3</v>
      </c>
      <c r="AM82" s="1923">
        <v>99.3</v>
      </c>
      <c r="AN82" s="2777" t="s">
        <v>1126</v>
      </c>
      <c r="AO82" s="1241" t="s">
        <v>271</v>
      </c>
    </row>
    <row r="83" spans="1:41">
      <c r="A83" s="1217"/>
      <c r="B83" s="1256"/>
      <c r="C83" s="1236" t="s">
        <v>566</v>
      </c>
      <c r="D83" s="1259" t="s">
        <v>577</v>
      </c>
      <c r="E83" s="1635" t="s">
        <v>579</v>
      </c>
      <c r="F83" s="1237">
        <f t="shared" ref="F83:AM83" si="47">ROUND((F82-E82)/E82*100,1)</f>
        <v>1.5</v>
      </c>
      <c r="G83" s="1237">
        <f t="shared" si="47"/>
        <v>0</v>
      </c>
      <c r="H83" s="1237">
        <f t="shared" si="47"/>
        <v>0.3</v>
      </c>
      <c r="I83" s="1237">
        <f t="shared" si="47"/>
        <v>-0.6</v>
      </c>
      <c r="J83" s="1237">
        <f t="shared" si="47"/>
        <v>1.4</v>
      </c>
      <c r="K83" s="1237">
        <f t="shared" si="47"/>
        <v>2</v>
      </c>
      <c r="L83" s="1237">
        <f t="shared" si="47"/>
        <v>1.7</v>
      </c>
      <c r="M83" s="1237">
        <f t="shared" si="47"/>
        <v>0.2</v>
      </c>
      <c r="N83" s="1237">
        <f t="shared" si="47"/>
        <v>-1.9</v>
      </c>
      <c r="O83" s="1237">
        <f t="shared" si="47"/>
        <v>-1.1000000000000001</v>
      </c>
      <c r="P83" s="1237">
        <f t="shared" si="47"/>
        <v>0.6</v>
      </c>
      <c r="Q83" s="1237">
        <f t="shared" si="47"/>
        <v>0</v>
      </c>
      <c r="R83" s="1237">
        <f t="shared" si="47"/>
        <v>-1.8</v>
      </c>
      <c r="S83" s="1237">
        <f t="shared" si="47"/>
        <v>0.2</v>
      </c>
      <c r="T83" s="1237">
        <f t="shared" si="47"/>
        <v>-0.5</v>
      </c>
      <c r="U83" s="1237">
        <f t="shared" si="47"/>
        <v>1.5</v>
      </c>
      <c r="V83" s="1237">
        <f t="shared" si="47"/>
        <v>0.6</v>
      </c>
      <c r="W83" s="1237">
        <f t="shared" si="47"/>
        <v>-1</v>
      </c>
      <c r="X83" s="1237">
        <f t="shared" si="47"/>
        <v>-2</v>
      </c>
      <c r="Y83" s="1237">
        <f t="shared" si="47"/>
        <v>-3.4</v>
      </c>
      <c r="Z83" s="1237">
        <f t="shared" si="47"/>
        <v>1.9</v>
      </c>
      <c r="AA83" s="1237">
        <f t="shared" si="47"/>
        <v>0.5</v>
      </c>
      <c r="AB83" s="1237">
        <f t="shared" si="47"/>
        <v>-1</v>
      </c>
      <c r="AC83" s="1237">
        <f t="shared" si="47"/>
        <v>-0.4</v>
      </c>
      <c r="AD83" s="1237">
        <f t="shared" si="47"/>
        <v>-2.2000000000000002</v>
      </c>
      <c r="AE83" s="1237">
        <f t="shared" si="47"/>
        <v>-1</v>
      </c>
      <c r="AF83" s="1237">
        <f t="shared" si="47"/>
        <v>1.3</v>
      </c>
      <c r="AG83" s="1237">
        <f t="shared" si="47"/>
        <v>-0.1</v>
      </c>
      <c r="AH83" s="1237">
        <f t="shared" si="47"/>
        <v>0</v>
      </c>
      <c r="AI83" s="1237">
        <f t="shared" si="47"/>
        <v>-0.7</v>
      </c>
      <c r="AJ83" s="1466">
        <f t="shared" si="47"/>
        <v>-1.7</v>
      </c>
      <c r="AK83" s="1466">
        <f t="shared" si="47"/>
        <v>1.2</v>
      </c>
      <c r="AL83" s="1466">
        <f t="shared" si="47"/>
        <v>0.1</v>
      </c>
      <c r="AM83" s="1466">
        <f t="shared" si="47"/>
        <v>-2</v>
      </c>
      <c r="AN83" s="2777"/>
      <c r="AO83" s="1217"/>
    </row>
    <row r="84" spans="1:41">
      <c r="A84" s="1217"/>
      <c r="B84" s="1256" t="s">
        <v>1028</v>
      </c>
      <c r="C84" s="1263" t="s">
        <v>569</v>
      </c>
      <c r="D84" s="1264" t="s">
        <v>999</v>
      </c>
      <c r="E84" s="1261">
        <v>147.6</v>
      </c>
      <c r="F84" s="1261">
        <v>147.4</v>
      </c>
      <c r="G84" s="1261">
        <v>138</v>
      </c>
      <c r="H84" s="1261">
        <v>117.8</v>
      </c>
      <c r="I84" s="1261">
        <v>104.6</v>
      </c>
      <c r="J84" s="1261">
        <v>102.4</v>
      </c>
      <c r="K84" s="1261">
        <v>106.2</v>
      </c>
      <c r="L84" s="1261">
        <v>113.8</v>
      </c>
      <c r="M84" s="1261">
        <v>117.2</v>
      </c>
      <c r="N84" s="1261">
        <v>106.9</v>
      </c>
      <c r="O84" s="1261">
        <v>105.4</v>
      </c>
      <c r="P84" s="1261">
        <v>111.4</v>
      </c>
      <c r="Q84" s="1261">
        <v>107.3</v>
      </c>
      <c r="R84" s="1261">
        <v>108.1</v>
      </c>
      <c r="S84" s="1261">
        <v>114.5</v>
      </c>
      <c r="T84" s="1261">
        <v>118.7</v>
      </c>
      <c r="U84" s="1261">
        <v>119</v>
      </c>
      <c r="V84" s="1261">
        <v>122.9</v>
      </c>
      <c r="W84" s="1261">
        <v>124.9</v>
      </c>
      <c r="X84" s="1261">
        <v>121.1</v>
      </c>
      <c r="Y84" s="1261">
        <v>101.4</v>
      </c>
      <c r="Z84" s="1261">
        <v>112.7</v>
      </c>
      <c r="AA84" s="1261">
        <v>112.4</v>
      </c>
      <c r="AB84" s="1261">
        <v>113.6</v>
      </c>
      <c r="AC84" s="1261">
        <v>116.7</v>
      </c>
      <c r="AD84" s="1261">
        <v>121.2</v>
      </c>
      <c r="AE84" s="1261">
        <v>120</v>
      </c>
      <c r="AF84" s="1261">
        <v>118</v>
      </c>
      <c r="AG84" s="1261">
        <v>117.6</v>
      </c>
      <c r="AH84" s="1261">
        <v>116.2</v>
      </c>
      <c r="AI84" s="1261">
        <v>115.1</v>
      </c>
      <c r="AJ84" s="1261">
        <v>100</v>
      </c>
      <c r="AK84" s="1261">
        <v>107.4</v>
      </c>
      <c r="AL84" s="1261">
        <v>113</v>
      </c>
      <c r="AM84" s="1924">
        <v>111.6</v>
      </c>
      <c r="AN84" s="1337"/>
      <c r="AO84" s="1241" t="s">
        <v>271</v>
      </c>
    </row>
    <row r="85" spans="1:41">
      <c r="A85" s="1217"/>
      <c r="B85" s="1256"/>
      <c r="C85" s="1236" t="s">
        <v>570</v>
      </c>
      <c r="D85" s="1259" t="s">
        <v>577</v>
      </c>
      <c r="E85" s="1635" t="s">
        <v>579</v>
      </c>
      <c r="F85" s="1237">
        <f t="shared" ref="F85:AM85" si="48">ROUND((F84-E84)/E84*100,1)</f>
        <v>-0.1</v>
      </c>
      <c r="G85" s="1237">
        <f t="shared" si="48"/>
        <v>-6.4</v>
      </c>
      <c r="H85" s="1237">
        <f t="shared" si="48"/>
        <v>-14.6</v>
      </c>
      <c r="I85" s="1237">
        <f t="shared" si="48"/>
        <v>-11.2</v>
      </c>
      <c r="J85" s="1237">
        <f t="shared" si="48"/>
        <v>-2.1</v>
      </c>
      <c r="K85" s="1237">
        <f t="shared" si="48"/>
        <v>3.7</v>
      </c>
      <c r="L85" s="1237">
        <f t="shared" si="48"/>
        <v>7.2</v>
      </c>
      <c r="M85" s="1237">
        <f t="shared" si="48"/>
        <v>3</v>
      </c>
      <c r="N85" s="1237">
        <f t="shared" si="48"/>
        <v>-8.8000000000000007</v>
      </c>
      <c r="O85" s="1237">
        <f t="shared" si="48"/>
        <v>-1.4</v>
      </c>
      <c r="P85" s="1237">
        <f t="shared" si="48"/>
        <v>5.7</v>
      </c>
      <c r="Q85" s="1237">
        <f t="shared" si="48"/>
        <v>-3.7</v>
      </c>
      <c r="R85" s="1237">
        <f t="shared" si="48"/>
        <v>0.7</v>
      </c>
      <c r="S85" s="1237">
        <f t="shared" si="48"/>
        <v>5.9</v>
      </c>
      <c r="T85" s="1237">
        <f t="shared" si="48"/>
        <v>3.7</v>
      </c>
      <c r="U85" s="1237">
        <f t="shared" si="48"/>
        <v>0.3</v>
      </c>
      <c r="V85" s="1237">
        <f t="shared" si="48"/>
        <v>3.3</v>
      </c>
      <c r="W85" s="1237">
        <f t="shared" si="48"/>
        <v>1.6</v>
      </c>
      <c r="X85" s="1237">
        <f t="shared" si="48"/>
        <v>-3</v>
      </c>
      <c r="Y85" s="1237">
        <f t="shared" si="48"/>
        <v>-16.3</v>
      </c>
      <c r="Z85" s="1237">
        <f t="shared" si="48"/>
        <v>11.1</v>
      </c>
      <c r="AA85" s="1237">
        <f t="shared" si="48"/>
        <v>-0.3</v>
      </c>
      <c r="AB85" s="1237">
        <f t="shared" si="48"/>
        <v>1.1000000000000001</v>
      </c>
      <c r="AC85" s="1237">
        <f t="shared" si="48"/>
        <v>2.7</v>
      </c>
      <c r="AD85" s="1237">
        <f t="shared" si="48"/>
        <v>3.9</v>
      </c>
      <c r="AE85" s="1237">
        <f t="shared" si="48"/>
        <v>-1</v>
      </c>
      <c r="AF85" s="1237">
        <f t="shared" si="48"/>
        <v>-1.7</v>
      </c>
      <c r="AG85" s="1237">
        <f t="shared" si="48"/>
        <v>-0.3</v>
      </c>
      <c r="AH85" s="1237">
        <f t="shared" si="48"/>
        <v>-1.2</v>
      </c>
      <c r="AI85" s="1237">
        <f t="shared" si="48"/>
        <v>-0.9</v>
      </c>
      <c r="AJ85" s="1466">
        <f t="shared" si="48"/>
        <v>-13.1</v>
      </c>
      <c r="AK85" s="1260">
        <f t="shared" si="48"/>
        <v>7.4</v>
      </c>
      <c r="AL85" s="1260">
        <f t="shared" si="48"/>
        <v>5.2</v>
      </c>
      <c r="AM85" s="1260">
        <f t="shared" si="48"/>
        <v>-1.2</v>
      </c>
      <c r="AN85" s="1275"/>
      <c r="AO85" s="1217"/>
    </row>
    <row r="86" spans="1:41">
      <c r="A86" s="1217"/>
      <c r="B86" s="1256" t="s">
        <v>1029</v>
      </c>
      <c r="C86" s="1236" t="s">
        <v>571</v>
      </c>
      <c r="D86" s="1264" t="s">
        <v>999</v>
      </c>
      <c r="E86" s="1261">
        <v>80</v>
      </c>
      <c r="F86" s="1261">
        <v>82.6</v>
      </c>
      <c r="G86" s="1261">
        <v>85.2</v>
      </c>
      <c r="H86" s="1261">
        <v>87.1</v>
      </c>
      <c r="I86" s="1261">
        <v>88.1</v>
      </c>
      <c r="J86" s="1261">
        <v>88.2</v>
      </c>
      <c r="K86" s="1261">
        <v>87.7</v>
      </c>
      <c r="L86" s="1261">
        <v>87.3</v>
      </c>
      <c r="M86" s="1261">
        <v>87.9</v>
      </c>
      <c r="N86" s="1261">
        <v>88.4</v>
      </c>
      <c r="O86" s="1261">
        <v>87.9</v>
      </c>
      <c r="P86" s="1261">
        <v>87.1</v>
      </c>
      <c r="Q86" s="1261">
        <v>86.3</v>
      </c>
      <c r="R86" s="1261">
        <v>85.2</v>
      </c>
      <c r="S86" s="1261">
        <v>84.4</v>
      </c>
      <c r="T86" s="1261">
        <v>84.8</v>
      </c>
      <c r="U86" s="1261">
        <v>85.5</v>
      </c>
      <c r="V86" s="1261">
        <v>86.4</v>
      </c>
      <c r="W86" s="1261">
        <v>88.8</v>
      </c>
      <c r="X86" s="1261">
        <v>91.6</v>
      </c>
      <c r="Y86" s="1261">
        <v>92.7</v>
      </c>
      <c r="Z86" s="1261">
        <v>93</v>
      </c>
      <c r="AA86" s="1261">
        <v>93.5</v>
      </c>
      <c r="AB86" s="1261">
        <v>93.7</v>
      </c>
      <c r="AC86" s="1261">
        <v>94.1</v>
      </c>
      <c r="AD86" s="1261">
        <v>94.9</v>
      </c>
      <c r="AE86" s="1261">
        <v>95.9</v>
      </c>
      <c r="AF86" s="1261">
        <v>96.7</v>
      </c>
      <c r="AG86" s="1261">
        <v>98.1</v>
      </c>
      <c r="AH86" s="1261">
        <v>98.5</v>
      </c>
      <c r="AI86" s="1261">
        <v>99.7</v>
      </c>
      <c r="AJ86" s="1261">
        <v>100</v>
      </c>
      <c r="AK86" s="1237">
        <v>99.8</v>
      </c>
      <c r="AL86" s="1237">
        <v>99</v>
      </c>
      <c r="AM86" s="1466">
        <v>99.8</v>
      </c>
      <c r="AN86" s="1337"/>
      <c r="AO86" s="1241" t="s">
        <v>271</v>
      </c>
    </row>
    <row r="87" spans="1:41">
      <c r="A87" s="1217"/>
      <c r="B87" s="1256" t="s">
        <v>1030</v>
      </c>
      <c r="C87" s="1236"/>
      <c r="D87" s="1259" t="s">
        <v>577</v>
      </c>
      <c r="E87" s="1635" t="s">
        <v>579</v>
      </c>
      <c r="F87" s="1244">
        <f t="shared" ref="F87:AI87" si="49">ROUND((F86-E86)/E86*100,1)</f>
        <v>3.2</v>
      </c>
      <c r="G87" s="1244">
        <f t="shared" si="49"/>
        <v>3.1</v>
      </c>
      <c r="H87" s="1244">
        <f t="shared" si="49"/>
        <v>2.2000000000000002</v>
      </c>
      <c r="I87" s="1244">
        <f t="shared" si="49"/>
        <v>1.1000000000000001</v>
      </c>
      <c r="J87" s="1244">
        <f t="shared" si="49"/>
        <v>0.1</v>
      </c>
      <c r="K87" s="1244">
        <f t="shared" si="49"/>
        <v>-0.6</v>
      </c>
      <c r="L87" s="1244">
        <f t="shared" si="49"/>
        <v>-0.5</v>
      </c>
      <c r="M87" s="1244">
        <f t="shared" si="49"/>
        <v>0.7</v>
      </c>
      <c r="N87" s="1244">
        <f t="shared" si="49"/>
        <v>0.6</v>
      </c>
      <c r="O87" s="1244">
        <f t="shared" si="49"/>
        <v>-0.6</v>
      </c>
      <c r="P87" s="1244">
        <f t="shared" si="49"/>
        <v>-0.9</v>
      </c>
      <c r="Q87" s="1244">
        <f t="shared" si="49"/>
        <v>-0.9</v>
      </c>
      <c r="R87" s="1244">
        <f t="shared" si="49"/>
        <v>-1.3</v>
      </c>
      <c r="S87" s="1244">
        <f t="shared" si="49"/>
        <v>-0.9</v>
      </c>
      <c r="T87" s="1244">
        <f t="shared" si="49"/>
        <v>0.5</v>
      </c>
      <c r="U87" s="1244">
        <f t="shared" si="49"/>
        <v>0.8</v>
      </c>
      <c r="V87" s="1244">
        <f t="shared" si="49"/>
        <v>1.1000000000000001</v>
      </c>
      <c r="W87" s="1244">
        <f t="shared" si="49"/>
        <v>2.8</v>
      </c>
      <c r="X87" s="1244">
        <f t="shared" si="49"/>
        <v>3.2</v>
      </c>
      <c r="Y87" s="1244">
        <f t="shared" si="49"/>
        <v>1.2</v>
      </c>
      <c r="Z87" s="1244">
        <f t="shared" si="49"/>
        <v>0.3</v>
      </c>
      <c r="AA87" s="1244">
        <f t="shared" si="49"/>
        <v>0.5</v>
      </c>
      <c r="AB87" s="1244">
        <f t="shared" si="49"/>
        <v>0.2</v>
      </c>
      <c r="AC87" s="1244">
        <f t="shared" si="49"/>
        <v>0.4</v>
      </c>
      <c r="AD87" s="1244">
        <f t="shared" si="49"/>
        <v>0.9</v>
      </c>
      <c r="AE87" s="1244">
        <f t="shared" si="49"/>
        <v>1.1000000000000001</v>
      </c>
      <c r="AF87" s="1244">
        <f t="shared" si="49"/>
        <v>0.8</v>
      </c>
      <c r="AG87" s="1244">
        <f t="shared" si="49"/>
        <v>1.4</v>
      </c>
      <c r="AH87" s="1244">
        <f t="shared" si="49"/>
        <v>0.4</v>
      </c>
      <c r="AI87" s="1244">
        <f t="shared" si="49"/>
        <v>1.2</v>
      </c>
      <c r="AJ87" s="1260">
        <f>ROUND((AJ86-AI86)/AI86*100,1)</f>
        <v>0.3</v>
      </c>
      <c r="AK87" s="1466">
        <f>ROUND((AK86-AJ86)/AJ86*100,1)</f>
        <v>-0.2</v>
      </c>
      <c r="AL87" s="1466">
        <f>ROUND((AL86-AK86)/AK86*100,1)</f>
        <v>-0.8</v>
      </c>
      <c r="AM87" s="1466">
        <f>ROUND((AM86-AL86)/AL86*100,1)</f>
        <v>0.8</v>
      </c>
      <c r="AN87" s="1275"/>
      <c r="AO87" s="1217"/>
    </row>
    <row r="88" spans="1:41">
      <c r="A88" s="1217"/>
      <c r="B88" s="1256"/>
      <c r="C88" s="1236" t="s">
        <v>572</v>
      </c>
      <c r="D88" s="1259" t="s">
        <v>1031</v>
      </c>
      <c r="E88" s="1640">
        <v>1.85</v>
      </c>
      <c r="F88" s="1577">
        <v>2.0699999999999998</v>
      </c>
      <c r="G88" s="1577">
        <v>2.0499999999999998</v>
      </c>
      <c r="H88" s="1577">
        <v>1.61</v>
      </c>
      <c r="I88" s="1577">
        <v>1.2</v>
      </c>
      <c r="J88" s="1577">
        <v>1.08</v>
      </c>
      <c r="K88" s="1577">
        <v>1.06</v>
      </c>
      <c r="L88" s="1577">
        <v>1.19</v>
      </c>
      <c r="M88" s="1577">
        <v>1.2</v>
      </c>
      <c r="N88" s="1577">
        <v>0.92</v>
      </c>
      <c r="O88" s="1577">
        <v>0.87</v>
      </c>
      <c r="P88" s="1577">
        <v>1.05</v>
      </c>
      <c r="Q88" s="1577">
        <v>1.01</v>
      </c>
      <c r="R88" s="1577">
        <v>0.93</v>
      </c>
      <c r="S88" s="1578">
        <v>1.07</v>
      </c>
      <c r="T88" s="1578">
        <v>1.29</v>
      </c>
      <c r="U88" s="1578">
        <v>1.46</v>
      </c>
      <c r="V88" s="1578">
        <v>1.56</v>
      </c>
      <c r="W88" s="1578">
        <v>1.52</v>
      </c>
      <c r="X88" s="1579">
        <v>1.25</v>
      </c>
      <c r="Y88" s="1579">
        <v>0.79</v>
      </c>
      <c r="Z88" s="1579">
        <v>0.89</v>
      </c>
      <c r="AA88" s="1579">
        <v>1.05</v>
      </c>
      <c r="AB88" s="1579">
        <v>1.28</v>
      </c>
      <c r="AC88" s="1579">
        <v>1.46</v>
      </c>
      <c r="AD88" s="1579">
        <v>1.66</v>
      </c>
      <c r="AE88" s="1579">
        <v>1.8</v>
      </c>
      <c r="AF88" s="1579">
        <v>2.04</v>
      </c>
      <c r="AG88" s="1579">
        <v>2.2400000000000002</v>
      </c>
      <c r="AH88" s="1579">
        <v>2.39</v>
      </c>
      <c r="AI88" s="1579">
        <v>2.42</v>
      </c>
      <c r="AJ88" s="1537">
        <v>1.95</v>
      </c>
      <c r="AK88" s="1538">
        <v>2.02</v>
      </c>
      <c r="AL88" s="1538">
        <v>2.2599999999999998</v>
      </c>
      <c r="AM88" s="1858">
        <v>2.29</v>
      </c>
      <c r="AN88" s="1641" t="s">
        <v>1127</v>
      </c>
      <c r="AO88" s="1217"/>
    </row>
    <row r="89" spans="1:41">
      <c r="A89" s="1217"/>
      <c r="B89" s="1256" t="s">
        <v>1033</v>
      </c>
      <c r="C89" s="1236" t="s">
        <v>573</v>
      </c>
      <c r="D89" s="1259" t="s">
        <v>1031</v>
      </c>
      <c r="E89" s="1640">
        <v>1.25</v>
      </c>
      <c r="F89" s="1580">
        <v>1.4</v>
      </c>
      <c r="G89" s="1580">
        <v>1.4</v>
      </c>
      <c r="H89" s="1580">
        <v>1.08</v>
      </c>
      <c r="I89" s="1580">
        <v>0.76</v>
      </c>
      <c r="J89" s="1580">
        <v>0.64</v>
      </c>
      <c r="K89" s="1580">
        <v>0.63</v>
      </c>
      <c r="L89" s="1580">
        <v>0.7</v>
      </c>
      <c r="M89" s="1580">
        <v>0.72</v>
      </c>
      <c r="N89" s="1580">
        <v>0.53</v>
      </c>
      <c r="O89" s="1580">
        <v>0.48</v>
      </c>
      <c r="P89" s="1580">
        <v>0.59</v>
      </c>
      <c r="Q89" s="1580">
        <v>0.59</v>
      </c>
      <c r="R89" s="1580">
        <v>0.54</v>
      </c>
      <c r="S89" s="1581">
        <v>0.64</v>
      </c>
      <c r="T89" s="1581">
        <v>0.83</v>
      </c>
      <c r="U89" s="1581">
        <v>0.95</v>
      </c>
      <c r="V89" s="1581">
        <v>1.06</v>
      </c>
      <c r="W89" s="1581">
        <v>1.04</v>
      </c>
      <c r="X89" s="1582">
        <v>0.88</v>
      </c>
      <c r="Y89" s="1582">
        <v>0.47</v>
      </c>
      <c r="Z89" s="1582">
        <v>0.52</v>
      </c>
      <c r="AA89" s="1582">
        <v>0.65</v>
      </c>
      <c r="AB89" s="1582">
        <v>0.8</v>
      </c>
      <c r="AC89" s="1582">
        <v>0.93</v>
      </c>
      <c r="AD89" s="1582">
        <v>1.0900000000000001</v>
      </c>
      <c r="AE89" s="1582">
        <v>1.2</v>
      </c>
      <c r="AF89" s="1582">
        <v>1.36</v>
      </c>
      <c r="AG89" s="1582">
        <v>1.5</v>
      </c>
      <c r="AH89" s="1582">
        <v>1.61</v>
      </c>
      <c r="AI89" s="1582">
        <v>1.6</v>
      </c>
      <c r="AJ89" s="1538">
        <v>1.18</v>
      </c>
      <c r="AK89" s="1537">
        <v>1.1299999999999999</v>
      </c>
      <c r="AL89" s="1537">
        <v>1.28</v>
      </c>
      <c r="AM89" s="1537">
        <v>1.31</v>
      </c>
      <c r="AN89" s="1642"/>
      <c r="AO89" s="1217" t="s">
        <v>64</v>
      </c>
    </row>
    <row r="90" spans="1:41" ht="13.5" thickBot="1">
      <c r="A90" s="1217"/>
      <c r="B90" s="1256"/>
      <c r="C90" s="1263" t="s">
        <v>574</v>
      </c>
      <c r="D90" s="1297" t="s">
        <v>575</v>
      </c>
      <c r="E90" s="1859">
        <v>2.2999999999999998</v>
      </c>
      <c r="F90" s="1583">
        <v>2.1</v>
      </c>
      <c r="G90" s="1583">
        <v>2.1</v>
      </c>
      <c r="H90" s="1583">
        <v>2.2000000000000002</v>
      </c>
      <c r="I90" s="1583">
        <v>2.5</v>
      </c>
      <c r="J90" s="1583">
        <v>2.9</v>
      </c>
      <c r="K90" s="1583">
        <v>3.2</v>
      </c>
      <c r="L90" s="1583">
        <v>3.4</v>
      </c>
      <c r="M90" s="1860">
        <v>3.4</v>
      </c>
      <c r="N90" s="1860">
        <v>4.0999999999999996</v>
      </c>
      <c r="O90" s="1860">
        <v>4.7</v>
      </c>
      <c r="P90" s="1860">
        <v>4.7</v>
      </c>
      <c r="Q90" s="1860">
        <v>5</v>
      </c>
      <c r="R90" s="1860">
        <v>5.4</v>
      </c>
      <c r="S90" s="1583">
        <v>5.3</v>
      </c>
      <c r="T90" s="1583">
        <v>4.7</v>
      </c>
      <c r="U90" s="1583">
        <v>4.4000000000000004</v>
      </c>
      <c r="V90" s="1583">
        <v>4.0999999999999996</v>
      </c>
      <c r="W90" s="1583">
        <v>3.9</v>
      </c>
      <c r="X90" s="1574">
        <v>4</v>
      </c>
      <c r="Y90" s="1574">
        <v>5.0999999999999996</v>
      </c>
      <c r="Z90" s="1574">
        <v>5.0999999999999996</v>
      </c>
      <c r="AA90" s="1574">
        <v>4.5999999999999996</v>
      </c>
      <c r="AB90" s="1574">
        <v>4.3</v>
      </c>
      <c r="AC90" s="1861">
        <v>4</v>
      </c>
      <c r="AD90" s="1861">
        <v>3.6</v>
      </c>
      <c r="AE90" s="1861">
        <v>3.4</v>
      </c>
      <c r="AF90" s="1861">
        <v>3.1</v>
      </c>
      <c r="AG90" s="1861">
        <v>2.8</v>
      </c>
      <c r="AH90" s="1861">
        <v>2.4</v>
      </c>
      <c r="AI90" s="1861">
        <v>2.4</v>
      </c>
      <c r="AJ90" s="1540">
        <v>2.8</v>
      </c>
      <c r="AK90" s="1618">
        <v>2.8</v>
      </c>
      <c r="AL90" s="1618">
        <v>2.6</v>
      </c>
      <c r="AM90" s="1862">
        <v>2.6</v>
      </c>
      <c r="AN90" s="1863" t="s">
        <v>1110</v>
      </c>
      <c r="AO90" s="1217"/>
    </row>
    <row r="91" spans="1:41">
      <c r="A91" s="1217"/>
      <c r="B91" s="1585"/>
      <c r="C91" s="1864" t="s">
        <v>1128</v>
      </c>
      <c r="D91" s="1586" t="s">
        <v>1054</v>
      </c>
      <c r="E91" s="1865"/>
      <c r="F91" s="1866"/>
      <c r="G91" s="1866"/>
      <c r="H91" s="1866"/>
      <c r="I91" s="1866"/>
      <c r="J91" s="1866"/>
      <c r="K91" s="1866"/>
      <c r="L91" s="1866"/>
      <c r="M91" s="1866"/>
      <c r="N91" s="1866"/>
      <c r="O91" s="1866"/>
      <c r="P91" s="1866"/>
      <c r="Q91" s="1866"/>
      <c r="R91" s="1866"/>
      <c r="S91" s="1866"/>
      <c r="T91" s="1867"/>
      <c r="U91" s="1867"/>
      <c r="V91" s="1867"/>
      <c r="W91" s="1867"/>
      <c r="X91" s="1867"/>
      <c r="Y91" s="1867"/>
      <c r="Z91" s="1867"/>
      <c r="AA91" s="1867"/>
      <c r="AB91" s="1868">
        <v>100.00000000666665</v>
      </c>
      <c r="AC91" s="1869">
        <v>102.87122048416666</v>
      </c>
      <c r="AD91" s="1869">
        <v>101.77303048500001</v>
      </c>
      <c r="AE91" s="1869">
        <v>101.34519232666666</v>
      </c>
      <c r="AF91" s="1869">
        <v>100.57741942166666</v>
      </c>
      <c r="AG91" s="1869">
        <v>101.78163380083333</v>
      </c>
      <c r="AH91" s="1869">
        <v>102.26316992083332</v>
      </c>
      <c r="AI91" s="1869">
        <v>101.32632323583334</v>
      </c>
      <c r="AJ91" s="1870">
        <v>95.347561360833353</v>
      </c>
      <c r="AK91" s="1870">
        <v>96.334573260833338</v>
      </c>
      <c r="AL91" s="1870">
        <v>99.010369689166666</v>
      </c>
      <c r="AM91" s="1870">
        <v>99.291701677777766</v>
      </c>
      <c r="AN91" s="1871" t="s">
        <v>1055</v>
      </c>
      <c r="AO91" s="1217"/>
    </row>
    <row r="92" spans="1:41">
      <c r="A92" s="1217"/>
      <c r="B92" s="1256"/>
      <c r="C92" s="1242"/>
      <c r="D92" s="1259" t="s">
        <v>577</v>
      </c>
      <c r="E92" s="1643"/>
      <c r="F92" s="1339"/>
      <c r="G92" s="1339"/>
      <c r="H92" s="1339"/>
      <c r="I92" s="1339"/>
      <c r="J92" s="1339"/>
      <c r="K92" s="1339"/>
      <c r="L92" s="1339"/>
      <c r="M92" s="1339"/>
      <c r="N92" s="1339"/>
      <c r="O92" s="1339"/>
      <c r="P92" s="1339"/>
      <c r="Q92" s="1339"/>
      <c r="R92" s="1339"/>
      <c r="S92" s="1339"/>
      <c r="T92" s="1277"/>
      <c r="U92" s="1277"/>
      <c r="V92" s="1277"/>
      <c r="W92" s="1277"/>
      <c r="X92" s="1277"/>
      <c r="Y92" s="1277"/>
      <c r="Z92" s="1277"/>
      <c r="AA92" s="1277"/>
      <c r="AB92" s="1340"/>
      <c r="AC92" s="1233">
        <f t="shared" ref="AC92:AM92" si="50">ROUND((AC91-AB91)/AB91*100,1)</f>
        <v>2.9</v>
      </c>
      <c r="AD92" s="1233">
        <f t="shared" si="50"/>
        <v>-1.1000000000000001</v>
      </c>
      <c r="AE92" s="1233">
        <f t="shared" si="50"/>
        <v>-0.4</v>
      </c>
      <c r="AF92" s="1233">
        <f t="shared" si="50"/>
        <v>-0.8</v>
      </c>
      <c r="AG92" s="1233">
        <f t="shared" si="50"/>
        <v>1.2</v>
      </c>
      <c r="AH92" s="1233">
        <f t="shared" si="50"/>
        <v>0.5</v>
      </c>
      <c r="AI92" s="1233">
        <f t="shared" si="50"/>
        <v>-0.9</v>
      </c>
      <c r="AJ92" s="1234">
        <f t="shared" si="50"/>
        <v>-5.9</v>
      </c>
      <c r="AK92" s="1520">
        <f t="shared" si="50"/>
        <v>1</v>
      </c>
      <c r="AL92" s="1520">
        <f t="shared" si="50"/>
        <v>2.8</v>
      </c>
      <c r="AM92" s="1520">
        <f t="shared" si="50"/>
        <v>0.3</v>
      </c>
      <c r="AN92" s="1341"/>
      <c r="AO92" s="1217"/>
    </row>
    <row r="93" spans="1:41">
      <c r="A93" s="1217"/>
      <c r="B93" s="1256"/>
      <c r="C93" s="1263" t="s">
        <v>677</v>
      </c>
      <c r="D93" s="1278" t="s">
        <v>1059</v>
      </c>
      <c r="E93" s="1644">
        <v>166.2612</v>
      </c>
      <c r="F93" s="1249">
        <v>170.71090000000001</v>
      </c>
      <c r="G93" s="1249">
        <v>137.01259999999999</v>
      </c>
      <c r="H93" s="1249">
        <v>140.25899999999999</v>
      </c>
      <c r="I93" s="1249">
        <v>148.5684</v>
      </c>
      <c r="J93" s="1249">
        <v>157.02520000000001</v>
      </c>
      <c r="K93" s="1249">
        <v>147.03299999999999</v>
      </c>
      <c r="L93" s="1249">
        <v>164.32660000000001</v>
      </c>
      <c r="M93" s="1335">
        <v>138.70140000000001</v>
      </c>
      <c r="N93" s="1335">
        <v>119.8295</v>
      </c>
      <c r="O93" s="1335">
        <v>121.4601</v>
      </c>
      <c r="P93" s="1335">
        <v>122.9843</v>
      </c>
      <c r="Q93" s="1335">
        <v>117.3858</v>
      </c>
      <c r="R93" s="1335">
        <v>115.1016</v>
      </c>
      <c r="S93" s="1249">
        <v>116.00830000000001</v>
      </c>
      <c r="T93" s="1249">
        <v>118.9049</v>
      </c>
      <c r="U93" s="1249">
        <v>123.61750000000001</v>
      </c>
      <c r="V93" s="1249">
        <v>129.03909999999999</v>
      </c>
      <c r="W93" s="1249">
        <v>106.0741</v>
      </c>
      <c r="X93" s="1249">
        <v>109.3519</v>
      </c>
      <c r="Y93" s="1249">
        <v>78.840999999999994</v>
      </c>
      <c r="Z93" s="1249">
        <v>81.312600000000003</v>
      </c>
      <c r="AA93" s="1249">
        <v>83.411699999999996</v>
      </c>
      <c r="AB93" s="1249">
        <v>88.279700000000005</v>
      </c>
      <c r="AC93" s="1279">
        <v>98.002499999999998</v>
      </c>
      <c r="AD93" s="1279">
        <v>89.226100000000002</v>
      </c>
      <c r="AE93" s="1279">
        <v>90.929900000000004</v>
      </c>
      <c r="AF93" s="1279">
        <v>96.723699999999994</v>
      </c>
      <c r="AG93" s="1279">
        <v>96.464100000000002</v>
      </c>
      <c r="AH93" s="1279">
        <v>94.236999999999995</v>
      </c>
      <c r="AI93" s="1279">
        <v>90.512299999999996</v>
      </c>
      <c r="AJ93" s="1280">
        <v>81.534000000000006</v>
      </c>
      <c r="AK93" s="1283">
        <v>85.648399999999995</v>
      </c>
      <c r="AL93" s="1283">
        <v>85.9529</v>
      </c>
      <c r="AM93" s="1848">
        <v>81.962299999999999</v>
      </c>
      <c r="AN93" s="1330" t="s">
        <v>1129</v>
      </c>
      <c r="AO93" s="1217"/>
    </row>
    <row r="94" spans="1:41">
      <c r="A94" s="1217"/>
      <c r="B94" s="1256" t="s">
        <v>1130</v>
      </c>
      <c r="C94" s="1242"/>
      <c r="D94" s="1259" t="s">
        <v>577</v>
      </c>
      <c r="E94" s="1645" t="s">
        <v>579</v>
      </c>
      <c r="F94" s="1233">
        <f t="shared" ref="F94:AM94" si="51">ROUND((F93-E93)/E93*100,1)</f>
        <v>2.7</v>
      </c>
      <c r="G94" s="1233">
        <f t="shared" si="51"/>
        <v>-19.7</v>
      </c>
      <c r="H94" s="1233">
        <f t="shared" si="51"/>
        <v>2.4</v>
      </c>
      <c r="I94" s="1233">
        <f t="shared" si="51"/>
        <v>5.9</v>
      </c>
      <c r="J94" s="1233">
        <f t="shared" si="51"/>
        <v>5.7</v>
      </c>
      <c r="K94" s="1233">
        <f t="shared" si="51"/>
        <v>-6.4</v>
      </c>
      <c r="L94" s="1233">
        <f t="shared" si="51"/>
        <v>11.8</v>
      </c>
      <c r="M94" s="1233">
        <f t="shared" si="51"/>
        <v>-15.6</v>
      </c>
      <c r="N94" s="1233">
        <f t="shared" si="51"/>
        <v>-13.6</v>
      </c>
      <c r="O94" s="1233">
        <f t="shared" si="51"/>
        <v>1.4</v>
      </c>
      <c r="P94" s="1233">
        <f t="shared" si="51"/>
        <v>1.3</v>
      </c>
      <c r="Q94" s="1233">
        <f t="shared" si="51"/>
        <v>-4.5999999999999996</v>
      </c>
      <c r="R94" s="1233">
        <f t="shared" si="51"/>
        <v>-1.9</v>
      </c>
      <c r="S94" s="1233">
        <f t="shared" si="51"/>
        <v>0.8</v>
      </c>
      <c r="T94" s="1233">
        <f t="shared" si="51"/>
        <v>2.5</v>
      </c>
      <c r="U94" s="1233">
        <f t="shared" si="51"/>
        <v>4</v>
      </c>
      <c r="V94" s="1233">
        <f t="shared" si="51"/>
        <v>4.4000000000000004</v>
      </c>
      <c r="W94" s="1233">
        <f t="shared" si="51"/>
        <v>-17.8</v>
      </c>
      <c r="X94" s="1233">
        <f t="shared" si="51"/>
        <v>3.1</v>
      </c>
      <c r="Y94" s="1233">
        <f t="shared" si="51"/>
        <v>-27.9</v>
      </c>
      <c r="Z94" s="1233">
        <f t="shared" si="51"/>
        <v>3.1</v>
      </c>
      <c r="AA94" s="1233">
        <f t="shared" si="51"/>
        <v>2.6</v>
      </c>
      <c r="AB94" s="1233">
        <f t="shared" si="51"/>
        <v>5.8</v>
      </c>
      <c r="AC94" s="1233">
        <f t="shared" si="51"/>
        <v>11</v>
      </c>
      <c r="AD94" s="1233">
        <f t="shared" si="51"/>
        <v>-9</v>
      </c>
      <c r="AE94" s="1233">
        <f t="shared" si="51"/>
        <v>1.9</v>
      </c>
      <c r="AF94" s="1233">
        <f t="shared" si="51"/>
        <v>6.4</v>
      </c>
      <c r="AG94" s="1233">
        <f t="shared" si="51"/>
        <v>-0.3</v>
      </c>
      <c r="AH94" s="1233">
        <f t="shared" si="51"/>
        <v>-2.2999999999999998</v>
      </c>
      <c r="AI94" s="1233">
        <f t="shared" si="51"/>
        <v>-4</v>
      </c>
      <c r="AJ94" s="1234">
        <f t="shared" si="51"/>
        <v>-9.9</v>
      </c>
      <c r="AK94" s="1234">
        <f t="shared" si="51"/>
        <v>5</v>
      </c>
      <c r="AL94" s="1234">
        <f t="shared" si="51"/>
        <v>0.4</v>
      </c>
      <c r="AM94" s="1234">
        <f t="shared" si="51"/>
        <v>-4.5999999999999996</v>
      </c>
      <c r="AN94" s="1275"/>
      <c r="AO94" s="1217"/>
    </row>
    <row r="95" spans="1:41">
      <c r="A95" s="1217"/>
      <c r="B95" s="1256" t="s">
        <v>1061</v>
      </c>
      <c r="C95" s="1236" t="s">
        <v>672</v>
      </c>
      <c r="D95" s="1281" t="s">
        <v>1131</v>
      </c>
      <c r="E95" s="1646">
        <v>269.210058</v>
      </c>
      <c r="F95" s="1248">
        <v>283.42098099999998</v>
      </c>
      <c r="G95" s="1248">
        <v>252.25974500000001</v>
      </c>
      <c r="H95" s="1248">
        <v>246.601113</v>
      </c>
      <c r="I95" s="1248">
        <v>230.65418099999999</v>
      </c>
      <c r="J95" s="1248">
        <v>238.065617</v>
      </c>
      <c r="K95" s="1248">
        <v>228.14518799999999</v>
      </c>
      <c r="L95" s="1248">
        <v>259.79276800000002</v>
      </c>
      <c r="M95" s="1342">
        <v>227.96626199999997</v>
      </c>
      <c r="N95" s="1342">
        <v>195.99659</v>
      </c>
      <c r="O95" s="1342">
        <v>194.27765699999998</v>
      </c>
      <c r="P95" s="1342">
        <v>200.25865899999999</v>
      </c>
      <c r="Q95" s="1342">
        <v>181.09319299999999</v>
      </c>
      <c r="R95" s="1342">
        <v>172.344269</v>
      </c>
      <c r="S95" s="1248">
        <v>173.09634599999998</v>
      </c>
      <c r="T95" s="1249">
        <v>181.50475599999999</v>
      </c>
      <c r="U95" s="1249">
        <v>186.05811800000001</v>
      </c>
      <c r="V95" s="1249">
        <v>188.87453499999998</v>
      </c>
      <c r="W95" s="1249">
        <v>160.99071699999999</v>
      </c>
      <c r="X95" s="1249">
        <v>157.41098199999999</v>
      </c>
      <c r="Y95" s="1249">
        <v>115.485828</v>
      </c>
      <c r="Z95" s="1343">
        <v>121.45510899999999</v>
      </c>
      <c r="AA95" s="1343">
        <v>126.50857000000001</v>
      </c>
      <c r="AB95" s="1343">
        <v>132.60853</v>
      </c>
      <c r="AC95" s="1343">
        <v>147.85275899999999</v>
      </c>
      <c r="AD95" s="1249">
        <v>134.02133499999999</v>
      </c>
      <c r="AE95" s="1249">
        <v>129.443907</v>
      </c>
      <c r="AF95" s="1249">
        <v>132.96209199999998</v>
      </c>
      <c r="AG95" s="1249">
        <v>134.67895300000001</v>
      </c>
      <c r="AH95" s="1248">
        <v>131.14925199999999</v>
      </c>
      <c r="AI95" s="1279">
        <v>127.55503300000001</v>
      </c>
      <c r="AJ95" s="1280">
        <v>113.743649</v>
      </c>
      <c r="AK95" s="1280">
        <v>122.23889</v>
      </c>
      <c r="AL95" s="1280">
        <v>119.466373</v>
      </c>
      <c r="AM95" s="1280">
        <v>111.213656</v>
      </c>
      <c r="AN95" s="1275" t="s">
        <v>97</v>
      </c>
      <c r="AO95" s="1217"/>
    </row>
    <row r="96" spans="1:41">
      <c r="A96" s="1217"/>
      <c r="B96" s="1256"/>
      <c r="C96" s="1242"/>
      <c r="D96" s="1259" t="s">
        <v>577</v>
      </c>
      <c r="E96" s="1645" t="s">
        <v>579</v>
      </c>
      <c r="F96" s="1233">
        <f t="shared" ref="F96:AM96" si="52">ROUND((F95-E95)/E95*100,1)</f>
        <v>5.3</v>
      </c>
      <c r="G96" s="1233">
        <f t="shared" si="52"/>
        <v>-11</v>
      </c>
      <c r="H96" s="1233">
        <f t="shared" si="52"/>
        <v>-2.2000000000000002</v>
      </c>
      <c r="I96" s="1233">
        <f t="shared" si="52"/>
        <v>-6.5</v>
      </c>
      <c r="J96" s="1233">
        <f t="shared" si="52"/>
        <v>3.2</v>
      </c>
      <c r="K96" s="1233">
        <f t="shared" si="52"/>
        <v>-4.2</v>
      </c>
      <c r="L96" s="1233">
        <f t="shared" si="52"/>
        <v>13.9</v>
      </c>
      <c r="M96" s="1233">
        <f t="shared" si="52"/>
        <v>-12.3</v>
      </c>
      <c r="N96" s="1233">
        <f t="shared" si="52"/>
        <v>-14</v>
      </c>
      <c r="O96" s="1233">
        <f t="shared" si="52"/>
        <v>-0.9</v>
      </c>
      <c r="P96" s="1233">
        <f t="shared" si="52"/>
        <v>3.1</v>
      </c>
      <c r="Q96" s="1233">
        <f t="shared" si="52"/>
        <v>-9.6</v>
      </c>
      <c r="R96" s="1233">
        <f t="shared" si="52"/>
        <v>-4.8</v>
      </c>
      <c r="S96" s="1233">
        <f t="shared" si="52"/>
        <v>0.4</v>
      </c>
      <c r="T96" s="1233">
        <f t="shared" si="52"/>
        <v>4.9000000000000004</v>
      </c>
      <c r="U96" s="1233">
        <f t="shared" si="52"/>
        <v>2.5</v>
      </c>
      <c r="V96" s="1233">
        <f t="shared" si="52"/>
        <v>1.5</v>
      </c>
      <c r="W96" s="1233">
        <f t="shared" si="52"/>
        <v>-14.8</v>
      </c>
      <c r="X96" s="1233">
        <f t="shared" si="52"/>
        <v>-2.2000000000000002</v>
      </c>
      <c r="Y96" s="1233">
        <f t="shared" si="52"/>
        <v>-26.6</v>
      </c>
      <c r="Z96" s="1233">
        <f t="shared" si="52"/>
        <v>5.2</v>
      </c>
      <c r="AA96" s="1233">
        <f t="shared" si="52"/>
        <v>4.2</v>
      </c>
      <c r="AB96" s="1233">
        <f t="shared" si="52"/>
        <v>4.8</v>
      </c>
      <c r="AC96" s="1233">
        <f t="shared" si="52"/>
        <v>11.5</v>
      </c>
      <c r="AD96" s="1233">
        <f t="shared" si="52"/>
        <v>-9.4</v>
      </c>
      <c r="AE96" s="1233">
        <f t="shared" si="52"/>
        <v>-3.4</v>
      </c>
      <c r="AF96" s="1233">
        <f t="shared" si="52"/>
        <v>2.7</v>
      </c>
      <c r="AG96" s="1233">
        <f t="shared" si="52"/>
        <v>1.3</v>
      </c>
      <c r="AH96" s="1233">
        <f t="shared" si="52"/>
        <v>-2.6</v>
      </c>
      <c r="AI96" s="1233">
        <f t="shared" si="52"/>
        <v>-2.7</v>
      </c>
      <c r="AJ96" s="1234">
        <f t="shared" si="52"/>
        <v>-10.8</v>
      </c>
      <c r="AK96" s="1520">
        <f t="shared" si="52"/>
        <v>7.5</v>
      </c>
      <c r="AL96" s="1520">
        <f t="shared" si="52"/>
        <v>-2.2999999999999998</v>
      </c>
      <c r="AM96" s="1520">
        <f t="shared" si="52"/>
        <v>-6.9</v>
      </c>
      <c r="AN96" s="1272"/>
      <c r="AO96" s="1217"/>
    </row>
    <row r="97" spans="1:42">
      <c r="A97" s="1217"/>
      <c r="B97" s="1256" t="s">
        <v>1063</v>
      </c>
      <c r="C97" s="1263" t="s">
        <v>1064</v>
      </c>
      <c r="D97" s="1264" t="s">
        <v>1132</v>
      </c>
      <c r="E97" s="1647">
        <v>5561.5940000000001</v>
      </c>
      <c r="F97" s="1300">
        <v>5975.0889999999999</v>
      </c>
      <c r="G97" s="1300">
        <v>5744.9489999999996</v>
      </c>
      <c r="H97" s="1300">
        <v>5333.7839999999997</v>
      </c>
      <c r="I97" s="1300">
        <v>4887.1760000000004</v>
      </c>
      <c r="J97" s="1300">
        <v>4911.6509999999998</v>
      </c>
      <c r="K97" s="1300">
        <v>5149.4139999999998</v>
      </c>
      <c r="L97" s="1300">
        <v>5375.6049999999996</v>
      </c>
      <c r="M97" s="1344">
        <v>5112.5039999999999</v>
      </c>
      <c r="N97" s="1344">
        <v>4335.3180000000002</v>
      </c>
      <c r="O97" s="1344">
        <v>3987.7310000000002</v>
      </c>
      <c r="P97" s="1344">
        <v>4095.1170000000002</v>
      </c>
      <c r="Q97" s="1344">
        <v>4059.0459999999998</v>
      </c>
      <c r="R97" s="1344">
        <v>3966.0929999999998</v>
      </c>
      <c r="S97" s="1300">
        <v>4027.3150000000001</v>
      </c>
      <c r="T97" s="1298">
        <v>3962.232</v>
      </c>
      <c r="U97" s="1298">
        <v>3928.3510000000001</v>
      </c>
      <c r="V97" s="1298">
        <v>3715.8870000000002</v>
      </c>
      <c r="W97" s="1298">
        <v>3433.8290000000002</v>
      </c>
      <c r="X97" s="1298">
        <v>3212.3420000000001</v>
      </c>
      <c r="Y97" s="1298">
        <v>2921.0839999999998</v>
      </c>
      <c r="Z97" s="1298">
        <v>3229.7159999999999</v>
      </c>
      <c r="AA97" s="1298">
        <v>2689.0740000000001</v>
      </c>
      <c r="AB97" s="1298">
        <v>3390.2739999999999</v>
      </c>
      <c r="AC97" s="1298">
        <v>3262.5219999999999</v>
      </c>
      <c r="AD97" s="1298">
        <v>3290.098</v>
      </c>
      <c r="AE97" s="1298">
        <v>3150.31</v>
      </c>
      <c r="AF97" s="1298">
        <v>3244.7979999999998</v>
      </c>
      <c r="AG97" s="1298">
        <v>3390.8240000000001</v>
      </c>
      <c r="AH97" s="1298">
        <v>3347.9430000000002</v>
      </c>
      <c r="AI97" s="1288">
        <v>3284.87</v>
      </c>
      <c r="AJ97" s="1546">
        <v>2880.527</v>
      </c>
      <c r="AK97" s="1545">
        <v>2795.8180000000002</v>
      </c>
      <c r="AL97" s="1545">
        <v>2563.1840000000002</v>
      </c>
      <c r="AM97" s="1847">
        <v>3034.1669999999999</v>
      </c>
      <c r="AN97" s="1284" t="s">
        <v>1066</v>
      </c>
      <c r="AO97" s="1217"/>
    </row>
    <row r="98" spans="1:42">
      <c r="A98" s="1217"/>
      <c r="B98" s="1256"/>
      <c r="C98" s="1285" t="s">
        <v>38</v>
      </c>
      <c r="D98" s="1259" t="s">
        <v>577</v>
      </c>
      <c r="E98" s="1648" t="s">
        <v>579</v>
      </c>
      <c r="F98" s="1548">
        <f t="shared" ref="F98:AM98" si="53">ROUND((F97-E97)/E97*100,1)</f>
        <v>7.4</v>
      </c>
      <c r="G98" s="1548">
        <f t="shared" si="53"/>
        <v>-3.9</v>
      </c>
      <c r="H98" s="1548">
        <f t="shared" si="53"/>
        <v>-7.2</v>
      </c>
      <c r="I98" s="1548">
        <f t="shared" si="53"/>
        <v>-8.4</v>
      </c>
      <c r="J98" s="1548">
        <f t="shared" si="53"/>
        <v>0.5</v>
      </c>
      <c r="K98" s="1548">
        <f t="shared" si="53"/>
        <v>4.8</v>
      </c>
      <c r="L98" s="1548">
        <f t="shared" si="53"/>
        <v>4.4000000000000004</v>
      </c>
      <c r="M98" s="1548">
        <f t="shared" si="53"/>
        <v>-4.9000000000000004</v>
      </c>
      <c r="N98" s="1548">
        <f t="shared" si="53"/>
        <v>-15.2</v>
      </c>
      <c r="O98" s="1548">
        <f t="shared" si="53"/>
        <v>-8</v>
      </c>
      <c r="P98" s="1548">
        <f t="shared" si="53"/>
        <v>2.7</v>
      </c>
      <c r="Q98" s="1548">
        <f t="shared" si="53"/>
        <v>-0.9</v>
      </c>
      <c r="R98" s="1548">
        <f t="shared" si="53"/>
        <v>-2.2999999999999998</v>
      </c>
      <c r="S98" s="1548">
        <f t="shared" si="53"/>
        <v>1.5</v>
      </c>
      <c r="T98" s="1548">
        <f t="shared" si="53"/>
        <v>-1.6</v>
      </c>
      <c r="U98" s="1548">
        <f t="shared" si="53"/>
        <v>-0.9</v>
      </c>
      <c r="V98" s="1548">
        <f t="shared" si="53"/>
        <v>-5.4</v>
      </c>
      <c r="W98" s="1548">
        <f t="shared" si="53"/>
        <v>-7.6</v>
      </c>
      <c r="X98" s="1548">
        <f t="shared" si="53"/>
        <v>-6.5</v>
      </c>
      <c r="Y98" s="1548">
        <f t="shared" si="53"/>
        <v>-9.1</v>
      </c>
      <c r="Z98" s="1548">
        <f t="shared" si="53"/>
        <v>10.6</v>
      </c>
      <c r="AA98" s="1548">
        <f t="shared" si="53"/>
        <v>-16.7</v>
      </c>
      <c r="AB98" s="1548">
        <f t="shared" si="53"/>
        <v>26.1</v>
      </c>
      <c r="AC98" s="1548">
        <f t="shared" si="53"/>
        <v>-3.8</v>
      </c>
      <c r="AD98" s="1548">
        <f t="shared" si="53"/>
        <v>0.8</v>
      </c>
      <c r="AE98" s="1548">
        <f t="shared" si="53"/>
        <v>-4.2</v>
      </c>
      <c r="AF98" s="1548">
        <f t="shared" si="53"/>
        <v>3</v>
      </c>
      <c r="AG98" s="1548">
        <f t="shared" si="53"/>
        <v>4.5</v>
      </c>
      <c r="AH98" s="1548">
        <f t="shared" si="53"/>
        <v>-1.3</v>
      </c>
      <c r="AI98" s="1548">
        <f t="shared" si="53"/>
        <v>-1.9</v>
      </c>
      <c r="AJ98" s="1520">
        <f t="shared" si="53"/>
        <v>-12.3</v>
      </c>
      <c r="AK98" s="1234">
        <f t="shared" si="53"/>
        <v>-2.9</v>
      </c>
      <c r="AL98" s="1234">
        <f t="shared" si="53"/>
        <v>-8.3000000000000007</v>
      </c>
      <c r="AM98" s="1234">
        <f t="shared" si="53"/>
        <v>18.399999999999999</v>
      </c>
      <c r="AN98" s="1553" t="s">
        <v>1068</v>
      </c>
      <c r="AO98" s="1217"/>
    </row>
    <row r="99" spans="1:42">
      <c r="A99" s="1217"/>
      <c r="B99" s="1256" t="s">
        <v>1067</v>
      </c>
      <c r="C99" s="1236" t="s">
        <v>1218</v>
      </c>
      <c r="D99" s="1345" t="s">
        <v>1133</v>
      </c>
      <c r="E99" s="1649">
        <f>E165/1000</f>
        <v>17884.422999999999</v>
      </c>
      <c r="F99" s="1649">
        <f t="shared" ref="F99:AM99" si="54">F165/1000</f>
        <v>19376.277999999998</v>
      </c>
      <c r="G99" s="1649">
        <f t="shared" si="54"/>
        <v>20941.933000000001</v>
      </c>
      <c r="H99" s="1649">
        <f t="shared" si="54"/>
        <v>22164.196</v>
      </c>
      <c r="I99" s="1649">
        <f t="shared" si="54"/>
        <v>22203.843000000001</v>
      </c>
      <c r="J99" s="1649">
        <f t="shared" si="54"/>
        <v>21489.741999999998</v>
      </c>
      <c r="K99" s="1649">
        <f t="shared" si="54"/>
        <v>21792.815999999999</v>
      </c>
      <c r="L99" s="1649">
        <f t="shared" si="54"/>
        <v>22339.760999999999</v>
      </c>
      <c r="M99" s="1649">
        <f t="shared" si="54"/>
        <v>22976.16</v>
      </c>
      <c r="N99" s="1649">
        <f t="shared" si="54"/>
        <v>23412.935000000001</v>
      </c>
      <c r="O99" s="1649">
        <f t="shared" si="54"/>
        <v>23248.455999999998</v>
      </c>
      <c r="P99" s="1649">
        <f t="shared" si="54"/>
        <v>23124.402999999998</v>
      </c>
      <c r="Q99" s="1649">
        <f t="shared" si="54"/>
        <v>22633.879000000001</v>
      </c>
      <c r="R99" s="1649">
        <f t="shared" si="54"/>
        <v>22340.865000000002</v>
      </c>
      <c r="S99" s="1649">
        <f t="shared" si="54"/>
        <v>22032.84</v>
      </c>
      <c r="T99" s="1649">
        <f t="shared" si="54"/>
        <v>21759.254000000001</v>
      </c>
      <c r="U99" s="1649">
        <f t="shared" si="54"/>
        <v>21467.233</v>
      </c>
      <c r="V99" s="1649">
        <f t="shared" si="54"/>
        <v>21328.350999999999</v>
      </c>
      <c r="W99" s="1649">
        <f t="shared" si="54"/>
        <v>21144.974999999999</v>
      </c>
      <c r="X99" s="1649">
        <f t="shared" si="54"/>
        <v>21198.775000000001</v>
      </c>
      <c r="Y99" s="1649">
        <f t="shared" si="54"/>
        <v>20951.099999999999</v>
      </c>
      <c r="Z99" s="1649">
        <f t="shared" si="54"/>
        <v>19775.776999999998</v>
      </c>
      <c r="AA99" s="1649">
        <f t="shared" si="54"/>
        <v>19579.062999999998</v>
      </c>
      <c r="AB99" s="1649">
        <f t="shared" si="54"/>
        <v>19593.278999999999</v>
      </c>
      <c r="AC99" s="1649">
        <f t="shared" si="54"/>
        <v>19591.627</v>
      </c>
      <c r="AD99" s="1649">
        <f t="shared" si="54"/>
        <v>19777.406999999999</v>
      </c>
      <c r="AE99" s="1649">
        <f t="shared" si="54"/>
        <v>20197.310000000001</v>
      </c>
      <c r="AF99" s="1649">
        <f t="shared" si="54"/>
        <v>20049.078000000001</v>
      </c>
      <c r="AG99" s="1649">
        <f t="shared" si="54"/>
        <v>19597.852999999999</v>
      </c>
      <c r="AH99" s="1649">
        <f t="shared" si="54"/>
        <v>19602.508000000002</v>
      </c>
      <c r="AI99" s="1649">
        <f t="shared" si="54"/>
        <v>19604.355</v>
      </c>
      <c r="AJ99" s="1649">
        <f t="shared" si="54"/>
        <v>19396.177</v>
      </c>
      <c r="AK99" s="1652">
        <f t="shared" si="54"/>
        <v>19907.135999999999</v>
      </c>
      <c r="AL99" s="1652">
        <f t="shared" si="54"/>
        <v>20660.329000000002</v>
      </c>
      <c r="AM99" s="1652">
        <f t="shared" si="54"/>
        <v>21607.422999999999</v>
      </c>
      <c r="AN99" s="1584" t="s">
        <v>1069</v>
      </c>
      <c r="AO99" s="1217" t="s">
        <v>271</v>
      </c>
    </row>
    <row r="100" spans="1:42" ht="13.5" thickBot="1">
      <c r="A100" s="1217"/>
      <c r="B100" s="1338"/>
      <c r="C100" s="1346"/>
      <c r="D100" s="1872" t="s">
        <v>577</v>
      </c>
      <c r="E100" s="1873" t="s">
        <v>579</v>
      </c>
      <c r="F100" s="1347">
        <f t="shared" ref="F100:AM100" si="55">ROUND((F99-E99)/E99*100,1)</f>
        <v>8.3000000000000007</v>
      </c>
      <c r="G100" s="1347">
        <f t="shared" si="55"/>
        <v>8.1</v>
      </c>
      <c r="H100" s="1347">
        <f t="shared" si="55"/>
        <v>5.8</v>
      </c>
      <c r="I100" s="1347">
        <f t="shared" si="55"/>
        <v>0.2</v>
      </c>
      <c r="J100" s="1347">
        <f t="shared" si="55"/>
        <v>-3.2</v>
      </c>
      <c r="K100" s="1347">
        <f t="shared" si="55"/>
        <v>1.4</v>
      </c>
      <c r="L100" s="1347">
        <f t="shared" si="55"/>
        <v>2.5</v>
      </c>
      <c r="M100" s="1347">
        <f t="shared" si="55"/>
        <v>2.8</v>
      </c>
      <c r="N100" s="1347">
        <f t="shared" si="55"/>
        <v>1.9</v>
      </c>
      <c r="O100" s="1347">
        <f t="shared" si="55"/>
        <v>-0.7</v>
      </c>
      <c r="P100" s="1347">
        <f t="shared" si="55"/>
        <v>-0.5</v>
      </c>
      <c r="Q100" s="1347">
        <f t="shared" si="55"/>
        <v>-2.1</v>
      </c>
      <c r="R100" s="1347">
        <f t="shared" si="55"/>
        <v>-1.3</v>
      </c>
      <c r="S100" s="1347">
        <f t="shared" si="55"/>
        <v>-1.4</v>
      </c>
      <c r="T100" s="1347">
        <f t="shared" si="55"/>
        <v>-1.2</v>
      </c>
      <c r="U100" s="1347">
        <f t="shared" si="55"/>
        <v>-1.3</v>
      </c>
      <c r="V100" s="1347">
        <f t="shared" si="55"/>
        <v>-0.6</v>
      </c>
      <c r="W100" s="1347">
        <f t="shared" si="55"/>
        <v>-0.9</v>
      </c>
      <c r="X100" s="1347">
        <f t="shared" si="55"/>
        <v>0.3</v>
      </c>
      <c r="Y100" s="1347">
        <f t="shared" si="55"/>
        <v>-1.2</v>
      </c>
      <c r="Z100" s="1347">
        <f t="shared" si="55"/>
        <v>-5.6</v>
      </c>
      <c r="AA100" s="1347">
        <f t="shared" si="55"/>
        <v>-1</v>
      </c>
      <c r="AB100" s="1347">
        <f t="shared" si="55"/>
        <v>0.1</v>
      </c>
      <c r="AC100" s="1347">
        <f t="shared" si="55"/>
        <v>0</v>
      </c>
      <c r="AD100" s="1347">
        <f t="shared" si="55"/>
        <v>0.9</v>
      </c>
      <c r="AE100" s="1347">
        <f t="shared" si="55"/>
        <v>2.1</v>
      </c>
      <c r="AF100" s="1347">
        <f t="shared" si="55"/>
        <v>-0.7</v>
      </c>
      <c r="AG100" s="1347">
        <f t="shared" si="55"/>
        <v>-2.2999999999999998</v>
      </c>
      <c r="AH100" s="1347">
        <f t="shared" si="55"/>
        <v>0</v>
      </c>
      <c r="AI100" s="1347">
        <f t="shared" si="55"/>
        <v>0</v>
      </c>
      <c r="AJ100" s="1348">
        <f t="shared" si="55"/>
        <v>-1.1000000000000001</v>
      </c>
      <c r="AK100" s="1348">
        <f t="shared" si="55"/>
        <v>2.6</v>
      </c>
      <c r="AL100" s="1348">
        <f t="shared" si="55"/>
        <v>3.8</v>
      </c>
      <c r="AM100" s="1348">
        <f t="shared" si="55"/>
        <v>4.5999999999999996</v>
      </c>
      <c r="AN100" s="1874" t="s">
        <v>97</v>
      </c>
      <c r="AO100" s="1217"/>
      <c r="AP100" s="328" t="s">
        <v>521</v>
      </c>
    </row>
    <row r="101" spans="1:42">
      <c r="A101" s="1217"/>
      <c r="B101" s="1256" t="s">
        <v>1070</v>
      </c>
      <c r="C101" s="1263" t="s">
        <v>1071</v>
      </c>
      <c r="D101" s="1264" t="s">
        <v>567</v>
      </c>
      <c r="E101" s="1650">
        <v>378225.34626000002</v>
      </c>
      <c r="F101" s="1286">
        <v>414569.39674</v>
      </c>
      <c r="G101" s="1286">
        <v>423598.92973999999</v>
      </c>
      <c r="H101" s="1286">
        <v>430122.81443999999</v>
      </c>
      <c r="I101" s="1286">
        <v>402024.48725000001</v>
      </c>
      <c r="J101" s="1286">
        <v>404975.52697000001</v>
      </c>
      <c r="K101" s="1286">
        <v>415308.95121000003</v>
      </c>
      <c r="L101" s="1287">
        <v>447313.11206000001</v>
      </c>
      <c r="M101" s="1287">
        <v>509379.91859000002</v>
      </c>
      <c r="N101" s="1287">
        <v>506450.03937999997</v>
      </c>
      <c r="O101" s="1287">
        <v>475475.56241000001</v>
      </c>
      <c r="P101" s="1368">
        <v>516541.97759999998</v>
      </c>
      <c r="Q101" s="1287">
        <v>489792.44310999999</v>
      </c>
      <c r="R101" s="1287">
        <v>521089.55735000002</v>
      </c>
      <c r="S101" s="1292">
        <v>545483.50171999994</v>
      </c>
      <c r="T101" s="1292">
        <v>611699.79093999998</v>
      </c>
      <c r="U101" s="1292">
        <v>656565.44157000002</v>
      </c>
      <c r="V101" s="1292">
        <v>752461.73392000003</v>
      </c>
      <c r="W101" s="1292">
        <v>839314.37612000003</v>
      </c>
      <c r="X101" s="1292">
        <v>810180.87607</v>
      </c>
      <c r="Y101" s="1292">
        <v>541706.14087999996</v>
      </c>
      <c r="Z101" s="1292">
        <v>673996.26696000004</v>
      </c>
      <c r="AA101" s="1292">
        <v>655464.74948</v>
      </c>
      <c r="AB101" s="1293">
        <v>637475.72215000005</v>
      </c>
      <c r="AC101" s="1292">
        <v>697741.92949999997</v>
      </c>
      <c r="AD101" s="1293">
        <v>730930.28310999996</v>
      </c>
      <c r="AE101" s="1292">
        <v>756139.28862000001</v>
      </c>
      <c r="AF101" s="1292">
        <v>700357.70383000001</v>
      </c>
      <c r="AG101" s="1288">
        <v>782864.57047999999</v>
      </c>
      <c r="AH101" s="1288">
        <v>814787.52674</v>
      </c>
      <c r="AI101" s="1288">
        <v>769316.64914999995</v>
      </c>
      <c r="AJ101" s="1546">
        <v>683991.21047000005</v>
      </c>
      <c r="AK101" s="1546">
        <v>830914.2</v>
      </c>
      <c r="AL101" s="1546">
        <v>981736.12</v>
      </c>
      <c r="AM101" s="1899">
        <v>1008865.51</v>
      </c>
      <c r="AN101" s="1291" t="s">
        <v>1072</v>
      </c>
      <c r="AO101" s="1217"/>
    </row>
    <row r="102" spans="1:42">
      <c r="A102" s="1217"/>
      <c r="B102" s="1256"/>
      <c r="C102" s="1285"/>
      <c r="D102" s="1259" t="s">
        <v>577</v>
      </c>
      <c r="E102" s="1651" t="s">
        <v>579</v>
      </c>
      <c r="F102" s="1270">
        <v>11.2</v>
      </c>
      <c r="G102" s="1233">
        <f t="shared" ref="G102:AJ102" si="56">ROUND((G101-F101)/F101*100,1)</f>
        <v>2.2000000000000002</v>
      </c>
      <c r="H102" s="1233">
        <f t="shared" si="56"/>
        <v>1.5</v>
      </c>
      <c r="I102" s="1233">
        <f t="shared" si="56"/>
        <v>-6.5</v>
      </c>
      <c r="J102" s="1233">
        <f t="shared" si="56"/>
        <v>0.7</v>
      </c>
      <c r="K102" s="1233">
        <f t="shared" si="56"/>
        <v>2.6</v>
      </c>
      <c r="L102" s="1233">
        <f t="shared" si="56"/>
        <v>7.7</v>
      </c>
      <c r="M102" s="1233">
        <f t="shared" si="56"/>
        <v>13.9</v>
      </c>
      <c r="N102" s="1233">
        <f t="shared" si="56"/>
        <v>-0.6</v>
      </c>
      <c r="O102" s="1233">
        <f t="shared" si="56"/>
        <v>-6.1</v>
      </c>
      <c r="P102" s="1233">
        <f t="shared" si="56"/>
        <v>8.6</v>
      </c>
      <c r="Q102" s="1233">
        <f t="shared" si="56"/>
        <v>-5.2</v>
      </c>
      <c r="R102" s="1233">
        <f t="shared" si="56"/>
        <v>6.4</v>
      </c>
      <c r="S102" s="1233">
        <f t="shared" si="56"/>
        <v>4.7</v>
      </c>
      <c r="T102" s="1233">
        <f t="shared" si="56"/>
        <v>12.1</v>
      </c>
      <c r="U102" s="1233">
        <f t="shared" si="56"/>
        <v>7.3</v>
      </c>
      <c r="V102" s="1233">
        <f t="shared" si="56"/>
        <v>14.6</v>
      </c>
      <c r="W102" s="1233">
        <f t="shared" si="56"/>
        <v>11.5</v>
      </c>
      <c r="X102" s="1233">
        <f t="shared" si="56"/>
        <v>-3.5</v>
      </c>
      <c r="Y102" s="1233">
        <f t="shared" si="56"/>
        <v>-33.1</v>
      </c>
      <c r="Z102" s="1233">
        <f t="shared" si="56"/>
        <v>24.4</v>
      </c>
      <c r="AA102" s="1233">
        <f t="shared" si="56"/>
        <v>-2.7</v>
      </c>
      <c r="AB102" s="1233">
        <f t="shared" si="56"/>
        <v>-2.7</v>
      </c>
      <c r="AC102" s="1233">
        <f t="shared" si="56"/>
        <v>9.5</v>
      </c>
      <c r="AD102" s="1233">
        <f t="shared" si="56"/>
        <v>4.8</v>
      </c>
      <c r="AE102" s="1233">
        <f t="shared" si="56"/>
        <v>3.4</v>
      </c>
      <c r="AF102" s="1233">
        <f t="shared" si="56"/>
        <v>-7.4</v>
      </c>
      <c r="AG102" s="1233">
        <f t="shared" si="56"/>
        <v>11.8</v>
      </c>
      <c r="AH102" s="1233">
        <f t="shared" si="56"/>
        <v>4.0999999999999996</v>
      </c>
      <c r="AI102" s="1233">
        <f t="shared" si="56"/>
        <v>-5.6</v>
      </c>
      <c r="AJ102" s="1234">
        <f t="shared" si="56"/>
        <v>-11.1</v>
      </c>
      <c r="AK102" s="1520">
        <f>ROUND((AK101-AJ101)/AJ101*100,1)</f>
        <v>21.5</v>
      </c>
      <c r="AL102" s="1234">
        <f>ROUND((AL101-AK101)/AK101*100,1)</f>
        <v>18.2</v>
      </c>
      <c r="AM102" s="1234">
        <f>ROUND((AM101-AL101)/AL101*100,1)</f>
        <v>2.8</v>
      </c>
      <c r="AN102" s="1262" t="s">
        <v>97</v>
      </c>
      <c r="AO102" s="1217"/>
    </row>
    <row r="103" spans="1:42">
      <c r="A103" s="1217"/>
      <c r="B103" s="1256" t="s">
        <v>1073</v>
      </c>
      <c r="C103" s="1263" t="s">
        <v>1074</v>
      </c>
      <c r="D103" s="1264" t="s">
        <v>567</v>
      </c>
      <c r="E103" s="1650">
        <v>289785.72580999997</v>
      </c>
      <c r="F103" s="1286">
        <v>338552.07637999998</v>
      </c>
      <c r="G103" s="1286">
        <v>319001.53522000002</v>
      </c>
      <c r="H103" s="1286">
        <v>295274.1936</v>
      </c>
      <c r="I103" s="1286">
        <v>268263.57238999999</v>
      </c>
      <c r="J103" s="1286">
        <v>281043.27343</v>
      </c>
      <c r="K103" s="1286">
        <v>315487.53881</v>
      </c>
      <c r="L103" s="1287">
        <v>379934.21106</v>
      </c>
      <c r="M103" s="1287">
        <v>409561.82572999998</v>
      </c>
      <c r="N103" s="1287">
        <v>366536.47182999999</v>
      </c>
      <c r="O103" s="1287">
        <v>352680.08062999998</v>
      </c>
      <c r="P103" s="1287">
        <v>409384.22967999999</v>
      </c>
      <c r="Q103" s="1287">
        <v>424155.33001999999</v>
      </c>
      <c r="R103" s="1287">
        <v>422275.05945</v>
      </c>
      <c r="S103" s="1292">
        <v>443620.23352000001</v>
      </c>
      <c r="T103" s="1292">
        <v>492166.36346000002</v>
      </c>
      <c r="U103" s="1292">
        <v>569493.92180999997</v>
      </c>
      <c r="V103" s="1292">
        <v>673442.93071999995</v>
      </c>
      <c r="W103" s="1292">
        <v>731359.20426999999</v>
      </c>
      <c r="X103" s="1292">
        <v>789547.49925999995</v>
      </c>
      <c r="Y103" s="1292">
        <v>514993.77779000002</v>
      </c>
      <c r="Z103" s="1292">
        <v>607649.56839999999</v>
      </c>
      <c r="AA103" s="1292">
        <v>681111.87178000004</v>
      </c>
      <c r="AB103" s="1293">
        <v>706886.31839999999</v>
      </c>
      <c r="AC103" s="1292">
        <v>812425.45171000005</v>
      </c>
      <c r="AD103" s="1293">
        <v>859091.12733000005</v>
      </c>
      <c r="AE103" s="1271">
        <v>784055.35793000006</v>
      </c>
      <c r="AF103" s="1271">
        <v>660419.73884999997</v>
      </c>
      <c r="AG103" s="1288">
        <v>753792.31107000005</v>
      </c>
      <c r="AH103" s="1288">
        <v>827033.04394999996</v>
      </c>
      <c r="AI103" s="1288">
        <v>785995.09950999997</v>
      </c>
      <c r="AJ103" s="1545">
        <v>680108.31579999998</v>
      </c>
      <c r="AK103" s="1545">
        <v>858740.45</v>
      </c>
      <c r="AL103" s="1875">
        <v>1185031.53</v>
      </c>
      <c r="AM103" s="1875">
        <v>1101779.32</v>
      </c>
      <c r="AN103" s="1262"/>
      <c r="AO103" s="1217"/>
    </row>
    <row r="104" spans="1:42" ht="13.5" thickBot="1">
      <c r="A104" s="1217"/>
      <c r="B104" s="1256"/>
      <c r="C104" s="1294"/>
      <c r="D104" s="1267" t="s">
        <v>577</v>
      </c>
      <c r="E104" s="1268" t="s">
        <v>579</v>
      </c>
      <c r="F104" s="1246">
        <v>8.5</v>
      </c>
      <c r="G104" s="1548">
        <f t="shared" ref="G104:AM104" si="57">ROUND((G103-F103)/F103*100,1)</f>
        <v>-5.8</v>
      </c>
      <c r="H104" s="1548">
        <f t="shared" si="57"/>
        <v>-7.4</v>
      </c>
      <c r="I104" s="1548">
        <f t="shared" si="57"/>
        <v>-9.1</v>
      </c>
      <c r="J104" s="1548">
        <f t="shared" si="57"/>
        <v>4.8</v>
      </c>
      <c r="K104" s="1548">
        <f t="shared" si="57"/>
        <v>12.3</v>
      </c>
      <c r="L104" s="1548">
        <f t="shared" si="57"/>
        <v>20.399999999999999</v>
      </c>
      <c r="M104" s="1548">
        <f t="shared" si="57"/>
        <v>7.8</v>
      </c>
      <c r="N104" s="1548">
        <f t="shared" si="57"/>
        <v>-10.5</v>
      </c>
      <c r="O104" s="1548">
        <f t="shared" si="57"/>
        <v>-3.8</v>
      </c>
      <c r="P104" s="1548">
        <f t="shared" si="57"/>
        <v>16.100000000000001</v>
      </c>
      <c r="Q104" s="1548">
        <f t="shared" si="57"/>
        <v>3.6</v>
      </c>
      <c r="R104" s="1548">
        <f t="shared" si="57"/>
        <v>-0.4</v>
      </c>
      <c r="S104" s="1548">
        <f t="shared" si="57"/>
        <v>5.0999999999999996</v>
      </c>
      <c r="T104" s="1548">
        <f t="shared" si="57"/>
        <v>10.9</v>
      </c>
      <c r="U104" s="1548">
        <f t="shared" si="57"/>
        <v>15.7</v>
      </c>
      <c r="V104" s="1548">
        <f t="shared" si="57"/>
        <v>18.3</v>
      </c>
      <c r="W104" s="1548">
        <f t="shared" si="57"/>
        <v>8.6</v>
      </c>
      <c r="X104" s="1548">
        <f t="shared" si="57"/>
        <v>8</v>
      </c>
      <c r="Y104" s="1548">
        <f t="shared" si="57"/>
        <v>-34.799999999999997</v>
      </c>
      <c r="Z104" s="1548">
        <f t="shared" si="57"/>
        <v>18</v>
      </c>
      <c r="AA104" s="1548">
        <f t="shared" si="57"/>
        <v>12.1</v>
      </c>
      <c r="AB104" s="1548">
        <f t="shared" si="57"/>
        <v>3.8</v>
      </c>
      <c r="AC104" s="1548">
        <f t="shared" si="57"/>
        <v>14.9</v>
      </c>
      <c r="AD104" s="1548">
        <f t="shared" si="57"/>
        <v>5.7</v>
      </c>
      <c r="AE104" s="1548">
        <f t="shared" si="57"/>
        <v>-8.6999999999999993</v>
      </c>
      <c r="AF104" s="1548">
        <f t="shared" si="57"/>
        <v>-15.8</v>
      </c>
      <c r="AG104" s="1548">
        <f t="shared" si="57"/>
        <v>14.1</v>
      </c>
      <c r="AH104" s="1548">
        <f t="shared" si="57"/>
        <v>9.6999999999999993</v>
      </c>
      <c r="AI104" s="1548">
        <f t="shared" si="57"/>
        <v>-5</v>
      </c>
      <c r="AJ104" s="1520">
        <f t="shared" si="57"/>
        <v>-13.5</v>
      </c>
      <c r="AK104" s="1520">
        <f t="shared" si="57"/>
        <v>26.3</v>
      </c>
      <c r="AL104" s="1520">
        <f t="shared" si="57"/>
        <v>38</v>
      </c>
      <c r="AM104" s="1520">
        <f t="shared" si="57"/>
        <v>-7</v>
      </c>
      <c r="AN104" s="1555"/>
      <c r="AO104" s="1217"/>
      <c r="AP104" s="328">
        <v>110</v>
      </c>
    </row>
    <row r="105" spans="1:42">
      <c r="A105" s="1217"/>
      <c r="B105" s="1876" t="s">
        <v>1044</v>
      </c>
      <c r="C105" s="1877" t="s">
        <v>1045</v>
      </c>
      <c r="D105" s="1878" t="s">
        <v>1046</v>
      </c>
      <c r="E105" s="1879">
        <v>7234</v>
      </c>
      <c r="F105" s="1880">
        <v>6468</v>
      </c>
      <c r="G105" s="1880">
        <v>10723</v>
      </c>
      <c r="H105" s="1880">
        <v>14069</v>
      </c>
      <c r="I105" s="1880">
        <v>14564</v>
      </c>
      <c r="J105" s="1880">
        <v>14061</v>
      </c>
      <c r="K105" s="1880">
        <v>15108</v>
      </c>
      <c r="L105" s="1880">
        <v>14834</v>
      </c>
      <c r="M105" s="1880">
        <v>16464</v>
      </c>
      <c r="N105" s="1881">
        <v>18988</v>
      </c>
      <c r="O105" s="1881">
        <v>15352</v>
      </c>
      <c r="P105" s="1881">
        <v>18769</v>
      </c>
      <c r="Q105" s="1880">
        <v>19164</v>
      </c>
      <c r="R105" s="1880">
        <v>19087</v>
      </c>
      <c r="S105" s="1880">
        <v>16255</v>
      </c>
      <c r="T105" s="1880">
        <v>13679</v>
      </c>
      <c r="U105" s="1880">
        <v>12998</v>
      </c>
      <c r="V105" s="1880">
        <v>13245</v>
      </c>
      <c r="W105" s="1880">
        <v>14091</v>
      </c>
      <c r="X105" s="1880">
        <v>15646</v>
      </c>
      <c r="Y105" s="1880">
        <v>15480</v>
      </c>
      <c r="Z105" s="1880">
        <v>13321</v>
      </c>
      <c r="AA105" s="1880">
        <v>12734</v>
      </c>
      <c r="AB105" s="1882">
        <v>12124</v>
      </c>
      <c r="AC105" s="1882">
        <v>10855</v>
      </c>
      <c r="AD105" s="1560">
        <v>9731</v>
      </c>
      <c r="AE105" s="1560">
        <v>8812</v>
      </c>
      <c r="AF105" s="1560">
        <v>8446</v>
      </c>
      <c r="AG105" s="1560">
        <v>8405</v>
      </c>
      <c r="AH105" s="1560">
        <v>8235</v>
      </c>
      <c r="AI105" s="1560">
        <v>8383</v>
      </c>
      <c r="AJ105" s="1883">
        <v>7773</v>
      </c>
      <c r="AK105" s="1883">
        <v>6030</v>
      </c>
      <c r="AL105" s="1883">
        <v>6428</v>
      </c>
      <c r="AM105" s="1884">
        <v>8690</v>
      </c>
      <c r="AN105" s="1885" t="s">
        <v>1047</v>
      </c>
      <c r="AO105" s="1217"/>
    </row>
    <row r="106" spans="1:42" ht="13.5" thickBot="1">
      <c r="A106" s="1217"/>
      <c r="B106" s="2330" t="s">
        <v>1048</v>
      </c>
      <c r="C106" s="1350"/>
      <c r="D106" s="1351" t="s">
        <v>577</v>
      </c>
      <c r="E106" s="1653" t="s">
        <v>579</v>
      </c>
      <c r="F106" s="1347">
        <f t="shared" ref="F106:AM106" si="58">ROUND((F105-E105)/E105*100,1)</f>
        <v>-10.6</v>
      </c>
      <c r="G106" s="1347">
        <f t="shared" si="58"/>
        <v>65.8</v>
      </c>
      <c r="H106" s="1347">
        <f t="shared" si="58"/>
        <v>31.2</v>
      </c>
      <c r="I106" s="1347">
        <f t="shared" si="58"/>
        <v>3.5</v>
      </c>
      <c r="J106" s="1347">
        <f t="shared" si="58"/>
        <v>-3.5</v>
      </c>
      <c r="K106" s="1347">
        <f t="shared" si="58"/>
        <v>7.4</v>
      </c>
      <c r="L106" s="1347">
        <f t="shared" si="58"/>
        <v>-1.8</v>
      </c>
      <c r="M106" s="1347">
        <f t="shared" si="58"/>
        <v>11</v>
      </c>
      <c r="N106" s="1347">
        <f t="shared" si="58"/>
        <v>15.3</v>
      </c>
      <c r="O106" s="1347">
        <f t="shared" si="58"/>
        <v>-19.100000000000001</v>
      </c>
      <c r="P106" s="1347">
        <f t="shared" si="58"/>
        <v>22.3</v>
      </c>
      <c r="Q106" s="1347">
        <f t="shared" si="58"/>
        <v>2.1</v>
      </c>
      <c r="R106" s="1347">
        <f t="shared" si="58"/>
        <v>-0.4</v>
      </c>
      <c r="S106" s="1347">
        <f t="shared" si="58"/>
        <v>-14.8</v>
      </c>
      <c r="T106" s="1347">
        <f t="shared" si="58"/>
        <v>-15.8</v>
      </c>
      <c r="U106" s="1347">
        <f t="shared" si="58"/>
        <v>-5</v>
      </c>
      <c r="V106" s="1347">
        <f t="shared" si="58"/>
        <v>1.9</v>
      </c>
      <c r="W106" s="1347">
        <f t="shared" si="58"/>
        <v>6.4</v>
      </c>
      <c r="X106" s="1347">
        <f t="shared" si="58"/>
        <v>11</v>
      </c>
      <c r="Y106" s="1347">
        <f t="shared" si="58"/>
        <v>-1.1000000000000001</v>
      </c>
      <c r="Z106" s="1347">
        <f t="shared" si="58"/>
        <v>-13.9</v>
      </c>
      <c r="AA106" s="1347">
        <f t="shared" si="58"/>
        <v>-4.4000000000000004</v>
      </c>
      <c r="AB106" s="1347">
        <f t="shared" si="58"/>
        <v>-4.8</v>
      </c>
      <c r="AC106" s="1347">
        <f t="shared" si="58"/>
        <v>-10.5</v>
      </c>
      <c r="AD106" s="1347">
        <f t="shared" si="58"/>
        <v>-10.4</v>
      </c>
      <c r="AE106" s="1347">
        <f t="shared" si="58"/>
        <v>-9.4</v>
      </c>
      <c r="AF106" s="1347">
        <f t="shared" si="58"/>
        <v>-4.2</v>
      </c>
      <c r="AG106" s="1347">
        <f t="shared" si="58"/>
        <v>-0.5</v>
      </c>
      <c r="AH106" s="1347">
        <f t="shared" si="58"/>
        <v>-2</v>
      </c>
      <c r="AI106" s="1347">
        <f t="shared" si="58"/>
        <v>1.8</v>
      </c>
      <c r="AJ106" s="1348">
        <f t="shared" si="58"/>
        <v>-7.3</v>
      </c>
      <c r="AK106" s="1348">
        <f t="shared" si="58"/>
        <v>-22.4</v>
      </c>
      <c r="AL106" s="1348">
        <f t="shared" si="58"/>
        <v>6.6</v>
      </c>
      <c r="AM106" s="1348">
        <f t="shared" si="58"/>
        <v>35.200000000000003</v>
      </c>
      <c r="AN106" s="1587" t="s">
        <v>1049</v>
      </c>
      <c r="AO106" s="1217"/>
    </row>
    <row r="107" spans="1:42">
      <c r="B107" s="1352"/>
      <c r="E107" s="1353"/>
      <c r="F107" s="1353"/>
      <c r="G107" s="1353"/>
      <c r="H107" s="1353"/>
      <c r="I107" s="1353"/>
      <c r="J107" s="1353"/>
      <c r="K107" s="1353"/>
      <c r="L107" s="1353"/>
      <c r="M107" s="1353"/>
      <c r="N107" s="1353"/>
      <c r="O107" s="1353"/>
      <c r="P107" s="1353"/>
      <c r="Q107" s="1353"/>
      <c r="R107" s="1353"/>
      <c r="S107" s="1353"/>
      <c r="T107" s="1353"/>
      <c r="U107" s="1353"/>
      <c r="V107" s="1353"/>
      <c r="W107" s="1353"/>
      <c r="X107" s="1353"/>
      <c r="Y107" s="1353"/>
      <c r="Z107" s="1353"/>
      <c r="AA107" s="1353"/>
      <c r="AB107" s="1353"/>
      <c r="AC107" s="1353"/>
      <c r="AD107" s="1353"/>
      <c r="AE107" s="1353"/>
      <c r="AF107" s="1353"/>
      <c r="AG107" s="1353"/>
      <c r="AH107" s="1353"/>
      <c r="AI107" s="1353"/>
      <c r="AJ107" s="1353"/>
      <c r="AK107" s="1353"/>
      <c r="AL107" s="1353"/>
      <c r="AM107" s="1353"/>
    </row>
    <row r="108" spans="1:42">
      <c r="B108" s="1352"/>
      <c r="E108" s="1354"/>
      <c r="F108" s="1354"/>
      <c r="G108" s="1354"/>
      <c r="H108" s="1354"/>
      <c r="I108" s="1354"/>
      <c r="J108" s="1354"/>
      <c r="K108" s="1354"/>
      <c r="L108" s="1354"/>
      <c r="M108" s="1354"/>
      <c r="N108" s="1354"/>
      <c r="O108" s="1354"/>
      <c r="P108" s="1354"/>
      <c r="Q108" s="1354"/>
      <c r="R108" s="1354"/>
      <c r="S108" s="1354"/>
      <c r="AI108" s="328"/>
      <c r="AJ108" s="328"/>
      <c r="AK108" s="328"/>
      <c r="AL108" s="328"/>
      <c r="AM108" s="328"/>
    </row>
    <row r="109" spans="1:42">
      <c r="B109" s="1355" t="s">
        <v>1134</v>
      </c>
      <c r="C109" s="920" t="s">
        <v>1135</v>
      </c>
      <c r="D109" s="920" t="s">
        <v>601</v>
      </c>
      <c r="E109" s="1356"/>
      <c r="F109" s="1356"/>
      <c r="G109" s="1356"/>
      <c r="H109" s="1356"/>
      <c r="I109" s="1356"/>
      <c r="J109" s="1356"/>
      <c r="K109" s="1356"/>
      <c r="L109" s="1356"/>
      <c r="M109" s="1356"/>
      <c r="N109" s="1356"/>
      <c r="O109" s="1356"/>
      <c r="P109" s="1356"/>
      <c r="Q109" s="1356"/>
      <c r="R109" s="1356"/>
      <c r="S109" s="1356"/>
      <c r="T109" s="920"/>
      <c r="U109" s="920"/>
      <c r="V109" s="2610">
        <v>20502027.221169047</v>
      </c>
      <c r="W109" s="2611">
        <v>21224782</v>
      </c>
      <c r="X109" s="2611">
        <v>21303658</v>
      </c>
      <c r="Y109" s="2611">
        <v>19565408</v>
      </c>
      <c r="Z109" s="2611">
        <v>20402986</v>
      </c>
      <c r="AA109" s="2611">
        <v>20038263</v>
      </c>
      <c r="AB109" s="2611">
        <v>19884991</v>
      </c>
      <c r="AC109" s="2611">
        <v>20304451</v>
      </c>
      <c r="AD109" s="2611">
        <v>20502390</v>
      </c>
      <c r="AE109" s="2611">
        <v>21430730</v>
      </c>
      <c r="AF109" s="2611">
        <v>21781382</v>
      </c>
      <c r="AG109" s="2611">
        <v>22062615</v>
      </c>
      <c r="AH109" s="2611">
        <v>22167427</v>
      </c>
      <c r="AI109" s="2611">
        <v>22262303</v>
      </c>
      <c r="AJ109" s="2611">
        <v>21805973</v>
      </c>
      <c r="AK109" s="2611">
        <v>22459747</v>
      </c>
      <c r="AL109" s="2611">
        <v>22718649</v>
      </c>
      <c r="AM109" s="2611">
        <v>23838679</v>
      </c>
      <c r="AN109" s="328" t="s">
        <v>1136</v>
      </c>
      <c r="AO109" s="1843" t="s">
        <v>1464</v>
      </c>
    </row>
    <row r="110" spans="1:42">
      <c r="C110" s="1355" t="s">
        <v>1137</v>
      </c>
      <c r="D110" s="1355" t="s">
        <v>581</v>
      </c>
      <c r="E110" s="1589">
        <f t="shared" ref="E110:O110" si="59">E111*$Q$110/$Q$111</f>
        <v>16895447.536256317</v>
      </c>
      <c r="F110" s="1589">
        <f t="shared" si="59"/>
        <v>18680360.764224302</v>
      </c>
      <c r="G110" s="1589">
        <f t="shared" si="59"/>
        <v>20006459.5940447</v>
      </c>
      <c r="H110" s="1589">
        <f t="shared" si="59"/>
        <v>20459801.345620308</v>
      </c>
      <c r="I110" s="1589">
        <f t="shared" si="59"/>
        <v>20982474.31556185</v>
      </c>
      <c r="J110" s="1589">
        <f t="shared" si="59"/>
        <v>20867889.609232143</v>
      </c>
      <c r="K110" s="1589">
        <f t="shared" si="59"/>
        <v>21697289.994481482</v>
      </c>
      <c r="L110" s="1589">
        <f t="shared" si="59"/>
        <v>22602007.318417069</v>
      </c>
      <c r="M110" s="1589">
        <f t="shared" si="59"/>
        <v>22499454.314972494</v>
      </c>
      <c r="N110" s="1589">
        <f t="shared" si="59"/>
        <v>21763367.545596231</v>
      </c>
      <c r="O110" s="1589">
        <f t="shared" si="59"/>
        <v>21086507.448643312</v>
      </c>
      <c r="P110" s="1589">
        <f>P111*$Q$110/$Q$111</f>
        <v>20977926.985864807</v>
      </c>
      <c r="Q110" s="1589">
        <v>20262517.081697993</v>
      </c>
      <c r="R110" s="1589">
        <v>20103660.106027171</v>
      </c>
      <c r="S110" s="1589">
        <v>19799796.962055426</v>
      </c>
      <c r="T110" s="1589">
        <v>19975603.350549541</v>
      </c>
      <c r="U110" s="1589">
        <v>20009858.764908049</v>
      </c>
      <c r="V110" s="1588">
        <v>20472596</v>
      </c>
      <c r="W110" s="1588">
        <v>20696332</v>
      </c>
      <c r="X110" s="1588">
        <v>20512755</v>
      </c>
      <c r="Y110" s="1588">
        <v>18900198</v>
      </c>
      <c r="Z110" s="1588">
        <v>19513067</v>
      </c>
      <c r="AA110" s="1588">
        <v>19370575</v>
      </c>
      <c r="AB110" s="1588">
        <v>19544328</v>
      </c>
      <c r="AC110" s="1588">
        <v>19763932</v>
      </c>
      <c r="AD110" s="1588">
        <v>20107125</v>
      </c>
      <c r="AE110" s="1588">
        <v>20738229</v>
      </c>
      <c r="AF110" s="1588">
        <v>20938889</v>
      </c>
      <c r="AG110" s="1588">
        <v>21167495</v>
      </c>
      <c r="AH110" s="1588">
        <v>21195859</v>
      </c>
      <c r="AI110" s="1590">
        <v>21192727</v>
      </c>
      <c r="AJ110" s="1590">
        <v>20743660</v>
      </c>
      <c r="AK110" s="1590"/>
      <c r="AL110" s="1590"/>
      <c r="AM110" s="1590"/>
      <c r="AN110" s="328" t="s">
        <v>271</v>
      </c>
      <c r="AO110" s="1634"/>
    </row>
    <row r="111" spans="1:42">
      <c r="B111" s="1355"/>
      <c r="C111" s="1591" t="s">
        <v>1138</v>
      </c>
      <c r="D111" s="886"/>
      <c r="E111" s="1592">
        <v>17102288.637654431</v>
      </c>
      <c r="F111" s="1592">
        <v>18909053.516321857</v>
      </c>
      <c r="G111" s="1592">
        <v>20251387</v>
      </c>
      <c r="H111" s="1592">
        <v>20710278.75</v>
      </c>
      <c r="I111" s="1592">
        <v>21239350.5</v>
      </c>
      <c r="J111" s="1592">
        <v>21123363</v>
      </c>
      <c r="K111" s="1592">
        <v>21962917.25</v>
      </c>
      <c r="L111" s="1592">
        <v>22878710.5</v>
      </c>
      <c r="M111" s="1592">
        <v>22774902</v>
      </c>
      <c r="N111" s="1592">
        <v>22029803.75</v>
      </c>
      <c r="O111" s="1592">
        <v>21344657.25</v>
      </c>
      <c r="P111" s="1592">
        <v>21234747.5</v>
      </c>
      <c r="Q111" s="1592">
        <v>20510579.25</v>
      </c>
      <c r="R111" s="1592"/>
      <c r="S111" s="1592"/>
      <c r="T111" s="1592"/>
      <c r="U111" s="1592"/>
      <c r="V111" s="1592"/>
      <c r="W111" s="1592"/>
      <c r="X111" s="1592"/>
      <c r="Y111" s="1592"/>
      <c r="Z111" s="1592"/>
      <c r="AA111" s="1592"/>
      <c r="AB111" s="1592"/>
      <c r="AC111" s="1592"/>
      <c r="AD111" s="1592"/>
      <c r="AE111" s="1592"/>
      <c r="AF111" s="1592"/>
      <c r="AG111" s="1592"/>
      <c r="AH111" s="1592"/>
      <c r="AI111" s="1592"/>
      <c r="AJ111" s="1592"/>
      <c r="AK111" s="1592"/>
      <c r="AL111" s="1592"/>
      <c r="AM111" s="1589"/>
    </row>
    <row r="112" spans="1:42">
      <c r="B112" s="1355"/>
      <c r="C112" s="920" t="s">
        <v>1135</v>
      </c>
      <c r="D112" s="920" t="s">
        <v>1139</v>
      </c>
      <c r="E112" s="1593"/>
      <c r="F112" s="1593"/>
      <c r="G112" s="1593"/>
      <c r="H112" s="1593"/>
      <c r="I112" s="1593"/>
      <c r="J112" s="1593"/>
      <c r="K112" s="1593"/>
      <c r="L112" s="1593"/>
      <c r="M112" s="1593"/>
      <c r="N112" s="1593"/>
      <c r="O112" s="1593"/>
      <c r="P112" s="1593"/>
      <c r="Q112" s="1593"/>
      <c r="R112" s="1593"/>
      <c r="S112" s="1593"/>
      <c r="T112" s="1593"/>
      <c r="U112" s="1593"/>
      <c r="V112" s="2610">
        <v>20152740.764843594</v>
      </c>
      <c r="W112" s="2611">
        <v>21017296.167355787</v>
      </c>
      <c r="X112" s="2611">
        <v>21293487.172936074</v>
      </c>
      <c r="Y112" s="2611">
        <v>19496846.463849548</v>
      </c>
      <c r="Z112" s="2611">
        <v>20692632.373859808</v>
      </c>
      <c r="AA112" s="2611">
        <v>20643710.191188451</v>
      </c>
      <c r="AB112" s="2611">
        <v>20579442.0146733</v>
      </c>
      <c r="AC112" s="2611">
        <v>21050582.276787251</v>
      </c>
      <c r="AD112" s="2611">
        <v>21002870.437281825</v>
      </c>
      <c r="AE112" s="2611">
        <v>21504513.081105217</v>
      </c>
      <c r="AF112" s="2611">
        <v>21736350.644487325</v>
      </c>
      <c r="AG112" s="2611">
        <v>22060674.192474891</v>
      </c>
      <c r="AH112" s="2611">
        <v>22179045.224893976</v>
      </c>
      <c r="AI112" s="2611">
        <v>22193442.770063378</v>
      </c>
      <c r="AJ112" s="2611">
        <v>21510928.024265766</v>
      </c>
      <c r="AK112" s="2611">
        <v>22196602.982683629</v>
      </c>
      <c r="AL112" s="2611">
        <v>22684724.869387873</v>
      </c>
      <c r="AM112" s="2611">
        <v>23132851.491807438</v>
      </c>
      <c r="AN112" s="328" t="s">
        <v>1136</v>
      </c>
      <c r="AO112" s="1843" t="s">
        <v>1464</v>
      </c>
    </row>
    <row r="113" spans="2:39">
      <c r="B113" s="1355"/>
      <c r="C113" s="1355" t="s">
        <v>1137</v>
      </c>
      <c r="D113" s="1355" t="s">
        <v>1140</v>
      </c>
      <c r="E113" s="1589">
        <f t="shared" ref="E113:O113" si="60">E114*$Q$113/$Q$114</f>
        <v>16871700.614679299</v>
      </c>
      <c r="F113" s="1589">
        <f t="shared" si="60"/>
        <v>18279542.755440794</v>
      </c>
      <c r="G113" s="1589">
        <f t="shared" si="60"/>
        <v>18987041.384741791</v>
      </c>
      <c r="H113" s="1589">
        <f t="shared" si="60"/>
        <v>18995467.561257459</v>
      </c>
      <c r="I113" s="1589">
        <f t="shared" si="60"/>
        <v>19244895.800435312</v>
      </c>
      <c r="J113" s="1589">
        <f t="shared" si="60"/>
        <v>19067081.118764631</v>
      </c>
      <c r="K113" s="1589">
        <f t="shared" si="60"/>
        <v>19890348.870758753</v>
      </c>
      <c r="L113" s="1589">
        <f t="shared" si="60"/>
        <v>20579216.623195708</v>
      </c>
      <c r="M113" s="1589">
        <f t="shared" si="60"/>
        <v>20309856.452264085</v>
      </c>
      <c r="N113" s="1589">
        <f t="shared" si="60"/>
        <v>19568045.631728597</v>
      </c>
      <c r="O113" s="1589">
        <f t="shared" si="60"/>
        <v>19091934.86170074</v>
      </c>
      <c r="P113" s="1589">
        <f>P114*$Q$113/$Q$114</f>
        <v>19230652.28306929</v>
      </c>
      <c r="Q113" s="1589">
        <v>18952196.710399911</v>
      </c>
      <c r="R113" s="1589">
        <v>18628023.397103507</v>
      </c>
      <c r="S113" s="1589">
        <v>18514817.560954858</v>
      </c>
      <c r="T113" s="1589">
        <v>18922023.41303179</v>
      </c>
      <c r="U113" s="1589">
        <v>19129467.372280348</v>
      </c>
      <c r="V113" s="1588">
        <v>19599018</v>
      </c>
      <c r="W113" s="1588">
        <v>19893925</v>
      </c>
      <c r="X113" s="1588">
        <v>19882513</v>
      </c>
      <c r="Y113" s="1588">
        <v>18266255</v>
      </c>
      <c r="Z113" s="1588">
        <v>19164045</v>
      </c>
      <c r="AA113" s="1588">
        <v>19328885</v>
      </c>
      <c r="AB113" s="1588">
        <v>19547515</v>
      </c>
      <c r="AC113" s="1588">
        <v>19821347</v>
      </c>
      <c r="AD113" s="1588">
        <v>19891022</v>
      </c>
      <c r="AE113" s="1588">
        <v>20138382</v>
      </c>
      <c r="AF113" s="1588">
        <v>20266876</v>
      </c>
      <c r="AG113" s="1588">
        <v>20608221</v>
      </c>
      <c r="AH113" s="1588">
        <v>20646616</v>
      </c>
      <c r="AI113" s="1590">
        <v>20563742</v>
      </c>
      <c r="AJ113" s="1590">
        <v>19982502</v>
      </c>
      <c r="AK113" s="1590"/>
      <c r="AL113" s="1590"/>
      <c r="AM113" s="1590"/>
    </row>
    <row r="114" spans="2:39">
      <c r="B114" s="1355"/>
      <c r="C114" s="1591" t="s">
        <v>1138</v>
      </c>
      <c r="D114" s="1591"/>
      <c r="E114" s="1592">
        <v>16979471.16897146</v>
      </c>
      <c r="F114" s="1592">
        <v>18396306.115575764</v>
      </c>
      <c r="G114" s="1592">
        <v>19108324</v>
      </c>
      <c r="H114" s="1592">
        <v>19116804</v>
      </c>
      <c r="I114" s="1592">
        <v>19367825.5</v>
      </c>
      <c r="J114" s="1592">
        <v>19188875</v>
      </c>
      <c r="K114" s="1592">
        <v>20017401.5</v>
      </c>
      <c r="L114" s="1592">
        <v>20710669.5</v>
      </c>
      <c r="M114" s="1592">
        <v>20439588.75</v>
      </c>
      <c r="N114" s="1592">
        <v>19693039.5</v>
      </c>
      <c r="O114" s="1592">
        <v>19213887.5</v>
      </c>
      <c r="P114" s="1592">
        <v>19353491</v>
      </c>
      <c r="Q114" s="1592">
        <v>19073256.75</v>
      </c>
      <c r="R114" s="1592"/>
      <c r="S114" s="1592"/>
      <c r="T114" s="1592"/>
      <c r="U114" s="1592"/>
      <c r="V114" s="1592"/>
      <c r="W114" s="1592"/>
      <c r="X114" s="1592"/>
      <c r="Y114" s="1592"/>
      <c r="Z114" s="1592"/>
      <c r="AA114" s="1592"/>
      <c r="AB114" s="1592"/>
      <c r="AC114" s="1592"/>
      <c r="AD114" s="1592"/>
      <c r="AE114" s="1592"/>
      <c r="AF114" s="1592"/>
      <c r="AG114" s="1592"/>
      <c r="AH114" s="1592"/>
      <c r="AI114" s="1592"/>
      <c r="AJ114" s="1592"/>
      <c r="AK114" s="1592"/>
      <c r="AL114" s="1592"/>
      <c r="AM114" s="1592"/>
    </row>
    <row r="115" spans="2:39">
      <c r="B115" s="1355"/>
      <c r="C115" s="1355"/>
      <c r="E115" s="1357"/>
      <c r="F115" s="1357"/>
      <c r="G115" s="1354"/>
      <c r="H115" s="1354"/>
      <c r="I115" s="1354"/>
      <c r="J115" s="1354"/>
      <c r="K115" s="1354"/>
      <c r="L115" s="1354"/>
      <c r="M115" s="1354"/>
      <c r="N115" s="1354"/>
      <c r="O115" s="1354"/>
      <c r="P115" s="1354"/>
      <c r="Q115" s="1354"/>
      <c r="R115" s="1354"/>
      <c r="S115" s="1354"/>
      <c r="T115" s="1354"/>
      <c r="U115" s="1357"/>
      <c r="V115" s="1357"/>
      <c r="W115" s="1357"/>
      <c r="X115" s="1357"/>
      <c r="Y115" s="1357"/>
      <c r="Z115" s="1357"/>
      <c r="AA115" s="1357"/>
      <c r="AB115" s="1357"/>
      <c r="AC115" s="1357"/>
      <c r="AD115" s="1357"/>
      <c r="AE115" s="1357"/>
      <c r="AF115" s="1357"/>
      <c r="AG115" s="1357"/>
      <c r="AH115" s="1357"/>
      <c r="AI115" s="1357"/>
      <c r="AJ115" s="1357"/>
      <c r="AK115" s="1357"/>
      <c r="AL115" s="1357"/>
      <c r="AM115" s="1370"/>
    </row>
    <row r="116" spans="2:39">
      <c r="B116" s="1355" t="s">
        <v>1141</v>
      </c>
      <c r="C116" s="1355"/>
      <c r="D116" s="1355" t="s">
        <v>582</v>
      </c>
      <c r="E116" s="1358">
        <v>2314449</v>
      </c>
      <c r="F116" s="1357">
        <v>2336762</v>
      </c>
      <c r="G116" s="1357">
        <v>2367820</v>
      </c>
      <c r="H116" s="1357">
        <v>2390898</v>
      </c>
      <c r="I116" s="1357">
        <v>2413913</v>
      </c>
      <c r="J116" s="1357">
        <v>2399053</v>
      </c>
      <c r="K116" s="1357">
        <v>2427907</v>
      </c>
      <c r="L116" s="1357">
        <v>2404694</v>
      </c>
      <c r="M116" s="1357">
        <v>2383697</v>
      </c>
      <c r="N116" s="1357">
        <v>2333807</v>
      </c>
      <c r="O116" s="1357">
        <v>2351641</v>
      </c>
      <c r="P116" s="1357">
        <v>2409961</v>
      </c>
      <c r="Q116" s="1357">
        <v>2416694</v>
      </c>
      <c r="R116" s="1357">
        <v>2403535</v>
      </c>
      <c r="S116" s="1357">
        <v>2390494</v>
      </c>
      <c r="T116" s="1357">
        <v>2387644</v>
      </c>
      <c r="U116" s="1357">
        <v>2436628</v>
      </c>
      <c r="V116" s="1359">
        <v>2665684</v>
      </c>
      <c r="W116" s="1359">
        <v>2690087</v>
      </c>
      <c r="X116" s="1359">
        <v>2738717</v>
      </c>
      <c r="Y116" s="1359">
        <v>2769157</v>
      </c>
      <c r="Z116" s="1359">
        <v>2701442</v>
      </c>
      <c r="AA116" s="1359">
        <v>2713351</v>
      </c>
      <c r="AB116" s="1359">
        <v>2712057</v>
      </c>
      <c r="AC116" s="1359">
        <v>2728040</v>
      </c>
      <c r="AD116" s="1359">
        <v>2740524</v>
      </c>
      <c r="AE116" s="1359">
        <v>2673787</v>
      </c>
      <c r="AF116" s="1359">
        <v>2687436</v>
      </c>
      <c r="AG116" s="1359">
        <v>2673360</v>
      </c>
      <c r="AH116" s="1359">
        <v>2681008</v>
      </c>
      <c r="AI116" s="1359">
        <v>2706487</v>
      </c>
      <c r="AJ116" s="1359">
        <v>2732163</v>
      </c>
      <c r="AK116" s="1359">
        <v>2718000</v>
      </c>
      <c r="AL116" s="1900"/>
      <c r="AM116" s="1901"/>
    </row>
    <row r="117" spans="2:39">
      <c r="B117" s="1355" t="s">
        <v>1215</v>
      </c>
      <c r="C117" s="1355"/>
      <c r="D117" s="1355" t="s">
        <v>582</v>
      </c>
      <c r="E117" s="1358">
        <v>2514849</v>
      </c>
      <c r="F117" s="1357">
        <v>2543402</v>
      </c>
      <c r="G117" s="1357">
        <v>2572044</v>
      </c>
      <c r="H117" s="1357">
        <v>2600686</v>
      </c>
      <c r="I117" s="1357">
        <v>2629328</v>
      </c>
      <c r="J117" s="1357">
        <v>2602382</v>
      </c>
      <c r="K117" s="1357">
        <v>2604790</v>
      </c>
      <c r="L117" s="1357">
        <v>2591403</v>
      </c>
      <c r="M117" s="1357">
        <v>2571592</v>
      </c>
      <c r="N117" s="1357">
        <v>2526149</v>
      </c>
      <c r="O117" s="1357">
        <v>2543352</v>
      </c>
      <c r="P117" s="1357">
        <v>2822541</v>
      </c>
      <c r="Q117" s="1357">
        <v>2922674</v>
      </c>
      <c r="R117" s="1357">
        <v>2908155</v>
      </c>
      <c r="S117" s="1357">
        <v>2891973</v>
      </c>
      <c r="T117" s="1357">
        <v>2884147</v>
      </c>
      <c r="U117" s="1357">
        <v>2693638</v>
      </c>
      <c r="V117" s="1359">
        <v>2410499</v>
      </c>
      <c r="W117" s="1359">
        <v>2452857</v>
      </c>
      <c r="X117" s="1359">
        <v>2491913</v>
      </c>
      <c r="Y117" s="1359">
        <v>2520285</v>
      </c>
      <c r="Z117" s="1359">
        <v>2473318</v>
      </c>
      <c r="AA117" s="1359">
        <v>2486980</v>
      </c>
      <c r="AB117" s="1359">
        <v>2482140</v>
      </c>
      <c r="AC117" s="1359">
        <v>2492212</v>
      </c>
      <c r="AD117" s="1359">
        <v>2501509</v>
      </c>
      <c r="AE117" s="1359">
        <v>2447191</v>
      </c>
      <c r="AF117" s="1359">
        <v>2453990</v>
      </c>
      <c r="AG117" s="1359">
        <v>2432713</v>
      </c>
      <c r="AH117" s="1359">
        <v>2434940</v>
      </c>
      <c r="AI117" s="1359">
        <v>2457713</v>
      </c>
      <c r="AJ117" s="1359">
        <v>2527786</v>
      </c>
      <c r="AK117" s="1359">
        <v>2512037</v>
      </c>
      <c r="AL117" s="1900"/>
      <c r="AM117" s="1901"/>
    </row>
    <row r="118" spans="2:39">
      <c r="E118" s="1594"/>
      <c r="F118" s="1352"/>
      <c r="G118" s="1352"/>
      <c r="H118" s="1352"/>
      <c r="I118" s="1352"/>
      <c r="J118" s="1352"/>
      <c r="K118" s="1352"/>
      <c r="L118" s="1352"/>
      <c r="M118" s="1352"/>
      <c r="N118" s="1352"/>
      <c r="O118" s="1352"/>
      <c r="P118" s="1352"/>
      <c r="Q118" s="1352"/>
      <c r="R118" s="1352"/>
      <c r="S118" s="1352"/>
      <c r="T118" s="1352"/>
      <c r="U118" s="1352"/>
      <c r="V118" s="1352"/>
      <c r="W118" s="1352"/>
      <c r="X118" s="1352"/>
      <c r="Y118" s="1352"/>
      <c r="Z118" s="1352"/>
      <c r="AA118" s="1352"/>
      <c r="AB118" s="1352"/>
      <c r="AC118" s="1352"/>
      <c r="AD118" s="1352"/>
      <c r="AE118" s="1352"/>
      <c r="AF118" s="1352"/>
      <c r="AG118" s="1352"/>
      <c r="AH118" s="1352"/>
      <c r="AM118" s="1474"/>
    </row>
    <row r="119" spans="2:39">
      <c r="C119" s="1362" t="s">
        <v>1142</v>
      </c>
      <c r="D119" s="920" t="s">
        <v>1201</v>
      </c>
      <c r="E119" s="1595">
        <v>92.2</v>
      </c>
      <c r="F119" s="1595">
        <v>96.5</v>
      </c>
      <c r="G119" s="1595">
        <v>99.7</v>
      </c>
      <c r="H119" s="1595">
        <v>101.6</v>
      </c>
      <c r="I119" s="1595">
        <v>102.2</v>
      </c>
      <c r="J119" s="1595">
        <v>104</v>
      </c>
      <c r="K119" s="1595">
        <v>105.9</v>
      </c>
      <c r="L119" s="1595">
        <v>107.6</v>
      </c>
      <c r="M119" s="1595">
        <v>109.6</v>
      </c>
      <c r="N119" s="1595">
        <v>108.2</v>
      </c>
      <c r="O119" s="1595">
        <v>106.7</v>
      </c>
      <c r="P119" s="1595">
        <v>106.4</v>
      </c>
      <c r="Q119" s="1595">
        <v>105.4</v>
      </c>
      <c r="R119" s="1595">
        <v>102.4</v>
      </c>
      <c r="S119" s="1595">
        <v>102.3</v>
      </c>
      <c r="T119" s="1595">
        <v>101.8</v>
      </c>
      <c r="U119" s="1595">
        <v>102.9</v>
      </c>
      <c r="V119" s="1595">
        <v>103.9</v>
      </c>
      <c r="W119" s="1595">
        <v>103</v>
      </c>
      <c r="X119" s="1595">
        <v>102.5</v>
      </c>
      <c r="Y119" s="1595">
        <v>97.6</v>
      </c>
      <c r="Z119" s="1595">
        <v>98.6</v>
      </c>
      <c r="AA119" s="1595">
        <v>98.9</v>
      </c>
      <c r="AB119" s="1595">
        <v>97.9</v>
      </c>
      <c r="AC119" s="1595">
        <v>97.9</v>
      </c>
      <c r="AD119" s="1595">
        <v>98.9</v>
      </c>
      <c r="AE119" s="1595">
        <v>99</v>
      </c>
      <c r="AF119" s="1595">
        <v>100.1</v>
      </c>
      <c r="AG119" s="1886">
        <v>99.7</v>
      </c>
      <c r="AH119" s="1886">
        <v>104.3</v>
      </c>
      <c r="AI119" s="1886">
        <v>105.4</v>
      </c>
      <c r="AJ119" s="1886">
        <v>100</v>
      </c>
      <c r="AK119" s="1886">
        <v>102.5</v>
      </c>
      <c r="AL119" s="1886">
        <v>102.1</v>
      </c>
      <c r="AM119" s="1887">
        <v>103.8</v>
      </c>
    </row>
    <row r="120" spans="2:39">
      <c r="B120" s="1361"/>
      <c r="C120" s="1597"/>
      <c r="D120" s="1598" t="s">
        <v>1143</v>
      </c>
      <c r="E120" s="1596">
        <f t="shared" ref="E120:X120" si="61">E121*$AA$120/$AA121</f>
        <v>99.24291998793673</v>
      </c>
      <c r="F120" s="1596">
        <f t="shared" si="61"/>
        <v>102.99437057167317</v>
      </c>
      <c r="G120" s="1596">
        <f t="shared" si="61"/>
        <v>108.10998500404106</v>
      </c>
      <c r="H120" s="1596">
        <f t="shared" si="61"/>
        <v>109.58782917339178</v>
      </c>
      <c r="I120" s="1596">
        <f t="shared" si="61"/>
        <v>107.54158340044462</v>
      </c>
      <c r="J120" s="1596">
        <f t="shared" si="61"/>
        <v>110.04255045626891</v>
      </c>
      <c r="K120" s="1596">
        <f t="shared" si="61"/>
        <v>113.68032071928607</v>
      </c>
      <c r="L120" s="1596">
        <f t="shared" si="61"/>
        <v>115.95392713367181</v>
      </c>
      <c r="M120" s="1596">
        <f t="shared" si="61"/>
        <v>118.45489418949612</v>
      </c>
      <c r="N120" s="1596">
        <f t="shared" si="61"/>
        <v>115.38552553007537</v>
      </c>
      <c r="O120" s="1596">
        <f t="shared" si="61"/>
        <v>111.52039462561963</v>
      </c>
      <c r="P120" s="1596">
        <f t="shared" si="61"/>
        <v>112.19355596138796</v>
      </c>
      <c r="Q120" s="1596">
        <f t="shared" si="61"/>
        <v>112.26542308026785</v>
      </c>
      <c r="R120" s="1596">
        <f t="shared" si="61"/>
        <v>106.63283763805551</v>
      </c>
      <c r="S120" s="1596">
        <f t="shared" si="61"/>
        <v>106.09383424645624</v>
      </c>
      <c r="T120" s="1596">
        <f t="shared" si="61"/>
        <v>106.86640577441516</v>
      </c>
      <c r="U120" s="1596">
        <f t="shared" si="61"/>
        <v>107.81864509957389</v>
      </c>
      <c r="V120" s="1596">
        <f t="shared" si="61"/>
        <v>109.18412035829205</v>
      </c>
      <c r="W120" s="1596">
        <f t="shared" si="61"/>
        <v>111.420984433429</v>
      </c>
      <c r="X120" s="1596">
        <f t="shared" si="61"/>
        <v>110.36094442995044</v>
      </c>
      <c r="Y120" s="1596">
        <f>Y121*$AA$120/$AA121</f>
        <v>103.89290373075922</v>
      </c>
      <c r="Z120" s="1596">
        <f>Z121*$AA$120/$AA121</f>
        <v>103.56950169579966</v>
      </c>
      <c r="AA120" s="1596">
        <v>103.3</v>
      </c>
      <c r="AB120" s="1596">
        <v>101.8</v>
      </c>
      <c r="AC120" s="1596">
        <v>101.1</v>
      </c>
      <c r="AD120" s="1596">
        <v>101</v>
      </c>
      <c r="AE120" s="1596">
        <v>100</v>
      </c>
      <c r="AF120" s="1596">
        <v>101.3</v>
      </c>
      <c r="AG120" s="1596">
        <v>102.8</v>
      </c>
      <c r="AH120" s="1596">
        <v>107.6</v>
      </c>
      <c r="AI120" s="1596">
        <v>108.7</v>
      </c>
      <c r="AJ120" s="1596">
        <v>103.1</v>
      </c>
      <c r="AK120" s="1596"/>
      <c r="AL120" s="1596"/>
      <c r="AM120" s="1596"/>
    </row>
    <row r="121" spans="2:39">
      <c r="B121" s="1361"/>
      <c r="C121" s="1597"/>
      <c r="D121" s="1598" t="s">
        <v>1144</v>
      </c>
      <c r="E121" s="1599">
        <f t="shared" ref="E121:N121" si="62">E122*$O$121/$O$122</f>
        <v>92.061498623853211</v>
      </c>
      <c r="F121" s="1599">
        <f t="shared" si="62"/>
        <v>95.541486544342504</v>
      </c>
      <c r="G121" s="1599">
        <f t="shared" si="62"/>
        <v>100.28692461773701</v>
      </c>
      <c r="H121" s="1599">
        <f t="shared" si="62"/>
        <v>101.65782895005098</v>
      </c>
      <c r="I121" s="1599">
        <f t="shared" si="62"/>
        <v>99.75965372069318</v>
      </c>
      <c r="J121" s="1599">
        <f t="shared" si="62"/>
        <v>102.07964566768604</v>
      </c>
      <c r="K121" s="1599">
        <f t="shared" si="62"/>
        <v>105.45417940876658</v>
      </c>
      <c r="L121" s="1599">
        <f t="shared" si="62"/>
        <v>107.56326299694192</v>
      </c>
      <c r="M121" s="1599">
        <f t="shared" si="62"/>
        <v>109.88325494393479</v>
      </c>
      <c r="N121" s="1599">
        <f t="shared" si="62"/>
        <v>107.03599209989808</v>
      </c>
      <c r="O121" s="1599">
        <f>O123*P121/P123</f>
        <v>103.45055000000001</v>
      </c>
      <c r="P121" s="1599">
        <v>104.075</v>
      </c>
      <c r="Q121" s="1599">
        <v>104.14166666666667</v>
      </c>
      <c r="R121" s="1596">
        <v>98.916666666666671</v>
      </c>
      <c r="S121" s="1596">
        <v>98.416666666666671</v>
      </c>
      <c r="T121" s="1596">
        <v>99.133333333333326</v>
      </c>
      <c r="U121" s="1596">
        <v>100.01666666666667</v>
      </c>
      <c r="V121" s="1596">
        <v>101.28333333333335</v>
      </c>
      <c r="W121" s="1596">
        <v>103.35833333333333</v>
      </c>
      <c r="X121" s="1596">
        <v>102.375</v>
      </c>
      <c r="Y121" s="1596">
        <v>96.375</v>
      </c>
      <c r="Z121" s="1596">
        <v>96.075000000000003</v>
      </c>
      <c r="AA121" s="1596">
        <v>95.824999999999989</v>
      </c>
      <c r="AB121" s="1596"/>
      <c r="AC121" s="1596"/>
      <c r="AD121" s="1596"/>
      <c r="AE121" s="1596"/>
      <c r="AF121" s="1596"/>
      <c r="AG121" s="1596"/>
      <c r="AH121" s="1596"/>
      <c r="AI121" s="1596"/>
      <c r="AJ121" s="1596"/>
      <c r="AK121" s="1596"/>
      <c r="AL121" s="1596"/>
      <c r="AM121" s="1596"/>
    </row>
    <row r="122" spans="2:39">
      <c r="B122" s="1361"/>
      <c r="C122" s="1597"/>
      <c r="D122" s="1600"/>
      <c r="E122" s="1601">
        <v>87.3</v>
      </c>
      <c r="F122" s="1602">
        <v>90.6</v>
      </c>
      <c r="G122" s="1602">
        <v>95.1</v>
      </c>
      <c r="H122" s="1602">
        <v>96.4</v>
      </c>
      <c r="I122" s="1602">
        <v>94.6</v>
      </c>
      <c r="J122" s="1602">
        <v>96.8</v>
      </c>
      <c r="K122" s="1602">
        <v>100</v>
      </c>
      <c r="L122" s="1599">
        <v>102</v>
      </c>
      <c r="M122" s="1599">
        <v>104.2</v>
      </c>
      <c r="N122" s="1599">
        <v>101.5</v>
      </c>
      <c r="O122" s="1599">
        <v>98.1</v>
      </c>
      <c r="P122" s="1599"/>
      <c r="Q122" s="1599"/>
      <c r="R122" s="1599"/>
      <c r="S122" s="1596"/>
      <c r="T122" s="1596"/>
      <c r="U122" s="1596"/>
      <c r="V122" s="1596"/>
      <c r="W122" s="1596"/>
      <c r="X122" s="1596"/>
      <c r="Y122" s="1596"/>
      <c r="Z122" s="1596"/>
      <c r="AA122" s="1596"/>
      <c r="AB122" s="1596"/>
      <c r="AC122" s="1596"/>
      <c r="AD122" s="1596"/>
      <c r="AE122" s="1596"/>
      <c r="AF122" s="1596"/>
      <c r="AG122" s="1596"/>
      <c r="AH122" s="1596"/>
      <c r="AI122" s="1596"/>
      <c r="AJ122" s="1596"/>
      <c r="AK122" s="1596"/>
      <c r="AL122" s="1596"/>
      <c r="AM122" s="1596"/>
    </row>
    <row r="123" spans="2:39">
      <c r="B123" s="1361"/>
      <c r="C123" s="1597"/>
      <c r="D123" s="1603" t="s">
        <v>1145</v>
      </c>
      <c r="E123" s="1601"/>
      <c r="F123" s="1602"/>
      <c r="G123" s="1602"/>
      <c r="H123" s="1602"/>
      <c r="I123" s="1602"/>
      <c r="J123" s="1602"/>
      <c r="K123" s="1602"/>
      <c r="L123" s="1599"/>
      <c r="M123" s="1599"/>
      <c r="N123" s="1599">
        <v>103</v>
      </c>
      <c r="O123" s="1599">
        <v>99.4</v>
      </c>
      <c r="P123" s="1599">
        <v>100</v>
      </c>
      <c r="Q123" s="1599"/>
      <c r="R123" s="1599"/>
      <c r="S123" s="1596"/>
      <c r="T123" s="1596"/>
      <c r="U123" s="1596"/>
      <c r="V123" s="1596"/>
      <c r="W123" s="1596"/>
      <c r="X123" s="1596"/>
      <c r="Y123" s="1596"/>
      <c r="Z123" s="1596"/>
      <c r="AA123" s="1596"/>
      <c r="AB123" s="1596"/>
      <c r="AC123" s="1596"/>
      <c r="AD123" s="1596"/>
      <c r="AE123" s="1596"/>
      <c r="AF123" s="1596"/>
      <c r="AG123" s="1596"/>
      <c r="AH123" s="1596"/>
      <c r="AI123" s="1596"/>
      <c r="AJ123" s="1596"/>
      <c r="AK123" s="1596"/>
      <c r="AL123" s="1608"/>
      <c r="AM123" s="1608"/>
    </row>
    <row r="124" spans="2:39">
      <c r="B124" s="1361"/>
      <c r="C124" s="1362" t="s">
        <v>1146</v>
      </c>
      <c r="D124" s="920" t="s">
        <v>1201</v>
      </c>
      <c r="E124" s="1595">
        <v>106</v>
      </c>
      <c r="F124" s="1595">
        <v>107.6</v>
      </c>
      <c r="G124" s="1595">
        <v>107.6</v>
      </c>
      <c r="H124" s="1595">
        <v>107.9</v>
      </c>
      <c r="I124" s="1595">
        <v>107.2</v>
      </c>
      <c r="J124" s="1595">
        <v>108.7</v>
      </c>
      <c r="K124" s="1595">
        <v>110.9</v>
      </c>
      <c r="L124" s="1595">
        <v>112.8</v>
      </c>
      <c r="M124" s="1595">
        <v>113</v>
      </c>
      <c r="N124" s="1595">
        <v>110.9</v>
      </c>
      <c r="O124" s="1595">
        <v>109.7</v>
      </c>
      <c r="P124" s="1595">
        <v>110.4</v>
      </c>
      <c r="Q124" s="1595">
        <v>110.4</v>
      </c>
      <c r="R124" s="1595">
        <v>108.4</v>
      </c>
      <c r="S124" s="1595">
        <v>108.6</v>
      </c>
      <c r="T124" s="1595">
        <v>108.1</v>
      </c>
      <c r="U124" s="1595">
        <v>109.7</v>
      </c>
      <c r="V124" s="1595">
        <v>110.4</v>
      </c>
      <c r="W124" s="1595">
        <v>109.3</v>
      </c>
      <c r="X124" s="1595">
        <v>107.1</v>
      </c>
      <c r="Y124" s="1595">
        <v>103.5</v>
      </c>
      <c r="Z124" s="1595">
        <v>105.5</v>
      </c>
      <c r="AA124" s="1595">
        <v>106</v>
      </c>
      <c r="AB124" s="1595">
        <v>104.9</v>
      </c>
      <c r="AC124" s="1595">
        <v>104.5</v>
      </c>
      <c r="AD124" s="1595">
        <v>102.2</v>
      </c>
      <c r="AE124" s="1595">
        <v>101.2</v>
      </c>
      <c r="AF124" s="1595">
        <v>102.5</v>
      </c>
      <c r="AG124" s="1886">
        <v>102.2</v>
      </c>
      <c r="AH124" s="1886">
        <v>105.8</v>
      </c>
      <c r="AI124" s="1886">
        <v>106.3</v>
      </c>
      <c r="AJ124" s="1886">
        <v>100</v>
      </c>
      <c r="AK124" s="1886">
        <v>103.2</v>
      </c>
      <c r="AL124" s="1886">
        <v>100.4</v>
      </c>
      <c r="AM124" s="1887">
        <v>98.1</v>
      </c>
    </row>
    <row r="125" spans="2:39">
      <c r="B125" s="1361"/>
      <c r="C125" s="1597"/>
      <c r="D125" s="1598" t="s">
        <v>1143</v>
      </c>
      <c r="E125" s="1596">
        <f t="shared" ref="E125:Y125" si="63">E126*$AA$125/$AA$126</f>
        <v>105.60883636174452</v>
      </c>
      <c r="F125" s="1596">
        <f t="shared" si="63"/>
        <v>109.23438888357632</v>
      </c>
      <c r="G125" s="1596">
        <f t="shared" si="63"/>
        <v>112.7429880982522</v>
      </c>
      <c r="H125" s="1596">
        <f t="shared" si="63"/>
        <v>114.73119431990187</v>
      </c>
      <c r="I125" s="1596">
        <f t="shared" si="63"/>
        <v>116.25158731292811</v>
      </c>
      <c r="J125" s="1596">
        <f t="shared" si="63"/>
        <v>117.18721377017499</v>
      </c>
      <c r="K125" s="1596">
        <f t="shared" si="63"/>
        <v>116.95330715586327</v>
      </c>
      <c r="L125" s="1596">
        <f t="shared" si="63"/>
        <v>117.30416707733085</v>
      </c>
      <c r="M125" s="1596">
        <f t="shared" si="63"/>
        <v>117.53807369164259</v>
      </c>
      <c r="N125" s="1596">
        <f t="shared" si="63"/>
        <v>113.44470794118739</v>
      </c>
      <c r="O125" s="1596">
        <f t="shared" si="63"/>
        <v>110.5208752622908</v>
      </c>
      <c r="P125" s="1596">
        <f t="shared" si="63"/>
        <v>113.70460417931152</v>
      </c>
      <c r="Q125" s="1596">
        <f t="shared" si="63"/>
        <v>114.33961675192921</v>
      </c>
      <c r="R125" s="1596">
        <f t="shared" si="63"/>
        <v>109.56768403711087</v>
      </c>
      <c r="S125" s="1596">
        <f t="shared" si="63"/>
        <v>109.12877828838984</v>
      </c>
      <c r="T125" s="1596">
        <f t="shared" si="63"/>
        <v>110.03460504638861</v>
      </c>
      <c r="U125" s="1596">
        <f t="shared" si="63"/>
        <v>112.08905748721058</v>
      </c>
      <c r="V125" s="1596">
        <f t="shared" si="63"/>
        <v>112.99488424520942</v>
      </c>
      <c r="W125" s="1596">
        <f t="shared" si="63"/>
        <v>115.33882771178357</v>
      </c>
      <c r="X125" s="1596">
        <f t="shared" si="63"/>
        <v>112.90150004335383</v>
      </c>
      <c r="Y125" s="1596">
        <f t="shared" si="63"/>
        <v>107.88676840371106</v>
      </c>
      <c r="Z125" s="1596">
        <f>Z126*$AA$125/$AA$126</f>
        <v>108.08287522760773</v>
      </c>
      <c r="AA125" s="1596">
        <v>107.7</v>
      </c>
      <c r="AB125" s="1596">
        <v>106.3</v>
      </c>
      <c r="AC125" s="1596">
        <v>105.3</v>
      </c>
      <c r="AD125" s="1596">
        <v>102.1</v>
      </c>
      <c r="AE125" s="1596">
        <v>100</v>
      </c>
      <c r="AF125" s="1596">
        <v>101</v>
      </c>
      <c r="AG125" s="1596">
        <v>102.3</v>
      </c>
      <c r="AH125" s="1596">
        <v>106.1</v>
      </c>
      <c r="AI125" s="1596">
        <v>106.5</v>
      </c>
      <c r="AJ125" s="1596">
        <v>100.2</v>
      </c>
      <c r="AK125" s="1596"/>
      <c r="AL125" s="1596"/>
      <c r="AM125" s="1596"/>
    </row>
    <row r="126" spans="2:39">
      <c r="B126" s="1361"/>
      <c r="C126" s="1597"/>
      <c r="D126" s="1598" t="s">
        <v>1144</v>
      </c>
      <c r="E126" s="1599">
        <f t="shared" ref="E126:N126" si="64">E127*$O$126/$O$127</f>
        <v>94.242239999999981</v>
      </c>
      <c r="F126" s="1599">
        <f t="shared" si="64"/>
        <v>97.477577142857143</v>
      </c>
      <c r="G126" s="1599">
        <f t="shared" si="64"/>
        <v>100.60854857142857</v>
      </c>
      <c r="H126" s="1599">
        <f t="shared" si="64"/>
        <v>102.3827657142857</v>
      </c>
      <c r="I126" s="1599">
        <f t="shared" si="64"/>
        <v>103.73952</v>
      </c>
      <c r="J126" s="1599">
        <f t="shared" si="64"/>
        <v>104.5744457142857</v>
      </c>
      <c r="K126" s="1599">
        <f t="shared" si="64"/>
        <v>104.36571428571428</v>
      </c>
      <c r="L126" s="1599">
        <f t="shared" si="64"/>
        <v>104.67881142857141</v>
      </c>
      <c r="M126" s="1599">
        <f t="shared" si="64"/>
        <v>104.88754285714285</v>
      </c>
      <c r="N126" s="1599">
        <f t="shared" si="64"/>
        <v>101.23474285714285</v>
      </c>
      <c r="O126" s="1599">
        <f>O129*P126/P129</f>
        <v>98.625599999999991</v>
      </c>
      <c r="P126" s="1599">
        <v>101.46666666666665</v>
      </c>
      <c r="Q126" s="1599">
        <v>102.03333333333332</v>
      </c>
      <c r="R126" s="1599">
        <v>97.774999999999991</v>
      </c>
      <c r="S126" s="1596">
        <v>97.38333333333334</v>
      </c>
      <c r="T126" s="1596">
        <v>98.191666666666663</v>
      </c>
      <c r="U126" s="1596">
        <v>100.02499999999999</v>
      </c>
      <c r="V126" s="1596">
        <v>100.83333333333336</v>
      </c>
      <c r="W126" s="1596">
        <v>102.92500000000001</v>
      </c>
      <c r="X126" s="1596">
        <v>100.74999999999999</v>
      </c>
      <c r="Y126" s="1596">
        <v>96.274999999999991</v>
      </c>
      <c r="Z126" s="1596">
        <v>96.45</v>
      </c>
      <c r="AA126" s="1596">
        <v>96.108333333333348</v>
      </c>
      <c r="AB126" s="1596"/>
      <c r="AC126" s="1596"/>
      <c r="AD126" s="1596"/>
      <c r="AE126" s="1596"/>
      <c r="AF126" s="1596"/>
      <c r="AG126" s="1596"/>
      <c r="AH126" s="1596"/>
      <c r="AI126" s="1596"/>
      <c r="AJ126" s="1596"/>
      <c r="AK126" s="1596"/>
      <c r="AL126" s="1596"/>
      <c r="AM126" s="1596"/>
    </row>
    <row r="127" spans="2:39">
      <c r="C127" s="1597"/>
      <c r="D127" s="1600"/>
      <c r="E127" s="1601">
        <v>90.3</v>
      </c>
      <c r="F127" s="1602">
        <v>93.4</v>
      </c>
      <c r="G127" s="1602">
        <v>96.4</v>
      </c>
      <c r="H127" s="1602">
        <v>98.1</v>
      </c>
      <c r="I127" s="1602">
        <v>99.4</v>
      </c>
      <c r="J127" s="1602">
        <v>100.2</v>
      </c>
      <c r="K127" s="1602">
        <v>100</v>
      </c>
      <c r="L127" s="1599">
        <v>100.3</v>
      </c>
      <c r="M127" s="1599">
        <v>100.5</v>
      </c>
      <c r="N127" s="1599">
        <v>97</v>
      </c>
      <c r="O127" s="1599">
        <v>94.5</v>
      </c>
      <c r="P127" s="1599"/>
      <c r="Q127" s="1599"/>
      <c r="R127" s="1599"/>
      <c r="S127" s="1596"/>
      <c r="T127" s="1596"/>
      <c r="U127" s="1596"/>
      <c r="V127" s="1596"/>
      <c r="W127" s="1596"/>
      <c r="X127" s="1596"/>
      <c r="Y127" s="1596"/>
      <c r="Z127" s="1596"/>
      <c r="AA127" s="1596"/>
      <c r="AB127" s="1596"/>
      <c r="AC127" s="1596"/>
      <c r="AD127" s="1596"/>
      <c r="AE127" s="1596"/>
      <c r="AF127" s="1596"/>
      <c r="AG127" s="1596"/>
      <c r="AH127" s="1596"/>
      <c r="AI127" s="1596"/>
      <c r="AJ127" s="1596"/>
      <c r="AK127" s="1596"/>
      <c r="AL127" s="1596"/>
      <c r="AM127" s="1596"/>
    </row>
    <row r="128" spans="2:39">
      <c r="C128" s="1597"/>
      <c r="D128" s="1600"/>
      <c r="E128" s="1601"/>
      <c r="F128" s="1602"/>
      <c r="G128" s="1602"/>
      <c r="H128" s="1602"/>
      <c r="I128" s="1602"/>
      <c r="J128" s="1602"/>
      <c r="K128" s="1602"/>
      <c r="L128" s="1599"/>
      <c r="M128" s="1599"/>
      <c r="N128" s="1599"/>
      <c r="O128" s="1599"/>
      <c r="P128" s="1599"/>
      <c r="Q128" s="1599"/>
      <c r="R128" s="1599"/>
      <c r="S128" s="1596"/>
      <c r="T128" s="1596"/>
      <c r="U128" s="1596"/>
      <c r="V128" s="1596"/>
      <c r="W128" s="1596"/>
      <c r="X128" s="1596"/>
      <c r="Y128" s="1596"/>
      <c r="Z128" s="1596"/>
      <c r="AA128" s="1596"/>
      <c r="AB128" s="1596"/>
      <c r="AC128" s="1596"/>
      <c r="AD128" s="1596"/>
      <c r="AE128" s="1596"/>
      <c r="AF128" s="1596"/>
      <c r="AG128" s="1596"/>
      <c r="AH128" s="1596"/>
      <c r="AI128" s="1596"/>
      <c r="AJ128" s="1596"/>
      <c r="AK128" s="1596"/>
      <c r="AL128" s="1596"/>
      <c r="AM128" s="1596"/>
    </row>
    <row r="129" spans="2:46">
      <c r="C129" s="1363"/>
      <c r="D129" s="1604" t="s">
        <v>1145</v>
      </c>
      <c r="E129" s="1605"/>
      <c r="F129" s="1606"/>
      <c r="G129" s="1606"/>
      <c r="H129" s="1606"/>
      <c r="I129" s="1606"/>
      <c r="J129" s="1606"/>
      <c r="K129" s="1606"/>
      <c r="L129" s="1607"/>
      <c r="M129" s="1607"/>
      <c r="N129" s="1607">
        <v>99.8</v>
      </c>
      <c r="O129" s="1607">
        <v>97.2</v>
      </c>
      <c r="P129" s="1607">
        <v>100</v>
      </c>
      <c r="Q129" s="1607"/>
      <c r="R129" s="1607"/>
      <c r="S129" s="1608"/>
      <c r="T129" s="1608"/>
      <c r="U129" s="1608"/>
      <c r="V129" s="1608"/>
      <c r="W129" s="1608"/>
      <c r="X129" s="1608"/>
      <c r="Y129" s="1608"/>
      <c r="Z129" s="1608"/>
      <c r="AA129" s="1608"/>
      <c r="AB129" s="1608"/>
      <c r="AC129" s="1608"/>
      <c r="AD129" s="1608"/>
      <c r="AE129" s="1608"/>
      <c r="AF129" s="1608"/>
      <c r="AG129" s="1608"/>
      <c r="AH129" s="1608"/>
      <c r="AI129" s="1608"/>
      <c r="AJ129" s="1608"/>
      <c r="AK129" s="1608"/>
      <c r="AL129" s="1596"/>
      <c r="AM129" s="1596"/>
    </row>
    <row r="130" spans="2:46" ht="24">
      <c r="C130" s="1609" t="s">
        <v>1147</v>
      </c>
      <c r="D130" s="328" t="s">
        <v>1201</v>
      </c>
      <c r="E130" s="1610">
        <v>147.6</v>
      </c>
      <c r="F130" s="1610">
        <v>147.4</v>
      </c>
      <c r="G130" s="1610">
        <v>138</v>
      </c>
      <c r="H130" s="1610">
        <v>117.8</v>
      </c>
      <c r="I130" s="1610">
        <v>104.6</v>
      </c>
      <c r="J130" s="1610">
        <v>102.4</v>
      </c>
      <c r="K130" s="1610">
        <v>106.2</v>
      </c>
      <c r="L130" s="1610">
        <v>113.8</v>
      </c>
      <c r="M130" s="1610">
        <v>117.2</v>
      </c>
      <c r="N130" s="1610">
        <v>106.9</v>
      </c>
      <c r="O130" s="1610">
        <v>105.4</v>
      </c>
      <c r="P130" s="1610">
        <v>111.4</v>
      </c>
      <c r="Q130" s="1610">
        <v>107.3</v>
      </c>
      <c r="R130" s="1610">
        <v>108.1</v>
      </c>
      <c r="S130" s="1610">
        <v>114.5</v>
      </c>
      <c r="T130" s="1610">
        <v>118.7</v>
      </c>
      <c r="U130" s="1610">
        <v>119</v>
      </c>
      <c r="V130" s="1610">
        <v>122.9</v>
      </c>
      <c r="W130" s="1610">
        <v>124.9</v>
      </c>
      <c r="X130" s="1610">
        <v>121.1</v>
      </c>
      <c r="Y130" s="1610">
        <v>101.4</v>
      </c>
      <c r="Z130" s="1610">
        <v>112.7</v>
      </c>
      <c r="AA130" s="1610">
        <v>112.4</v>
      </c>
      <c r="AB130" s="1610">
        <v>113.6</v>
      </c>
      <c r="AC130" s="1610">
        <v>116.7</v>
      </c>
      <c r="AD130" s="1610">
        <v>121.2</v>
      </c>
      <c r="AE130" s="1610">
        <v>120</v>
      </c>
      <c r="AF130" s="1610">
        <v>118</v>
      </c>
      <c r="AG130" s="1887">
        <v>111.8</v>
      </c>
      <c r="AH130" s="1887">
        <v>124.3</v>
      </c>
      <c r="AI130" s="1887">
        <v>116.4</v>
      </c>
      <c r="AJ130" s="1887">
        <v>100</v>
      </c>
      <c r="AK130" s="1886">
        <v>105.2</v>
      </c>
      <c r="AL130" s="1886">
        <v>105.3</v>
      </c>
      <c r="AM130" s="1886">
        <v>101</v>
      </c>
    </row>
    <row r="131" spans="2:46">
      <c r="C131" s="1609"/>
      <c r="D131" s="1598" t="s">
        <v>1143</v>
      </c>
      <c r="E131" s="1601">
        <f>ROUND(F131*E134/F134,1)</f>
        <v>157.5</v>
      </c>
      <c r="F131" s="1596">
        <f t="shared" ref="F131:Z131" si="65">F132*$AA$131/$AA$132</f>
        <v>152.92956706963881</v>
      </c>
      <c r="G131" s="1596">
        <f t="shared" si="65"/>
        <v>145.1401178120621</v>
      </c>
      <c r="H131" s="1596">
        <f t="shared" si="65"/>
        <v>126.40599934447256</v>
      </c>
      <c r="I131" s="1596">
        <f t="shared" si="65"/>
        <v>103.62925531282423</v>
      </c>
      <c r="J131" s="1596">
        <f t="shared" si="65"/>
        <v>97.81181852552011</v>
      </c>
      <c r="K131" s="1596">
        <f t="shared" si="65"/>
        <v>99.09362663119731</v>
      </c>
      <c r="L131" s="1596">
        <f t="shared" si="65"/>
        <v>109.24949085310109</v>
      </c>
      <c r="M131" s="1596">
        <f t="shared" si="65"/>
        <v>110.92570145283278</v>
      </c>
      <c r="N131" s="1596">
        <f t="shared" si="65"/>
        <v>98.797824760656411</v>
      </c>
      <c r="O131" s="1596">
        <f t="shared" si="65"/>
        <v>96.825812290383823</v>
      </c>
      <c r="P131" s="1596">
        <f t="shared" si="65"/>
        <v>100.38995262009122</v>
      </c>
      <c r="Q131" s="1596">
        <f t="shared" si="65"/>
        <v>94.74673043138786</v>
      </c>
      <c r="R131" s="1596">
        <f t="shared" si="65"/>
        <v>88.311477058305101</v>
      </c>
      <c r="S131" s="1596">
        <f t="shared" si="65"/>
        <v>91.776613489965044</v>
      </c>
      <c r="T131" s="1596">
        <f t="shared" si="65"/>
        <v>98.607882455237501</v>
      </c>
      <c r="U131" s="1596">
        <f t="shared" si="65"/>
        <v>102.37003058103976</v>
      </c>
      <c r="V131" s="1596">
        <f t="shared" si="65"/>
        <v>108.23394495412845</v>
      </c>
      <c r="W131" s="1596">
        <f t="shared" si="65"/>
        <v>109.92354740061162</v>
      </c>
      <c r="X131" s="1596">
        <f t="shared" si="65"/>
        <v>104.5565749235474</v>
      </c>
      <c r="Y131" s="1596">
        <f t="shared" si="65"/>
        <v>94.717125382263006</v>
      </c>
      <c r="Z131" s="1596">
        <f t="shared" si="65"/>
        <v>99.686544342507645</v>
      </c>
      <c r="AA131" s="1596">
        <v>97.5</v>
      </c>
      <c r="AB131" s="1596">
        <v>94</v>
      </c>
      <c r="AC131" s="1596">
        <v>96.5</v>
      </c>
      <c r="AD131" s="1596">
        <v>102.3</v>
      </c>
      <c r="AE131" s="1596">
        <v>100</v>
      </c>
      <c r="AF131" s="1596">
        <v>96.3</v>
      </c>
      <c r="AG131" s="1596">
        <v>94.4</v>
      </c>
      <c r="AH131" s="1596">
        <v>105</v>
      </c>
      <c r="AI131" s="1596">
        <v>98.3</v>
      </c>
      <c r="AJ131" s="1596">
        <v>84.5</v>
      </c>
      <c r="AK131" s="1596"/>
      <c r="AL131" s="1596"/>
      <c r="AM131" s="1596"/>
    </row>
    <row r="132" spans="2:46">
      <c r="C132" s="1609"/>
      <c r="D132" s="1600"/>
      <c r="E132" s="1601"/>
      <c r="F132" s="1599">
        <f t="shared" ref="F132:M132" si="66">F133*$O$132/$O$133</f>
        <v>153.87067209775967</v>
      </c>
      <c r="G132" s="1599">
        <f t="shared" si="66"/>
        <v>146.03328776782863</v>
      </c>
      <c r="H132" s="1599">
        <f t="shared" si="66"/>
        <v>127.18388241736162</v>
      </c>
      <c r="I132" s="1599">
        <f t="shared" si="66"/>
        <v>104.26697380705698</v>
      </c>
      <c r="J132" s="1599">
        <f t="shared" si="66"/>
        <v>98.413737408754073</v>
      </c>
      <c r="K132" s="1599">
        <f t="shared" si="66"/>
        <v>99.703433564312348</v>
      </c>
      <c r="L132" s="1599">
        <f t="shared" si="66"/>
        <v>109.92179541219708</v>
      </c>
      <c r="M132" s="1599">
        <f t="shared" si="66"/>
        <v>111.60832115408098</v>
      </c>
      <c r="N132" s="1599">
        <f>N133*$O$132/$O$133</f>
        <v>99.405811374568145</v>
      </c>
      <c r="O132" s="1596">
        <f>O134*$U$132/$U$134</f>
        <v>97.42166344294003</v>
      </c>
      <c r="P132" s="1596">
        <f>P134*$U$132/$U$134</f>
        <v>101.00773694390716</v>
      </c>
      <c r="Q132" s="1596">
        <f t="shared" ref="Q132:T132" si="67">Q134*$U$132/$U$134</f>
        <v>95.329787234042556</v>
      </c>
      <c r="R132" s="1596">
        <f t="shared" si="67"/>
        <v>88.854932301740817</v>
      </c>
      <c r="S132" s="1596">
        <f t="shared" si="67"/>
        <v>92.341392649903284</v>
      </c>
      <c r="T132" s="1596">
        <f t="shared" si="67"/>
        <v>99.214700193423582</v>
      </c>
      <c r="U132" s="1596">
        <v>103</v>
      </c>
      <c r="V132" s="1596">
        <v>108.9</v>
      </c>
      <c r="W132" s="1596">
        <v>110.6</v>
      </c>
      <c r="X132" s="1596">
        <v>105.2</v>
      </c>
      <c r="Y132" s="1596">
        <v>95.3</v>
      </c>
      <c r="Z132" s="1596">
        <v>100.3</v>
      </c>
      <c r="AA132" s="1596">
        <v>98.1</v>
      </c>
      <c r="AB132" s="1596"/>
      <c r="AC132" s="1596"/>
      <c r="AD132" s="1596"/>
      <c r="AE132" s="1596"/>
      <c r="AF132" s="1596"/>
      <c r="AG132" s="1596"/>
      <c r="AH132" s="1596"/>
      <c r="AI132" s="1596"/>
      <c r="AJ132" s="1596"/>
      <c r="AK132" s="1596"/>
      <c r="AL132" s="1596"/>
      <c r="AM132" s="1596"/>
    </row>
    <row r="133" spans="2:46">
      <c r="C133" s="1528"/>
      <c r="D133" s="1603" t="s">
        <v>1145</v>
      </c>
      <c r="E133" s="1601"/>
      <c r="F133" s="1602">
        <v>155.1</v>
      </c>
      <c r="G133" s="1602">
        <v>147.19999999999999</v>
      </c>
      <c r="H133" s="1602">
        <v>128.19999999999999</v>
      </c>
      <c r="I133" s="1602">
        <v>105.1</v>
      </c>
      <c r="J133" s="1602">
        <v>99.2</v>
      </c>
      <c r="K133" s="1602">
        <v>100.5</v>
      </c>
      <c r="L133" s="1599">
        <v>110.8</v>
      </c>
      <c r="M133" s="1599">
        <v>112.5</v>
      </c>
      <c r="N133" s="1599">
        <v>100.2</v>
      </c>
      <c r="O133" s="1599">
        <v>98.2</v>
      </c>
      <c r="P133" s="1599">
        <v>100</v>
      </c>
      <c r="Q133" s="1599"/>
      <c r="R133" s="1599"/>
      <c r="S133" s="1596"/>
      <c r="T133" s="1596"/>
      <c r="U133" s="1596"/>
      <c r="V133" s="1596"/>
      <c r="W133" s="1596"/>
      <c r="X133" s="1596"/>
      <c r="Y133" s="1596"/>
      <c r="Z133" s="1596"/>
      <c r="AA133" s="1596"/>
      <c r="AB133" s="1596"/>
      <c r="AC133" s="1596"/>
      <c r="AD133" s="1596"/>
      <c r="AE133" s="1596"/>
      <c r="AF133" s="1596"/>
      <c r="AG133" s="1596"/>
      <c r="AH133" s="1596"/>
      <c r="AI133" s="1596"/>
      <c r="AJ133" s="1596"/>
      <c r="AK133" s="1596"/>
      <c r="AL133" s="1596"/>
      <c r="AM133" s="1596"/>
    </row>
    <row r="134" spans="2:46">
      <c r="C134" s="1528"/>
      <c r="D134" s="1528"/>
      <c r="E134" s="1611">
        <v>158.9</v>
      </c>
      <c r="F134" s="1596">
        <v>154.30000000000001</v>
      </c>
      <c r="G134" s="1596"/>
      <c r="H134" s="1596"/>
      <c r="I134" s="1596"/>
      <c r="J134" s="1596"/>
      <c r="K134" s="1596"/>
      <c r="L134" s="1596"/>
      <c r="M134" s="1596"/>
      <c r="N134" s="1596"/>
      <c r="O134" s="1596">
        <v>97.8</v>
      </c>
      <c r="P134" s="1596">
        <v>101.4</v>
      </c>
      <c r="Q134" s="1596">
        <v>95.7</v>
      </c>
      <c r="R134" s="1596">
        <v>89.2</v>
      </c>
      <c r="S134" s="1596">
        <v>92.7</v>
      </c>
      <c r="T134" s="1596">
        <v>99.6</v>
      </c>
      <c r="U134" s="1596">
        <v>103.4</v>
      </c>
      <c r="V134" s="1596"/>
      <c r="W134" s="1596"/>
      <c r="X134" s="1596"/>
      <c r="Y134" s="1596"/>
      <c r="Z134" s="1596"/>
      <c r="AA134" s="1596"/>
      <c r="AB134" s="1596"/>
      <c r="AC134" s="1596"/>
      <c r="AD134" s="1596"/>
      <c r="AE134" s="1596"/>
      <c r="AF134" s="1596"/>
      <c r="AG134" s="1596"/>
      <c r="AH134" s="1596"/>
      <c r="AI134" s="1596"/>
      <c r="AJ134" s="1596"/>
      <c r="AK134" s="1596"/>
      <c r="AL134" s="1596"/>
      <c r="AM134" s="1596"/>
    </row>
    <row r="135" spans="2:46">
      <c r="C135" s="1528"/>
      <c r="D135" s="1528" t="s">
        <v>1148</v>
      </c>
      <c r="E135" s="1611"/>
      <c r="F135" s="1596"/>
      <c r="G135" s="1596"/>
      <c r="H135" s="1596"/>
      <c r="I135" s="1596"/>
      <c r="J135" s="1596"/>
      <c r="K135" s="1596"/>
      <c r="L135" s="1596"/>
      <c r="M135" s="1596"/>
      <c r="N135" s="1596"/>
      <c r="O135" s="1596"/>
      <c r="P135" s="1596"/>
      <c r="Q135" s="1596">
        <v>96.50833333333334</v>
      </c>
      <c r="R135" s="1596">
        <v>85.2</v>
      </c>
      <c r="S135" s="1596">
        <v>89.241666666666674</v>
      </c>
      <c r="T135" s="1596">
        <v>96.141666666666666</v>
      </c>
      <c r="U135" s="1596">
        <v>100.00833333333333</v>
      </c>
      <c r="V135" s="1596">
        <v>103.70833333333336</v>
      </c>
      <c r="W135" s="1596">
        <v>108.0333333333333</v>
      </c>
      <c r="X135" s="1596">
        <v>107.7</v>
      </c>
      <c r="Y135" s="1596">
        <v>94.27500000000002</v>
      </c>
      <c r="Z135" s="1596">
        <v>104.22500000000001</v>
      </c>
      <c r="AA135" s="1596"/>
      <c r="AB135" s="1596"/>
      <c r="AC135" s="1596"/>
      <c r="AD135" s="1596"/>
      <c r="AE135" s="1596"/>
      <c r="AF135" s="1596"/>
      <c r="AG135" s="1596"/>
      <c r="AH135" s="1596"/>
      <c r="AI135" s="1596"/>
      <c r="AJ135" s="1596"/>
      <c r="AK135" s="1608"/>
      <c r="AL135" s="1608"/>
      <c r="AM135" s="1608"/>
    </row>
    <row r="136" spans="2:46">
      <c r="C136" s="1612" t="s">
        <v>1149</v>
      </c>
      <c r="D136" s="920" t="s">
        <v>1201</v>
      </c>
      <c r="E136" s="1595">
        <v>80</v>
      </c>
      <c r="F136" s="1595">
        <v>82.6</v>
      </c>
      <c r="G136" s="1595">
        <v>85.2</v>
      </c>
      <c r="H136" s="1595">
        <v>87.1</v>
      </c>
      <c r="I136" s="1595">
        <v>88.1</v>
      </c>
      <c r="J136" s="1595">
        <v>88.2</v>
      </c>
      <c r="K136" s="1595">
        <v>87.7</v>
      </c>
      <c r="L136" s="1595">
        <v>87.3</v>
      </c>
      <c r="M136" s="1595">
        <v>87.9</v>
      </c>
      <c r="N136" s="1595">
        <v>88.4</v>
      </c>
      <c r="O136" s="1595">
        <v>87.9</v>
      </c>
      <c r="P136" s="1595">
        <v>87.1</v>
      </c>
      <c r="Q136" s="1595">
        <v>86.3</v>
      </c>
      <c r="R136" s="1595">
        <v>85.2</v>
      </c>
      <c r="S136" s="1595">
        <v>84.4</v>
      </c>
      <c r="T136" s="1595">
        <v>84.8</v>
      </c>
      <c r="U136" s="1595">
        <v>85.5</v>
      </c>
      <c r="V136" s="1595">
        <v>86.4</v>
      </c>
      <c r="W136" s="1595">
        <v>88.8</v>
      </c>
      <c r="X136" s="1595">
        <v>91.6</v>
      </c>
      <c r="Y136" s="1595">
        <v>92.7</v>
      </c>
      <c r="Z136" s="1595">
        <v>93</v>
      </c>
      <c r="AA136" s="1595">
        <v>93.5</v>
      </c>
      <c r="AB136" s="1595">
        <v>93.7</v>
      </c>
      <c r="AC136" s="1595">
        <v>94.1</v>
      </c>
      <c r="AD136" s="1595">
        <v>94.9</v>
      </c>
      <c r="AE136" s="1595">
        <v>95.9</v>
      </c>
      <c r="AF136" s="1595">
        <v>96.7</v>
      </c>
      <c r="AG136" s="1886">
        <v>99.3</v>
      </c>
      <c r="AH136" s="1886">
        <v>99.2</v>
      </c>
      <c r="AI136" s="1886">
        <v>99.5</v>
      </c>
      <c r="AJ136" s="1886">
        <v>100</v>
      </c>
      <c r="AK136" s="1886">
        <v>98.9</v>
      </c>
      <c r="AL136" s="1887">
        <v>98.5</v>
      </c>
      <c r="AM136" s="1887">
        <v>98.1</v>
      </c>
    </row>
    <row r="137" spans="2:46">
      <c r="D137" s="1598" t="s">
        <v>1143</v>
      </c>
      <c r="E137" s="1596">
        <f>ROUND(F137*E141/F141,1)</f>
        <v>109</v>
      </c>
      <c r="F137" s="1596">
        <f t="shared" ref="F137:N137" si="68">F138*$P$137/$P$138</f>
        <v>110.32307578266055</v>
      </c>
      <c r="G137" s="1596">
        <f t="shared" si="68"/>
        <v>113.32639405058408</v>
      </c>
      <c r="H137" s="1596">
        <f t="shared" si="68"/>
        <v>115.19236102177919</v>
      </c>
      <c r="I137" s="1596">
        <f t="shared" si="68"/>
        <v>114.5792575883865</v>
      </c>
      <c r="J137" s="1596">
        <f t="shared" si="68"/>
        <v>111.70922267554832</v>
      </c>
      <c r="K137" s="1596">
        <f t="shared" si="68"/>
        <v>108.80364553468731</v>
      </c>
      <c r="L137" s="1596">
        <f t="shared" si="68"/>
        <v>106.20906288902553</v>
      </c>
      <c r="M137" s="1596">
        <f t="shared" si="68"/>
        <v>105.72924281071819</v>
      </c>
      <c r="N137" s="1596">
        <f t="shared" si="68"/>
        <v>105.06282603529135</v>
      </c>
      <c r="O137" s="1596">
        <f>O138*$P$137/$P$138</f>
        <v>104.77848821110926</v>
      </c>
      <c r="P137" s="1596">
        <f t="shared" ref="P137:Z137" si="69">P138*$AA$137/$AA$138</f>
        <v>104.82291599613775</v>
      </c>
      <c r="Q137" s="1596">
        <f t="shared" si="69"/>
        <v>102.22748632121018</v>
      </c>
      <c r="R137" s="1596">
        <f t="shared" si="69"/>
        <v>100.72700354039269</v>
      </c>
      <c r="S137" s="1596">
        <f t="shared" si="69"/>
        <v>97.977470228516268</v>
      </c>
      <c r="T137" s="1596">
        <f t="shared" si="69"/>
        <v>97.89636305117476</v>
      </c>
      <c r="U137" s="1596">
        <f t="shared" si="69"/>
        <v>97.336723527518501</v>
      </c>
      <c r="V137" s="1596">
        <f t="shared" si="69"/>
        <v>97.231284196974556</v>
      </c>
      <c r="W137" s="1596">
        <f t="shared" si="69"/>
        <v>98.853427743804318</v>
      </c>
      <c r="X137" s="1596">
        <f t="shared" si="69"/>
        <v>100.37824267782426</v>
      </c>
      <c r="Y137" s="1596">
        <f t="shared" si="69"/>
        <v>100.70267138719022</v>
      </c>
      <c r="Z137" s="1596">
        <f t="shared" si="69"/>
        <v>100.28902478274864</v>
      </c>
      <c r="AA137" s="1596">
        <v>100.8</v>
      </c>
      <c r="AB137" s="1596">
        <v>100</v>
      </c>
      <c r="AC137" s="1596">
        <v>99.6</v>
      </c>
      <c r="AD137" s="1596">
        <v>99.6</v>
      </c>
      <c r="AE137" s="1596">
        <v>100</v>
      </c>
      <c r="AF137" s="1596">
        <v>100.4</v>
      </c>
      <c r="AG137" s="1596">
        <v>100.1</v>
      </c>
      <c r="AH137" s="1596">
        <v>100</v>
      </c>
      <c r="AI137" s="1596">
        <v>100.3</v>
      </c>
      <c r="AJ137" s="1596">
        <v>100.8</v>
      </c>
      <c r="AK137" s="1596"/>
      <c r="AL137" s="1596"/>
      <c r="AM137" s="1596"/>
    </row>
    <row r="138" spans="2:46">
      <c r="D138" s="1364" t="s">
        <v>1144</v>
      </c>
      <c r="E138" s="1596"/>
      <c r="F138" s="1596">
        <f t="shared" ref="F138:O138" si="70">F139*$P$138/$P$139</f>
        <v>113.35112316690686</v>
      </c>
      <c r="G138" s="1596">
        <f t="shared" si="70"/>
        <v>116.43687378146984</v>
      </c>
      <c r="H138" s="1596">
        <f t="shared" si="70"/>
        <v>118.35405611596164</v>
      </c>
      <c r="I138" s="1596">
        <f t="shared" si="70"/>
        <v>117.72412477748574</v>
      </c>
      <c r="J138" s="1596">
        <f t="shared" si="70"/>
        <v>114.77531575824361</v>
      </c>
      <c r="K138" s="1596">
        <f t="shared" si="70"/>
        <v>111.78998898024918</v>
      </c>
      <c r="L138" s="1596">
        <f t="shared" si="70"/>
        <v>109.12419259133677</v>
      </c>
      <c r="M138" s="1596">
        <f t="shared" si="70"/>
        <v>108.6312028481817</v>
      </c>
      <c r="N138" s="1596">
        <f t="shared" si="70"/>
        <v>107.94649487157747</v>
      </c>
      <c r="O138" s="1596">
        <f t="shared" si="70"/>
        <v>107.6543528015597</v>
      </c>
      <c r="P138" s="1596">
        <v>107.7</v>
      </c>
      <c r="Q138" s="1596">
        <v>105.03333333333335</v>
      </c>
      <c r="R138" s="1596">
        <v>103.49166666666669</v>
      </c>
      <c r="S138" s="1596">
        <v>100.66666666666667</v>
      </c>
      <c r="T138" s="1596">
        <v>100.58333333333333</v>
      </c>
      <c r="U138" s="1596">
        <v>100.00833333333333</v>
      </c>
      <c r="V138" s="1596">
        <v>99.899999999999991</v>
      </c>
      <c r="W138" s="1596">
        <v>101.56666666666666</v>
      </c>
      <c r="X138" s="1596">
        <v>103.13333333333333</v>
      </c>
      <c r="Y138" s="1596">
        <v>103.46666666666668</v>
      </c>
      <c r="Z138" s="1596">
        <v>103.04166666666667</v>
      </c>
      <c r="AA138" s="1596">
        <v>103.56666666666666</v>
      </c>
      <c r="AB138" s="1596"/>
      <c r="AC138" s="1596"/>
      <c r="AD138" s="1596"/>
      <c r="AE138" s="1596"/>
      <c r="AF138" s="1596"/>
      <c r="AG138" s="1596"/>
      <c r="AH138" s="1596"/>
      <c r="AI138" s="1596"/>
      <c r="AJ138" s="1596"/>
      <c r="AK138" s="1596"/>
      <c r="AL138" s="1596"/>
      <c r="AM138" s="1596"/>
    </row>
    <row r="139" spans="2:46">
      <c r="E139" s="1611"/>
      <c r="F139" s="1596">
        <v>95.507692307692338</v>
      </c>
      <c r="G139" s="1596">
        <v>98.107692307692318</v>
      </c>
      <c r="H139" s="1596">
        <v>99.723076923076917</v>
      </c>
      <c r="I139" s="1596">
        <v>99.192307692307679</v>
      </c>
      <c r="J139" s="1596">
        <v>96.707692307692326</v>
      </c>
      <c r="K139" s="1596">
        <v>94.192307692307693</v>
      </c>
      <c r="L139" s="1596">
        <v>91.946153846153848</v>
      </c>
      <c r="M139" s="1596">
        <v>91.530769230769224</v>
      </c>
      <c r="N139" s="1596">
        <v>90.953846153846143</v>
      </c>
      <c r="O139" s="1596">
        <v>90.707692307692312</v>
      </c>
      <c r="P139" s="1596">
        <v>90.746153846153874</v>
      </c>
      <c r="Q139" s="1596">
        <v>88.55384615384618</v>
      </c>
      <c r="R139" s="1596">
        <v>87.238461538461536</v>
      </c>
      <c r="S139" s="1596">
        <v>84.83846153846153</v>
      </c>
      <c r="T139" s="1596">
        <v>85.061538461538461</v>
      </c>
      <c r="U139" s="1596">
        <v>85.184615384615398</v>
      </c>
      <c r="V139" s="1596">
        <v>85.192307692307693</v>
      </c>
      <c r="W139" s="1596">
        <v>87.83846153846153</v>
      </c>
      <c r="X139" s="1596"/>
      <c r="Y139" s="1596"/>
      <c r="Z139" s="1596"/>
      <c r="AA139" s="1596"/>
      <c r="AB139" s="1596"/>
      <c r="AC139" s="1596"/>
      <c r="AD139" s="1596"/>
      <c r="AE139" s="1596"/>
      <c r="AF139" s="1596"/>
      <c r="AG139" s="1596"/>
      <c r="AH139" s="1596"/>
      <c r="AI139" s="1596"/>
      <c r="AJ139" s="1596"/>
      <c r="AK139" s="1596"/>
      <c r="AL139" s="1596"/>
      <c r="AM139" s="1596"/>
    </row>
    <row r="140" spans="2:46">
      <c r="C140" s="886"/>
      <c r="D140" s="886" t="s">
        <v>1145</v>
      </c>
      <c r="E140" s="1613"/>
      <c r="F140" s="1608"/>
      <c r="G140" s="1608"/>
      <c r="H140" s="1608"/>
      <c r="I140" s="1608"/>
      <c r="J140" s="1608"/>
      <c r="K140" s="1608"/>
      <c r="L140" s="1608"/>
      <c r="M140" s="1608"/>
      <c r="N140" s="1608">
        <v>101.4</v>
      </c>
      <c r="O140" s="1608">
        <v>99.7</v>
      </c>
      <c r="P140" s="1608">
        <v>100</v>
      </c>
      <c r="Q140" s="1608"/>
      <c r="R140" s="1608"/>
      <c r="S140" s="1608"/>
      <c r="T140" s="1608"/>
      <c r="U140" s="1608"/>
      <c r="V140" s="1608"/>
      <c r="W140" s="1608"/>
      <c r="X140" s="1608"/>
      <c r="Y140" s="1608"/>
      <c r="Z140" s="1608"/>
      <c r="AA140" s="1608"/>
      <c r="AB140" s="1608"/>
      <c r="AC140" s="1608"/>
      <c r="AD140" s="1608"/>
      <c r="AE140" s="1608"/>
      <c r="AF140" s="1608"/>
      <c r="AG140" s="1608"/>
      <c r="AH140" s="1608"/>
      <c r="AI140" s="1608"/>
      <c r="AJ140" s="1608"/>
      <c r="AK140" s="1608"/>
      <c r="AL140" s="1608"/>
      <c r="AM140" s="1596"/>
    </row>
    <row r="141" spans="2:46">
      <c r="D141" s="1352" t="s">
        <v>1150</v>
      </c>
      <c r="E141" s="1614">
        <v>825269</v>
      </c>
      <c r="F141" s="1614">
        <v>835039</v>
      </c>
      <c r="G141" s="1352"/>
      <c r="H141" s="1352"/>
      <c r="I141" s="1352"/>
      <c r="J141" s="1352"/>
      <c r="K141" s="1352"/>
      <c r="L141" s="1352"/>
      <c r="M141" s="1352"/>
      <c r="N141" s="1352"/>
      <c r="O141" s="1352"/>
      <c r="P141" s="1352"/>
      <c r="Q141" s="1352"/>
      <c r="R141" s="1352"/>
      <c r="S141" s="1352"/>
      <c r="T141" s="1352"/>
      <c r="U141" s="1352"/>
      <c r="V141" s="1352"/>
      <c r="W141" s="1352"/>
      <c r="X141" s="1352"/>
      <c r="Y141" s="1352"/>
      <c r="Z141" s="1352"/>
      <c r="AA141" s="1352"/>
      <c r="AB141" s="1352"/>
      <c r="AC141" s="1352"/>
      <c r="AD141" s="1352"/>
      <c r="AE141" s="1352"/>
      <c r="AF141" s="1352"/>
      <c r="AG141" s="1352"/>
      <c r="AH141" s="1352"/>
      <c r="AM141" s="1371"/>
    </row>
    <row r="142" spans="2:46">
      <c r="C142" s="830" t="s">
        <v>1202</v>
      </c>
      <c r="E142" s="1615"/>
      <c r="F142" s="1615"/>
      <c r="G142" s="1615"/>
      <c r="H142" s="1615"/>
      <c r="I142" s="1615"/>
      <c r="J142" s="1615"/>
      <c r="K142" s="1615"/>
      <c r="L142" s="1615"/>
      <c r="M142" s="1615"/>
      <c r="N142" s="1615"/>
      <c r="O142" s="1615"/>
      <c r="P142" s="1615"/>
      <c r="Q142" s="1615"/>
      <c r="R142" s="1615"/>
      <c r="S142" s="1615"/>
      <c r="T142" s="1615"/>
      <c r="U142" s="1615"/>
      <c r="V142" s="1615"/>
      <c r="W142" s="1615"/>
      <c r="X142" s="1615"/>
      <c r="Y142" s="1615"/>
      <c r="Z142" s="1615"/>
      <c r="AA142" s="1615"/>
      <c r="AB142" s="1615"/>
      <c r="AC142" s="1615"/>
      <c r="AD142" s="1615"/>
      <c r="AE142" s="1615"/>
      <c r="AF142" s="1615"/>
      <c r="AG142" s="1615"/>
      <c r="AH142" s="1615"/>
      <c r="AI142" s="1615"/>
      <c r="AJ142" s="1615"/>
      <c r="AK142" s="1615"/>
      <c r="AL142" s="1615"/>
      <c r="AM142" s="1902"/>
      <c r="AN142" s="1365"/>
      <c r="AO142" s="1365"/>
      <c r="AP142" s="1365"/>
      <c r="AQ142" s="1365"/>
      <c r="AR142" s="1365"/>
      <c r="AS142" s="1365"/>
      <c r="AT142" s="1365"/>
    </row>
    <row r="143" spans="2:46">
      <c r="B143" s="1467"/>
      <c r="C143" s="1468" t="s">
        <v>1142</v>
      </c>
      <c r="D143" s="1616" t="s">
        <v>1201</v>
      </c>
      <c r="E143" s="1617">
        <v>92.2</v>
      </c>
      <c r="F143" s="1617">
        <v>96.5</v>
      </c>
      <c r="G143" s="1617">
        <v>99.7</v>
      </c>
      <c r="H143" s="1617">
        <v>101.6</v>
      </c>
      <c r="I143" s="1617">
        <v>102.2</v>
      </c>
      <c r="J143" s="1617">
        <v>104</v>
      </c>
      <c r="K143" s="1617">
        <v>105.9</v>
      </c>
      <c r="L143" s="1617">
        <v>107.6</v>
      </c>
      <c r="M143" s="1617">
        <v>109.6</v>
      </c>
      <c r="N143" s="1617">
        <v>108.2</v>
      </c>
      <c r="O143" s="1617">
        <v>106.7</v>
      </c>
      <c r="P143" s="1617">
        <v>106.4</v>
      </c>
      <c r="Q143" s="1617">
        <v>105.4</v>
      </c>
      <c r="R143" s="1617">
        <v>102.4</v>
      </c>
      <c r="S143" s="1617">
        <v>102.3</v>
      </c>
      <c r="T143" s="1617">
        <v>101.8</v>
      </c>
      <c r="U143" s="1617">
        <v>102.9</v>
      </c>
      <c r="V143" s="1617">
        <v>103.9</v>
      </c>
      <c r="W143" s="1617">
        <v>103</v>
      </c>
      <c r="X143" s="1617">
        <v>102.5</v>
      </c>
      <c r="Y143" s="1617">
        <v>97.6</v>
      </c>
      <c r="Z143" s="1617">
        <v>98.6</v>
      </c>
      <c r="AA143" s="1617">
        <v>98.9</v>
      </c>
      <c r="AB143" s="1617">
        <v>97.9</v>
      </c>
      <c r="AC143" s="1617">
        <v>97.9</v>
      </c>
      <c r="AD143" s="1617">
        <v>98.9</v>
      </c>
      <c r="AE143" s="1617">
        <v>99</v>
      </c>
      <c r="AF143" s="1617">
        <v>100.1</v>
      </c>
      <c r="AG143" s="1617">
        <v>100.7</v>
      </c>
      <c r="AH143" s="1617">
        <v>101.9</v>
      </c>
      <c r="AI143" s="1617">
        <v>101.7</v>
      </c>
      <c r="AJ143" s="1617">
        <v>100</v>
      </c>
      <c r="AK143" s="1617">
        <v>100.9</v>
      </c>
      <c r="AL143" s="1617">
        <v>104</v>
      </c>
      <c r="AM143" s="1903"/>
      <c r="AN143" s="1365"/>
      <c r="AO143" s="1365"/>
      <c r="AP143" s="1365"/>
      <c r="AQ143" s="1365"/>
      <c r="AR143" s="1365"/>
      <c r="AS143" s="1365"/>
      <c r="AT143" s="1365"/>
    </row>
    <row r="144" spans="2:46">
      <c r="B144" s="1462"/>
      <c r="C144" s="1469"/>
      <c r="D144" s="1598" t="s">
        <v>1143</v>
      </c>
      <c r="E144" s="1540">
        <v>93.1</v>
      </c>
      <c r="F144" s="1540">
        <v>97.4</v>
      </c>
      <c r="G144" s="1540">
        <v>100.8</v>
      </c>
      <c r="H144" s="1540">
        <v>102.6</v>
      </c>
      <c r="I144" s="1540">
        <v>103.2</v>
      </c>
      <c r="J144" s="1540">
        <v>105</v>
      </c>
      <c r="K144" s="1540">
        <v>106.9</v>
      </c>
      <c r="L144" s="1540">
        <v>108.7</v>
      </c>
      <c r="M144" s="1540">
        <v>110.8</v>
      </c>
      <c r="N144" s="1540">
        <v>109.3</v>
      </c>
      <c r="O144" s="1540">
        <v>107.8</v>
      </c>
      <c r="P144" s="1540">
        <v>107.5</v>
      </c>
      <c r="Q144" s="1540">
        <v>106.5</v>
      </c>
      <c r="R144" s="1540">
        <v>103.4</v>
      </c>
      <c r="S144" s="1540">
        <v>103.3</v>
      </c>
      <c r="T144" s="1540">
        <v>102.8</v>
      </c>
      <c r="U144" s="1540">
        <v>103.9</v>
      </c>
      <c r="V144" s="1540">
        <v>105</v>
      </c>
      <c r="W144" s="1540">
        <v>104.1</v>
      </c>
      <c r="X144" s="1540">
        <v>103.6</v>
      </c>
      <c r="Y144" s="1540">
        <v>98.6</v>
      </c>
      <c r="Z144" s="1540">
        <v>99.6</v>
      </c>
      <c r="AA144" s="1540">
        <v>99.9</v>
      </c>
      <c r="AB144" s="1540">
        <v>98.9</v>
      </c>
      <c r="AC144" s="1540">
        <v>98.9</v>
      </c>
      <c r="AD144" s="1540">
        <v>100</v>
      </c>
      <c r="AE144" s="1540">
        <v>100</v>
      </c>
      <c r="AF144" s="1540">
        <v>101.2</v>
      </c>
      <c r="AG144" s="1540">
        <v>101.7</v>
      </c>
      <c r="AH144" s="1540">
        <v>102.9</v>
      </c>
      <c r="AI144" s="1540">
        <v>102.7</v>
      </c>
      <c r="AJ144" s="1540">
        <v>101</v>
      </c>
      <c r="AK144" s="1540">
        <v>102</v>
      </c>
      <c r="AL144" s="1540"/>
      <c r="AM144" s="1540"/>
      <c r="AN144" s="1366" t="s">
        <v>1151</v>
      </c>
    </row>
    <row r="145" spans="2:41">
      <c r="B145" s="1462"/>
      <c r="C145" s="1469"/>
      <c r="D145" s="1598" t="s">
        <v>1152</v>
      </c>
      <c r="E145" s="1540">
        <v>94</v>
      </c>
      <c r="F145" s="1540">
        <v>98.5</v>
      </c>
      <c r="G145" s="1540">
        <v>101.8</v>
      </c>
      <c r="H145" s="1540">
        <v>103.7</v>
      </c>
      <c r="I145" s="1540">
        <v>104.3</v>
      </c>
      <c r="J145" s="1540">
        <v>106.2</v>
      </c>
      <c r="K145" s="1540">
        <v>108.1</v>
      </c>
      <c r="L145" s="1540">
        <v>109.8</v>
      </c>
      <c r="M145" s="1540">
        <v>111.9</v>
      </c>
      <c r="N145" s="1540">
        <v>110.5</v>
      </c>
      <c r="O145" s="1540">
        <v>109</v>
      </c>
      <c r="P145" s="1540">
        <v>108.7</v>
      </c>
      <c r="Q145" s="1540">
        <v>107.6</v>
      </c>
      <c r="R145" s="1540">
        <v>104.5</v>
      </c>
      <c r="S145" s="1540">
        <v>104.4</v>
      </c>
      <c r="T145" s="1540">
        <v>103.6</v>
      </c>
      <c r="U145" s="1540">
        <v>104.6</v>
      </c>
      <c r="V145" s="1540">
        <v>105.7</v>
      </c>
      <c r="W145" s="1540">
        <v>104.8</v>
      </c>
      <c r="X145" s="1540">
        <v>104.2</v>
      </c>
      <c r="Y145" s="1540">
        <v>99</v>
      </c>
      <c r="Z145" s="1540">
        <v>100</v>
      </c>
      <c r="AA145" s="1540">
        <v>100.2</v>
      </c>
      <c r="AB145" s="1540">
        <v>99.3</v>
      </c>
      <c r="AC145" s="1540">
        <v>99</v>
      </c>
      <c r="AD145" s="1540">
        <v>99.9</v>
      </c>
      <c r="AE145" s="1540"/>
      <c r="AF145" s="1540"/>
      <c r="AG145" s="1540"/>
      <c r="AH145" s="1540"/>
      <c r="AI145" s="1540"/>
      <c r="AJ145" s="1540"/>
      <c r="AK145" s="1540"/>
      <c r="AL145" s="1540"/>
      <c r="AM145" s="1540"/>
    </row>
    <row r="146" spans="2:41">
      <c r="B146" s="1462"/>
      <c r="C146" s="1469"/>
      <c r="D146" s="1598" t="s">
        <v>1144</v>
      </c>
      <c r="E146" s="1540">
        <v>89.9</v>
      </c>
      <c r="F146" s="1540">
        <v>94.1</v>
      </c>
      <c r="G146" s="1540">
        <v>97.3</v>
      </c>
      <c r="H146" s="1540">
        <v>99.1</v>
      </c>
      <c r="I146" s="1540">
        <v>99.7</v>
      </c>
      <c r="J146" s="1540">
        <v>101.4</v>
      </c>
      <c r="K146" s="1540">
        <v>103.3</v>
      </c>
      <c r="L146" s="1540">
        <v>104.9</v>
      </c>
      <c r="M146" s="1540">
        <v>107</v>
      </c>
      <c r="N146" s="1540">
        <v>105.6</v>
      </c>
      <c r="O146" s="1540">
        <v>104.1</v>
      </c>
      <c r="P146" s="1540">
        <v>103.9</v>
      </c>
      <c r="Q146" s="1540">
        <v>102.9</v>
      </c>
      <c r="R146" s="1540">
        <v>99.9</v>
      </c>
      <c r="S146" s="1540">
        <v>99.8</v>
      </c>
      <c r="T146" s="1540">
        <v>99</v>
      </c>
      <c r="U146" s="1540">
        <v>100</v>
      </c>
      <c r="V146" s="1540">
        <v>101</v>
      </c>
      <c r="W146" s="1540">
        <v>100.1</v>
      </c>
      <c r="X146" s="1540">
        <v>99.6</v>
      </c>
      <c r="Y146" s="1540">
        <v>94.8</v>
      </c>
      <c r="Z146" s="1540"/>
      <c r="AA146" s="1540"/>
      <c r="AB146" s="1540"/>
      <c r="AC146" s="1540"/>
      <c r="AD146" s="1540"/>
      <c r="AE146" s="1540"/>
      <c r="AF146" s="1540"/>
      <c r="AG146" s="1540"/>
      <c r="AH146" s="1540"/>
      <c r="AI146" s="1540"/>
      <c r="AJ146" s="1540"/>
      <c r="AK146" s="1540"/>
      <c r="AL146" s="1541"/>
      <c r="AM146" s="1541"/>
    </row>
    <row r="147" spans="2:41">
      <c r="B147" s="1462"/>
      <c r="C147" s="1468" t="s">
        <v>1146</v>
      </c>
      <c r="D147" s="1616" t="s">
        <v>1201</v>
      </c>
      <c r="E147" s="1618">
        <v>106</v>
      </c>
      <c r="F147" s="1618">
        <v>107.6</v>
      </c>
      <c r="G147" s="1618">
        <v>107.6</v>
      </c>
      <c r="H147" s="1618">
        <v>107.9</v>
      </c>
      <c r="I147" s="1618">
        <v>107.2</v>
      </c>
      <c r="J147" s="1618">
        <v>108.7</v>
      </c>
      <c r="K147" s="1618">
        <v>110.9</v>
      </c>
      <c r="L147" s="1618">
        <v>112.8</v>
      </c>
      <c r="M147" s="1618">
        <v>113</v>
      </c>
      <c r="N147" s="1618">
        <v>110.9</v>
      </c>
      <c r="O147" s="1618">
        <v>109.7</v>
      </c>
      <c r="P147" s="1618">
        <v>110.4</v>
      </c>
      <c r="Q147" s="1618">
        <v>110.4</v>
      </c>
      <c r="R147" s="1618">
        <v>108.4</v>
      </c>
      <c r="S147" s="1618">
        <v>108.6</v>
      </c>
      <c r="T147" s="1618">
        <v>108.1</v>
      </c>
      <c r="U147" s="1618">
        <v>109.7</v>
      </c>
      <c r="V147" s="1618">
        <v>110.4</v>
      </c>
      <c r="W147" s="1618">
        <v>109.3</v>
      </c>
      <c r="X147" s="1618">
        <v>107.1</v>
      </c>
      <c r="Y147" s="1618">
        <v>103.5</v>
      </c>
      <c r="Z147" s="1618">
        <v>105.5</v>
      </c>
      <c r="AA147" s="1618">
        <v>106</v>
      </c>
      <c r="AB147" s="1618">
        <v>104.9</v>
      </c>
      <c r="AC147" s="1618">
        <v>104.5</v>
      </c>
      <c r="AD147" s="1618">
        <v>102.2</v>
      </c>
      <c r="AE147" s="1618">
        <v>101.2</v>
      </c>
      <c r="AF147" s="1618">
        <v>102.5</v>
      </c>
      <c r="AG147" s="1618">
        <v>102.4</v>
      </c>
      <c r="AH147" s="1618">
        <v>102.4</v>
      </c>
      <c r="AI147" s="1618">
        <v>101.7</v>
      </c>
      <c r="AJ147" s="1618">
        <v>100</v>
      </c>
      <c r="AK147" s="1618">
        <v>101.2</v>
      </c>
      <c r="AL147" s="1540">
        <v>101.3</v>
      </c>
      <c r="AM147" s="1904"/>
    </row>
    <row r="148" spans="2:41">
      <c r="B148" s="1462"/>
      <c r="C148" s="1469"/>
      <c r="D148" s="1598" t="s">
        <v>1143</v>
      </c>
      <c r="E148" s="1540">
        <v>104.6</v>
      </c>
      <c r="F148" s="1540">
        <v>106.1</v>
      </c>
      <c r="G148" s="1540">
        <v>106.3</v>
      </c>
      <c r="H148" s="1540">
        <v>106.5</v>
      </c>
      <c r="I148" s="1540">
        <v>106</v>
      </c>
      <c r="J148" s="1540">
        <v>107.3</v>
      </c>
      <c r="K148" s="1540">
        <v>109.5</v>
      </c>
      <c r="L148" s="1540">
        <v>111.4</v>
      </c>
      <c r="M148" s="1540">
        <v>111.7</v>
      </c>
      <c r="N148" s="1540">
        <v>109.5</v>
      </c>
      <c r="O148" s="1540">
        <v>108.3</v>
      </c>
      <c r="P148" s="1540">
        <v>109</v>
      </c>
      <c r="Q148" s="1540">
        <v>109</v>
      </c>
      <c r="R148" s="1540">
        <v>107</v>
      </c>
      <c r="S148" s="1540">
        <v>107.3</v>
      </c>
      <c r="T148" s="1540">
        <v>106.7</v>
      </c>
      <c r="U148" s="1540">
        <v>108.3</v>
      </c>
      <c r="V148" s="1540">
        <v>109.1</v>
      </c>
      <c r="W148" s="1540">
        <v>108.1</v>
      </c>
      <c r="X148" s="1540">
        <v>105.8</v>
      </c>
      <c r="Y148" s="1540">
        <v>102.3</v>
      </c>
      <c r="Z148" s="1540">
        <v>104.2</v>
      </c>
      <c r="AA148" s="1540">
        <v>104.7</v>
      </c>
      <c r="AB148" s="1619">
        <v>103.7</v>
      </c>
      <c r="AC148" s="1619">
        <v>103.1</v>
      </c>
      <c r="AD148" s="1619">
        <v>101</v>
      </c>
      <c r="AE148" s="1619">
        <v>100</v>
      </c>
      <c r="AF148" s="1619">
        <v>101.3</v>
      </c>
      <c r="AG148" s="1619">
        <v>101.2</v>
      </c>
      <c r="AH148" s="1619">
        <v>101.2</v>
      </c>
      <c r="AI148" s="1619">
        <v>100.4</v>
      </c>
      <c r="AJ148" s="1619">
        <v>98.7</v>
      </c>
      <c r="AK148" s="1619">
        <v>99.4</v>
      </c>
      <c r="AL148" s="1619"/>
      <c r="AM148" s="1619"/>
      <c r="AN148" s="1366" t="s">
        <v>1151</v>
      </c>
    </row>
    <row r="149" spans="2:41">
      <c r="B149" s="1462"/>
      <c r="C149" s="1469"/>
      <c r="D149" s="1598" t="s">
        <v>1152</v>
      </c>
      <c r="E149" s="1619">
        <v>101.1</v>
      </c>
      <c r="F149" s="1619">
        <v>102.7</v>
      </c>
      <c r="G149" s="1619">
        <v>102.7</v>
      </c>
      <c r="H149" s="1619">
        <v>103</v>
      </c>
      <c r="I149" s="1619">
        <v>102.5</v>
      </c>
      <c r="J149" s="1619">
        <v>103.7</v>
      </c>
      <c r="K149" s="1619">
        <v>105.9</v>
      </c>
      <c r="L149" s="1619">
        <v>107.5</v>
      </c>
      <c r="M149" s="1619">
        <v>107.9</v>
      </c>
      <c r="N149" s="1619">
        <v>105.8</v>
      </c>
      <c r="O149" s="1619">
        <v>104.8</v>
      </c>
      <c r="P149" s="1619">
        <v>105.4</v>
      </c>
      <c r="Q149" s="1619">
        <v>105.4</v>
      </c>
      <c r="R149" s="1619">
        <v>103.5</v>
      </c>
      <c r="S149" s="1619">
        <v>103.7</v>
      </c>
      <c r="T149" s="1619">
        <v>102.9</v>
      </c>
      <c r="U149" s="1619">
        <v>104.3</v>
      </c>
      <c r="V149" s="1619">
        <v>105.1</v>
      </c>
      <c r="W149" s="1619">
        <v>104.1</v>
      </c>
      <c r="X149" s="1619">
        <v>101.9</v>
      </c>
      <c r="Y149" s="1619">
        <v>98.2</v>
      </c>
      <c r="Z149" s="1619">
        <v>100</v>
      </c>
      <c r="AA149" s="1619">
        <v>100.5</v>
      </c>
      <c r="AB149" s="1619">
        <v>99.6</v>
      </c>
      <c r="AC149" s="1619">
        <v>98.8</v>
      </c>
      <c r="AD149" s="1619">
        <v>96.4</v>
      </c>
      <c r="AE149" s="1619"/>
      <c r="AF149" s="1619"/>
      <c r="AG149" s="1619"/>
      <c r="AH149" s="1619"/>
      <c r="AI149" s="1619"/>
      <c r="AJ149" s="1619"/>
      <c r="AK149" s="1619"/>
      <c r="AL149" s="1619"/>
      <c r="AM149" s="1619"/>
    </row>
    <row r="150" spans="2:41">
      <c r="B150" s="1463" t="s">
        <v>1153</v>
      </c>
      <c r="C150" s="1470"/>
      <c r="D150" s="1620" t="s">
        <v>1144</v>
      </c>
      <c r="E150" s="1621">
        <v>96.9</v>
      </c>
      <c r="F150" s="1621">
        <v>98.3</v>
      </c>
      <c r="G150" s="1621">
        <v>98.5</v>
      </c>
      <c r="H150" s="1621">
        <v>98.7</v>
      </c>
      <c r="I150" s="1621">
        <v>98.2</v>
      </c>
      <c r="J150" s="1621">
        <v>99.4</v>
      </c>
      <c r="K150" s="1621">
        <v>101.5</v>
      </c>
      <c r="L150" s="1621">
        <v>103</v>
      </c>
      <c r="M150" s="1621">
        <v>103.5</v>
      </c>
      <c r="N150" s="1621">
        <v>101.4</v>
      </c>
      <c r="O150" s="1621">
        <v>100.4</v>
      </c>
      <c r="P150" s="1621">
        <v>101.1</v>
      </c>
      <c r="Q150" s="1621">
        <v>101.1</v>
      </c>
      <c r="R150" s="1621">
        <v>99.2</v>
      </c>
      <c r="S150" s="1621">
        <v>99.4</v>
      </c>
      <c r="T150" s="1621">
        <v>98.6</v>
      </c>
      <c r="U150" s="1621">
        <v>100</v>
      </c>
      <c r="V150" s="1621">
        <v>100.7</v>
      </c>
      <c r="W150" s="1621">
        <v>99.7</v>
      </c>
      <c r="X150" s="1621">
        <v>97.6</v>
      </c>
      <c r="Y150" s="1621">
        <v>94.3</v>
      </c>
      <c r="Z150" s="1621"/>
      <c r="AA150" s="1621"/>
      <c r="AB150" s="1541"/>
      <c r="AC150" s="1541"/>
      <c r="AD150" s="1541"/>
      <c r="AE150" s="1541"/>
      <c r="AF150" s="1541"/>
      <c r="AG150" s="1541"/>
      <c r="AH150" s="1541"/>
      <c r="AI150" s="1541"/>
      <c r="AJ150" s="1541"/>
      <c r="AK150" s="1541"/>
      <c r="AL150" s="1540"/>
      <c r="AM150" s="1540"/>
    </row>
    <row r="151" spans="2:41">
      <c r="B151" s="1463"/>
      <c r="C151" s="1469" t="s">
        <v>1147</v>
      </c>
      <c r="D151" s="1598" t="s">
        <v>1201</v>
      </c>
      <c r="E151" s="1619">
        <v>147.6</v>
      </c>
      <c r="F151" s="1619">
        <v>147.4</v>
      </c>
      <c r="G151" s="1619">
        <v>138</v>
      </c>
      <c r="H151" s="1619">
        <v>117.8</v>
      </c>
      <c r="I151" s="1619">
        <v>104.6</v>
      </c>
      <c r="J151" s="1619">
        <v>102.4</v>
      </c>
      <c r="K151" s="1619">
        <v>106.2</v>
      </c>
      <c r="L151" s="1619">
        <v>113.8</v>
      </c>
      <c r="M151" s="1619">
        <v>117.2</v>
      </c>
      <c r="N151" s="1619">
        <v>106.9</v>
      </c>
      <c r="O151" s="1619">
        <v>105.4</v>
      </c>
      <c r="P151" s="1619">
        <v>111.4</v>
      </c>
      <c r="Q151" s="1619">
        <v>107.3</v>
      </c>
      <c r="R151" s="1619">
        <v>108.1</v>
      </c>
      <c r="S151" s="1619">
        <v>114.5</v>
      </c>
      <c r="T151" s="1619">
        <v>118.7</v>
      </c>
      <c r="U151" s="1619">
        <v>119</v>
      </c>
      <c r="V151" s="1619">
        <v>122.9</v>
      </c>
      <c r="W151" s="1619">
        <v>124.9</v>
      </c>
      <c r="X151" s="1619">
        <v>121.1</v>
      </c>
      <c r="Y151" s="1619">
        <v>101.4</v>
      </c>
      <c r="Z151" s="1619">
        <v>112.7</v>
      </c>
      <c r="AA151" s="1619">
        <v>112.4</v>
      </c>
      <c r="AB151" s="1540">
        <v>113.6</v>
      </c>
      <c r="AC151" s="1540">
        <v>116.7</v>
      </c>
      <c r="AD151" s="1540">
        <v>121.2</v>
      </c>
      <c r="AE151" s="1540">
        <v>120</v>
      </c>
      <c r="AF151" s="1540">
        <v>118</v>
      </c>
      <c r="AG151" s="1540">
        <v>117.6</v>
      </c>
      <c r="AH151" s="1540">
        <v>116.2</v>
      </c>
      <c r="AI151" s="1540">
        <v>115.1</v>
      </c>
      <c r="AJ151" s="1540">
        <v>100</v>
      </c>
      <c r="AK151" s="1540">
        <v>107.4</v>
      </c>
      <c r="AL151" s="1618">
        <v>113</v>
      </c>
      <c r="AM151" s="1895"/>
    </row>
    <row r="152" spans="2:41">
      <c r="B152" s="1462"/>
      <c r="C152" s="1471"/>
      <c r="D152" s="1598" t="s">
        <v>1143</v>
      </c>
      <c r="E152" s="1540">
        <v>123.6</v>
      </c>
      <c r="F152" s="1540">
        <v>123.4</v>
      </c>
      <c r="G152" s="1540">
        <v>115.5</v>
      </c>
      <c r="H152" s="1540">
        <v>98.6</v>
      </c>
      <c r="I152" s="1540">
        <v>87.5</v>
      </c>
      <c r="J152" s="1540">
        <v>85.7</v>
      </c>
      <c r="K152" s="1540">
        <v>88.9</v>
      </c>
      <c r="L152" s="1540">
        <v>95.2</v>
      </c>
      <c r="M152" s="1540">
        <v>98.1</v>
      </c>
      <c r="N152" s="1540">
        <v>89.5</v>
      </c>
      <c r="O152" s="1540">
        <v>88.3</v>
      </c>
      <c r="P152" s="1540">
        <v>93.2</v>
      </c>
      <c r="Q152" s="1540">
        <v>89.8</v>
      </c>
      <c r="R152" s="1540">
        <v>90.5</v>
      </c>
      <c r="S152" s="1540">
        <v>95.8</v>
      </c>
      <c r="T152" s="1540">
        <v>99.4</v>
      </c>
      <c r="U152" s="1540">
        <v>99.6</v>
      </c>
      <c r="V152" s="1540">
        <v>102.9</v>
      </c>
      <c r="W152" s="1540">
        <v>104.6</v>
      </c>
      <c r="X152" s="1540">
        <v>101.4</v>
      </c>
      <c r="Y152" s="1540">
        <v>84.7</v>
      </c>
      <c r="Z152" s="1540">
        <v>94.1</v>
      </c>
      <c r="AA152" s="1540">
        <v>93.8</v>
      </c>
      <c r="AB152" s="1540">
        <v>94.7</v>
      </c>
      <c r="AC152" s="1540">
        <v>97.3</v>
      </c>
      <c r="AD152" s="1540">
        <v>101</v>
      </c>
      <c r="AE152" s="1540">
        <v>100</v>
      </c>
      <c r="AF152" s="1540">
        <v>98.3</v>
      </c>
      <c r="AG152" s="1540">
        <v>98.2</v>
      </c>
      <c r="AH152" s="1540">
        <v>97.1</v>
      </c>
      <c r="AI152" s="1540">
        <v>96.1</v>
      </c>
      <c r="AJ152" s="1540">
        <v>83.5</v>
      </c>
      <c r="AK152" s="1540">
        <v>89.7</v>
      </c>
      <c r="AL152" s="1540"/>
      <c r="AM152" s="1540"/>
      <c r="AN152" s="1366" t="s">
        <v>1151</v>
      </c>
    </row>
    <row r="153" spans="2:41">
      <c r="B153" s="1462"/>
      <c r="C153" s="1471"/>
      <c r="D153" s="1598" t="s">
        <v>1152</v>
      </c>
      <c r="E153" s="1576">
        <v>130.5</v>
      </c>
      <c r="F153" s="1540">
        <v>130.4</v>
      </c>
      <c r="G153" s="1540">
        <v>122</v>
      </c>
      <c r="H153" s="1540">
        <v>104.2</v>
      </c>
      <c r="I153" s="1540">
        <v>92.5</v>
      </c>
      <c r="J153" s="1540">
        <v>90.5</v>
      </c>
      <c r="K153" s="1540">
        <v>94</v>
      </c>
      <c r="L153" s="1540">
        <v>100.6</v>
      </c>
      <c r="M153" s="1540">
        <v>103.7</v>
      </c>
      <c r="N153" s="1540">
        <v>94.6</v>
      </c>
      <c r="O153" s="1540">
        <v>93.3</v>
      </c>
      <c r="P153" s="1540">
        <v>98.5</v>
      </c>
      <c r="Q153" s="1540">
        <v>94.8</v>
      </c>
      <c r="R153" s="1540">
        <v>95.7</v>
      </c>
      <c r="S153" s="1540">
        <v>101.2</v>
      </c>
      <c r="T153" s="1540">
        <v>104.4</v>
      </c>
      <c r="U153" s="1540">
        <v>104.8</v>
      </c>
      <c r="V153" s="1540">
        <v>108.2</v>
      </c>
      <c r="W153" s="1540">
        <v>110.7</v>
      </c>
      <c r="X153" s="1540">
        <v>107.6</v>
      </c>
      <c r="Y153" s="1540">
        <v>89.9</v>
      </c>
      <c r="Z153" s="1540">
        <v>100</v>
      </c>
      <c r="AA153" s="1540">
        <v>99.5</v>
      </c>
      <c r="AB153" s="1540">
        <v>100.9</v>
      </c>
      <c r="AC153" s="1540">
        <v>103.3</v>
      </c>
      <c r="AD153" s="1540">
        <v>106.8</v>
      </c>
      <c r="AE153" s="1540"/>
      <c r="AF153" s="1540"/>
      <c r="AG153" s="1540"/>
      <c r="AH153" s="1540"/>
      <c r="AI153" s="1540"/>
      <c r="AJ153" s="1540"/>
      <c r="AK153" s="1540"/>
      <c r="AL153" s="1540"/>
      <c r="AM153" s="1540"/>
    </row>
    <row r="154" spans="2:41">
      <c r="B154" s="1462"/>
      <c r="C154" s="1471"/>
      <c r="D154" s="1598" t="s">
        <v>1144</v>
      </c>
      <c r="E154" s="1576">
        <v>124.6</v>
      </c>
      <c r="F154" s="1540">
        <v>124.5</v>
      </c>
      <c r="G154" s="1540">
        <v>116.5</v>
      </c>
      <c r="H154" s="1540">
        <v>99.5</v>
      </c>
      <c r="I154" s="1540">
        <v>88.3</v>
      </c>
      <c r="J154" s="1540">
        <v>86.4</v>
      </c>
      <c r="K154" s="1540">
        <v>89.7</v>
      </c>
      <c r="L154" s="1540">
        <v>96.1</v>
      </c>
      <c r="M154" s="1540">
        <v>99</v>
      </c>
      <c r="N154" s="1540">
        <v>90.3</v>
      </c>
      <c r="O154" s="1540">
        <v>89</v>
      </c>
      <c r="P154" s="1540">
        <v>94.1</v>
      </c>
      <c r="Q154" s="1540">
        <v>90.5</v>
      </c>
      <c r="R154" s="1540">
        <v>91.3</v>
      </c>
      <c r="S154" s="1540">
        <v>96.6</v>
      </c>
      <c r="T154" s="1540">
        <v>99.7</v>
      </c>
      <c r="U154" s="1540">
        <v>100</v>
      </c>
      <c r="V154" s="1540">
        <v>103.3</v>
      </c>
      <c r="W154" s="1540">
        <v>105.7</v>
      </c>
      <c r="X154" s="1540">
        <v>102.7</v>
      </c>
      <c r="Y154" s="1540">
        <v>85.6</v>
      </c>
      <c r="Z154" s="1540"/>
      <c r="AA154" s="1540"/>
      <c r="AB154" s="1540"/>
      <c r="AC154" s="1540"/>
      <c r="AD154" s="1540"/>
      <c r="AE154" s="1540"/>
      <c r="AF154" s="1540"/>
      <c r="AG154" s="1540"/>
      <c r="AH154" s="1540"/>
      <c r="AI154" s="1540"/>
      <c r="AJ154" s="1540"/>
      <c r="AK154" s="1540"/>
      <c r="AL154" s="1541"/>
      <c r="AM154" s="1541"/>
      <c r="AN154" s="1366" t="s">
        <v>271</v>
      </c>
    </row>
    <row r="155" spans="2:41">
      <c r="B155" s="1462"/>
      <c r="C155" s="1468" t="s">
        <v>1149</v>
      </c>
      <c r="D155" s="1616" t="s">
        <v>1201</v>
      </c>
      <c r="E155" s="1530">
        <v>80</v>
      </c>
      <c r="F155" s="1618">
        <v>82.6</v>
      </c>
      <c r="G155" s="1618">
        <v>85.2</v>
      </c>
      <c r="H155" s="1618">
        <v>87.1</v>
      </c>
      <c r="I155" s="1618">
        <v>88.1</v>
      </c>
      <c r="J155" s="1618">
        <v>88.2</v>
      </c>
      <c r="K155" s="1618">
        <v>87.7</v>
      </c>
      <c r="L155" s="1618">
        <v>87.3</v>
      </c>
      <c r="M155" s="1618">
        <v>87.9</v>
      </c>
      <c r="N155" s="1618">
        <v>88.4</v>
      </c>
      <c r="O155" s="1618">
        <v>87.9</v>
      </c>
      <c r="P155" s="1618">
        <v>87.1</v>
      </c>
      <c r="Q155" s="1618">
        <v>86.3</v>
      </c>
      <c r="R155" s="1618">
        <v>85.2</v>
      </c>
      <c r="S155" s="1618">
        <v>84.4</v>
      </c>
      <c r="T155" s="1618">
        <v>84.8</v>
      </c>
      <c r="U155" s="1618">
        <v>85.5</v>
      </c>
      <c r="V155" s="1618">
        <v>86.4</v>
      </c>
      <c r="W155" s="1618">
        <v>88.8</v>
      </c>
      <c r="X155" s="1618">
        <v>91.6</v>
      </c>
      <c r="Y155" s="1618">
        <v>92.7</v>
      </c>
      <c r="Z155" s="1618">
        <v>93</v>
      </c>
      <c r="AA155" s="1618">
        <v>93.5</v>
      </c>
      <c r="AB155" s="1618">
        <v>93.7</v>
      </c>
      <c r="AC155" s="1618">
        <v>94.1</v>
      </c>
      <c r="AD155" s="1618">
        <v>94.9</v>
      </c>
      <c r="AE155" s="1618">
        <v>95.9</v>
      </c>
      <c r="AF155" s="1618">
        <v>96.7</v>
      </c>
      <c r="AG155" s="1618">
        <v>98.1</v>
      </c>
      <c r="AH155" s="1618">
        <v>98.5</v>
      </c>
      <c r="AI155" s="1618">
        <v>99.7</v>
      </c>
      <c r="AJ155" s="1618">
        <v>100</v>
      </c>
      <c r="AK155" s="1618">
        <v>99.8</v>
      </c>
      <c r="AL155" s="1618">
        <v>99</v>
      </c>
      <c r="AM155" s="1895"/>
      <c r="AN155" s="1366"/>
    </row>
    <row r="156" spans="2:41">
      <c r="B156" s="1462"/>
      <c r="C156" s="1472"/>
      <c r="D156" s="1598" t="s">
        <v>1143</v>
      </c>
      <c r="E156" s="1540">
        <v>83.5</v>
      </c>
      <c r="F156" s="1540">
        <v>86.1</v>
      </c>
      <c r="G156" s="1540">
        <v>88.9</v>
      </c>
      <c r="H156" s="1540">
        <v>90.9</v>
      </c>
      <c r="I156" s="1540">
        <v>91.9</v>
      </c>
      <c r="J156" s="1540">
        <v>92</v>
      </c>
      <c r="K156" s="1540">
        <v>91.5</v>
      </c>
      <c r="L156" s="1540">
        <v>91.1</v>
      </c>
      <c r="M156" s="1540">
        <v>91.7</v>
      </c>
      <c r="N156" s="1540">
        <v>92.2</v>
      </c>
      <c r="O156" s="1540">
        <v>91.7</v>
      </c>
      <c r="P156" s="1540">
        <v>90.9</v>
      </c>
      <c r="Q156" s="1540">
        <v>90</v>
      </c>
      <c r="R156" s="1540">
        <v>88.9</v>
      </c>
      <c r="S156" s="1540">
        <v>88</v>
      </c>
      <c r="T156" s="1540">
        <v>88.5</v>
      </c>
      <c r="U156" s="1540">
        <v>89.2</v>
      </c>
      <c r="V156" s="1540">
        <v>90.1</v>
      </c>
      <c r="W156" s="1540">
        <v>92.6</v>
      </c>
      <c r="X156" s="1540">
        <v>95.5</v>
      </c>
      <c r="Y156" s="1540">
        <v>96.7</v>
      </c>
      <c r="Z156" s="1540">
        <v>96.9</v>
      </c>
      <c r="AA156" s="1540">
        <v>97.5</v>
      </c>
      <c r="AB156" s="1619">
        <v>97.8</v>
      </c>
      <c r="AC156" s="1619">
        <v>98.2</v>
      </c>
      <c r="AD156" s="1619">
        <v>99</v>
      </c>
      <c r="AE156" s="1619">
        <v>100</v>
      </c>
      <c r="AF156" s="1619">
        <v>100.9</v>
      </c>
      <c r="AG156" s="1619">
        <v>102.3</v>
      </c>
      <c r="AH156" s="1619">
        <v>102.7</v>
      </c>
      <c r="AI156" s="1619">
        <v>104</v>
      </c>
      <c r="AJ156" s="1619">
        <v>104.3</v>
      </c>
      <c r="AK156" s="1619">
        <v>104.1</v>
      </c>
      <c r="AL156" s="1619"/>
      <c r="AM156" s="1619"/>
      <c r="AN156" s="1366" t="s">
        <v>1151</v>
      </c>
    </row>
    <row r="157" spans="2:41">
      <c r="B157" s="1462"/>
      <c r="C157" s="1472"/>
      <c r="D157" s="1598" t="s">
        <v>1152</v>
      </c>
      <c r="E157" s="1619">
        <v>86.8</v>
      </c>
      <c r="F157" s="1619">
        <v>89.5</v>
      </c>
      <c r="G157" s="1619">
        <v>92.4</v>
      </c>
      <c r="H157" s="1619">
        <v>94.4</v>
      </c>
      <c r="I157" s="1619">
        <v>95.5</v>
      </c>
      <c r="J157" s="1619">
        <v>95.5</v>
      </c>
      <c r="K157" s="1619">
        <v>95</v>
      </c>
      <c r="L157" s="1619">
        <v>94.6</v>
      </c>
      <c r="M157" s="1619">
        <v>95.2</v>
      </c>
      <c r="N157" s="1619">
        <v>95.7</v>
      </c>
      <c r="O157" s="1619">
        <v>95.2</v>
      </c>
      <c r="P157" s="1619">
        <v>94.4</v>
      </c>
      <c r="Q157" s="1619">
        <v>93.5</v>
      </c>
      <c r="R157" s="1619">
        <v>92.3</v>
      </c>
      <c r="S157" s="1619">
        <v>91.4</v>
      </c>
      <c r="T157" s="1619">
        <v>91.9</v>
      </c>
      <c r="U157" s="1619">
        <v>92.6</v>
      </c>
      <c r="V157" s="1619">
        <v>93.6</v>
      </c>
      <c r="W157" s="1619">
        <v>96.1</v>
      </c>
      <c r="X157" s="1619">
        <v>99.3</v>
      </c>
      <c r="Y157" s="1619">
        <v>100.2</v>
      </c>
      <c r="Z157" s="1619">
        <v>100</v>
      </c>
      <c r="AA157" s="1619">
        <v>100</v>
      </c>
      <c r="AB157" s="1619">
        <v>99.7</v>
      </c>
      <c r="AC157" s="1619">
        <v>99.5</v>
      </c>
      <c r="AD157" s="1619">
        <v>99.9</v>
      </c>
      <c r="AE157" s="1619"/>
      <c r="AF157" s="1619"/>
      <c r="AG157" s="1619"/>
      <c r="AH157" s="1619"/>
      <c r="AI157" s="1619"/>
      <c r="AJ157" s="1619"/>
      <c r="AK157" s="1619"/>
      <c r="AL157" s="1619"/>
      <c r="AM157" s="1619"/>
    </row>
    <row r="158" spans="2:41">
      <c r="B158" s="1464"/>
      <c r="C158" s="1473"/>
      <c r="D158" s="1620" t="s">
        <v>1144</v>
      </c>
      <c r="E158" s="1621">
        <v>93.6</v>
      </c>
      <c r="F158" s="1621">
        <v>96.6</v>
      </c>
      <c r="G158" s="1621">
        <v>99.7</v>
      </c>
      <c r="H158" s="1621">
        <v>101.9</v>
      </c>
      <c r="I158" s="1621">
        <v>103</v>
      </c>
      <c r="J158" s="1621">
        <v>103.1</v>
      </c>
      <c r="K158" s="1621">
        <v>102.5</v>
      </c>
      <c r="L158" s="1621">
        <v>102.1</v>
      </c>
      <c r="M158" s="1621">
        <v>102.8</v>
      </c>
      <c r="N158" s="1621">
        <v>103.3</v>
      </c>
      <c r="O158" s="1621">
        <v>102.7</v>
      </c>
      <c r="P158" s="1621">
        <v>101.9</v>
      </c>
      <c r="Q158" s="1621">
        <v>101</v>
      </c>
      <c r="R158" s="1621">
        <v>99.6</v>
      </c>
      <c r="S158" s="1621">
        <v>98.7</v>
      </c>
      <c r="T158" s="1621">
        <v>99.2</v>
      </c>
      <c r="U158" s="1621">
        <v>100</v>
      </c>
      <c r="V158" s="1621">
        <v>100.9</v>
      </c>
      <c r="W158" s="1621">
        <v>102.4</v>
      </c>
      <c r="X158" s="1621">
        <v>104.1</v>
      </c>
      <c r="Y158" s="1621">
        <v>103.7</v>
      </c>
      <c r="Z158" s="1621"/>
      <c r="AA158" s="1621"/>
      <c r="AB158" s="1541"/>
      <c r="AC158" s="1541"/>
      <c r="AD158" s="1541"/>
      <c r="AE158" s="1541"/>
      <c r="AF158" s="1541"/>
      <c r="AG158" s="1541"/>
      <c r="AH158" s="1541"/>
      <c r="AI158" s="1541"/>
      <c r="AJ158" s="1541"/>
      <c r="AK158" s="1541"/>
      <c r="AL158" s="1541"/>
      <c r="AM158" s="1541"/>
    </row>
    <row r="159" spans="2:41">
      <c r="D159" s="1598"/>
      <c r="E159" s="1619"/>
      <c r="F159" s="1619"/>
      <c r="G159" s="1619"/>
      <c r="H159" s="1619"/>
      <c r="I159" s="1619"/>
      <c r="J159" s="1619"/>
      <c r="K159" s="1619"/>
      <c r="L159" s="1619"/>
      <c r="M159" s="1619"/>
      <c r="N159" s="1619"/>
      <c r="O159" s="1619"/>
      <c r="P159" s="1619"/>
      <c r="Q159" s="1619"/>
      <c r="R159" s="1619"/>
      <c r="S159" s="1619"/>
      <c r="T159" s="1619"/>
      <c r="U159" s="1619"/>
      <c r="V159" s="1619"/>
      <c r="W159" s="1619"/>
      <c r="X159" s="1619"/>
      <c r="Y159" s="1619"/>
      <c r="Z159" s="1619"/>
      <c r="AA159" s="1619"/>
      <c r="AB159" s="1540"/>
      <c r="AC159" s="1540"/>
      <c r="AD159" s="1540"/>
      <c r="AE159" s="1540"/>
      <c r="AF159" s="1540"/>
      <c r="AG159" s="1540"/>
      <c r="AH159" s="1540"/>
      <c r="AI159" s="1540"/>
      <c r="AJ159" s="1540"/>
      <c r="AK159" s="1540"/>
      <c r="AL159" s="1540"/>
      <c r="AM159" s="1540"/>
    </row>
    <row r="160" spans="2:41">
      <c r="C160" s="1371" t="s">
        <v>1154</v>
      </c>
      <c r="D160" s="1622" t="s">
        <v>1155</v>
      </c>
      <c r="E160" s="1623">
        <v>428994.1</v>
      </c>
      <c r="F160" s="1624">
        <v>461295.1</v>
      </c>
      <c r="G160" s="1624">
        <v>491418.9</v>
      </c>
      <c r="H160" s="1624">
        <v>504161.2</v>
      </c>
      <c r="I160" s="1624">
        <v>504497.8</v>
      </c>
      <c r="J160" s="1625">
        <v>510916.1</v>
      </c>
      <c r="K160" s="1625">
        <v>521613.5</v>
      </c>
      <c r="L160" s="1625">
        <v>535562.1</v>
      </c>
      <c r="M160" s="1625">
        <v>543545.4</v>
      </c>
      <c r="N160" s="1625">
        <v>536497.4</v>
      </c>
      <c r="O160" s="1625">
        <v>528069.9</v>
      </c>
      <c r="P160" s="1625">
        <v>535417.69999999995</v>
      </c>
      <c r="Q160" s="1625">
        <v>531653.9</v>
      </c>
      <c r="R160" s="1625">
        <v>524478.69999999995</v>
      </c>
      <c r="S160" s="1625">
        <v>523968.6</v>
      </c>
      <c r="T160" s="1625">
        <v>529400.9</v>
      </c>
      <c r="U160" s="1625">
        <v>532515.6</v>
      </c>
      <c r="V160" s="1625">
        <v>535170.19999999995</v>
      </c>
      <c r="W160" s="1625">
        <v>539281.69999999995</v>
      </c>
      <c r="X160" s="1625">
        <v>527823.80000000005</v>
      </c>
      <c r="Y160" s="1625">
        <v>494938.4</v>
      </c>
      <c r="Z160" s="1625">
        <v>505530.6</v>
      </c>
      <c r="AA160" s="1625">
        <v>497448.9</v>
      </c>
      <c r="AB160" s="1625">
        <v>500474.7</v>
      </c>
      <c r="AC160" s="1625">
        <v>508700.6</v>
      </c>
      <c r="AD160" s="1625">
        <v>518811</v>
      </c>
      <c r="AE160" s="1625">
        <v>538032.30000000005</v>
      </c>
      <c r="AF160" s="1625">
        <v>544364.6</v>
      </c>
      <c r="AG160" s="1625">
        <v>553073</v>
      </c>
      <c r="AH160" s="1625">
        <v>556630.1</v>
      </c>
      <c r="AI160" s="1625">
        <v>557910.80000000005</v>
      </c>
      <c r="AJ160" s="1626">
        <v>539646</v>
      </c>
      <c r="AK160" s="1626">
        <v>553068.30000000005</v>
      </c>
      <c r="AL160" s="1626">
        <v>560506</v>
      </c>
      <c r="AM160" s="1624">
        <v>591912.5</v>
      </c>
      <c r="AO160" s="328" t="s">
        <v>1456</v>
      </c>
    </row>
    <row r="161" spans="3:41">
      <c r="C161" s="1474" t="s">
        <v>1156</v>
      </c>
      <c r="D161" s="1627" t="s">
        <v>1155</v>
      </c>
      <c r="E161" s="1628">
        <v>405228</v>
      </c>
      <c r="F161" s="1629">
        <v>424844.79999999999</v>
      </c>
      <c r="G161" s="1629">
        <v>439813.6</v>
      </c>
      <c r="H161" s="1629">
        <v>443774.5</v>
      </c>
      <c r="I161" s="1629">
        <v>441736.6</v>
      </c>
      <c r="J161" s="1630">
        <v>446522.3</v>
      </c>
      <c r="K161" s="1630">
        <v>458270.3</v>
      </c>
      <c r="L161" s="1630">
        <v>472631.9</v>
      </c>
      <c r="M161" s="1630">
        <v>477269.5</v>
      </c>
      <c r="N161" s="1630">
        <v>471206.6</v>
      </c>
      <c r="O161" s="1630">
        <v>469633.1</v>
      </c>
      <c r="P161" s="1630">
        <v>482616.8</v>
      </c>
      <c r="Q161" s="1630">
        <v>484480.2</v>
      </c>
      <c r="R161" s="1630">
        <v>484683.5</v>
      </c>
      <c r="S161" s="1630">
        <v>492124</v>
      </c>
      <c r="T161" s="1630">
        <v>502882.4</v>
      </c>
      <c r="U161" s="1630">
        <v>511953.9</v>
      </c>
      <c r="V161" s="1630">
        <v>518979.7</v>
      </c>
      <c r="W161" s="1630">
        <v>526681.19999999995</v>
      </c>
      <c r="X161" s="1630">
        <v>520233.1</v>
      </c>
      <c r="Y161" s="1630">
        <v>490615</v>
      </c>
      <c r="Z161" s="1630">
        <v>510720</v>
      </c>
      <c r="AA161" s="1630">
        <v>510841.59999999998</v>
      </c>
      <c r="AB161" s="1630">
        <v>517864.4</v>
      </c>
      <c r="AC161" s="1630">
        <v>528248.1</v>
      </c>
      <c r="AD161" s="1630">
        <v>529812.80000000005</v>
      </c>
      <c r="AE161" s="1630">
        <v>538081.19999999995</v>
      </c>
      <c r="AF161" s="1630">
        <v>542137.4</v>
      </c>
      <c r="AG161" s="1630">
        <v>551220</v>
      </c>
      <c r="AH161" s="1630">
        <v>554766.5</v>
      </c>
      <c r="AI161" s="1630">
        <v>552535.4</v>
      </c>
      <c r="AJ161" s="1631">
        <v>529501.5</v>
      </c>
      <c r="AK161" s="1631">
        <v>543779.9</v>
      </c>
      <c r="AL161" s="1631">
        <v>548902.30000000005</v>
      </c>
      <c r="AM161" s="1629">
        <v>556998.80000000005</v>
      </c>
      <c r="AO161" s="830" t="s">
        <v>1457</v>
      </c>
    </row>
    <row r="162" spans="3:41">
      <c r="E162" s="1367"/>
      <c r="F162" s="1365"/>
      <c r="X162" s="1365"/>
    </row>
    <row r="163" spans="3:41">
      <c r="C163" s="328" t="s">
        <v>271</v>
      </c>
      <c r="E163" s="1367"/>
      <c r="F163" s="1365"/>
      <c r="X163" s="1365"/>
    </row>
    <row r="164" spans="3:41">
      <c r="E164" s="1367"/>
      <c r="F164" s="1365"/>
      <c r="X164" s="1365"/>
    </row>
    <row r="165" spans="3:41">
      <c r="C165" s="1352" t="s">
        <v>1219</v>
      </c>
      <c r="D165" s="1352" t="s">
        <v>1220</v>
      </c>
      <c r="E165" s="1632">
        <v>17884423</v>
      </c>
      <c r="F165" s="1633">
        <v>19376278</v>
      </c>
      <c r="G165" s="1633">
        <v>20941933</v>
      </c>
      <c r="H165" s="1633">
        <v>22164196</v>
      </c>
      <c r="I165" s="1633">
        <v>22203843</v>
      </c>
      <c r="J165" s="1633">
        <v>21489742</v>
      </c>
      <c r="K165" s="1633">
        <v>21792816</v>
      </c>
      <c r="L165" s="1633">
        <v>22339761</v>
      </c>
      <c r="M165" s="1633">
        <v>22976160</v>
      </c>
      <c r="N165" s="1633">
        <v>23412935</v>
      </c>
      <c r="O165" s="1633">
        <v>23248456</v>
      </c>
      <c r="P165" s="1633">
        <v>23124403</v>
      </c>
      <c r="Q165" s="1633">
        <v>22633879</v>
      </c>
      <c r="R165" s="1633">
        <v>22340865</v>
      </c>
      <c r="S165" s="1633">
        <v>22032840</v>
      </c>
      <c r="T165" s="1633">
        <v>21759254</v>
      </c>
      <c r="U165" s="1633">
        <v>21467233</v>
      </c>
      <c r="V165" s="1633">
        <v>21328351</v>
      </c>
      <c r="W165" s="1633">
        <v>21144975</v>
      </c>
      <c r="X165" s="1633">
        <v>21198775</v>
      </c>
      <c r="Y165" s="1633">
        <v>20951100</v>
      </c>
      <c r="Z165" s="1633">
        <v>19775777</v>
      </c>
      <c r="AA165" s="1633">
        <v>19579063</v>
      </c>
      <c r="AB165" s="1633">
        <v>19593279</v>
      </c>
      <c r="AC165" s="1633">
        <v>19591627</v>
      </c>
      <c r="AD165" s="1633">
        <v>19777407</v>
      </c>
      <c r="AE165" s="1633">
        <v>20197310</v>
      </c>
      <c r="AF165" s="1633">
        <v>20049078</v>
      </c>
      <c r="AG165" s="1633">
        <v>19597853</v>
      </c>
      <c r="AH165" s="1633">
        <v>19602508</v>
      </c>
      <c r="AI165" s="1633">
        <v>19604355</v>
      </c>
      <c r="AJ165" s="1633">
        <v>19396177</v>
      </c>
      <c r="AK165" s="1633">
        <v>19907136</v>
      </c>
      <c r="AL165" s="1633">
        <v>20660329</v>
      </c>
      <c r="AM165" s="1905">
        <v>21607423</v>
      </c>
      <c r="AN165" s="328" t="s">
        <v>271</v>
      </c>
    </row>
    <row r="166" spans="3:41">
      <c r="C166" s="1352"/>
      <c r="D166" s="1352" t="s">
        <v>1216</v>
      </c>
      <c r="E166" s="1888"/>
      <c r="F166" s="1889"/>
      <c r="G166" s="1889"/>
      <c r="H166" s="1889"/>
      <c r="I166" s="1889"/>
      <c r="J166" s="1633">
        <v>1173620</v>
      </c>
      <c r="K166" s="1633">
        <v>1076309</v>
      </c>
      <c r="L166" s="1633">
        <v>1159170</v>
      </c>
      <c r="M166" s="1633">
        <v>1224289</v>
      </c>
      <c r="N166" s="1633">
        <v>1225103</v>
      </c>
      <c r="O166" s="1633">
        <v>1173982</v>
      </c>
      <c r="P166" s="1633">
        <v>1124183</v>
      </c>
      <c r="Q166" s="1633">
        <v>1076260</v>
      </c>
      <c r="R166" s="1633">
        <v>1024698</v>
      </c>
      <c r="S166" s="1633">
        <v>984301</v>
      </c>
      <c r="T166" s="1633">
        <v>958825</v>
      </c>
      <c r="U166" s="1633">
        <v>934981</v>
      </c>
      <c r="V166" s="1633">
        <v>925570</v>
      </c>
      <c r="W166" s="1633">
        <v>941947</v>
      </c>
      <c r="X166" s="1633">
        <v>936534</v>
      </c>
      <c r="Y166" s="1633">
        <v>898389</v>
      </c>
      <c r="Z166" s="1633">
        <v>901871</v>
      </c>
      <c r="AA166" s="1633">
        <v>907753</v>
      </c>
      <c r="AB166" s="1633">
        <v>892718</v>
      </c>
      <c r="AC166" s="1633">
        <v>885897</v>
      </c>
      <c r="AD166" s="1633">
        <v>890760</v>
      </c>
      <c r="AE166" s="1633">
        <v>883504</v>
      </c>
      <c r="AF166" s="1633">
        <v>861556</v>
      </c>
      <c r="AG166" s="1633">
        <v>844596</v>
      </c>
      <c r="AH166" s="1633">
        <v>819037</v>
      </c>
      <c r="AI166" s="1633">
        <v>804520</v>
      </c>
      <c r="AJ166" s="1633">
        <v>804189</v>
      </c>
      <c r="AK166" s="1890">
        <f>198435+623793</f>
        <v>822228</v>
      </c>
      <c r="AL166" s="1890">
        <f>208011+619179</f>
        <v>827190</v>
      </c>
      <c r="AM166" s="1905">
        <v>914320</v>
      </c>
    </row>
    <row r="167" spans="3:41">
      <c r="E167" s="1367"/>
      <c r="F167" s="1365"/>
      <c r="X167" s="1365"/>
    </row>
    <row r="168" spans="3:41">
      <c r="E168" s="1367"/>
      <c r="F168" s="1365"/>
      <c r="X168" s="1365"/>
    </row>
    <row r="169" spans="3:41">
      <c r="E169" s="1367"/>
      <c r="F169" s="1365"/>
      <c r="X169" s="1365"/>
    </row>
    <row r="170" spans="3:41">
      <c r="E170" s="1367"/>
      <c r="F170" s="1365"/>
      <c r="X170" s="1365"/>
    </row>
    <row r="171" spans="3:41">
      <c r="E171" s="1367"/>
      <c r="F171" s="1365"/>
      <c r="X171" s="1365"/>
    </row>
    <row r="172" spans="3:41">
      <c r="E172" s="1367"/>
      <c r="F172" s="1365"/>
    </row>
    <row r="173" spans="3:41">
      <c r="E173" s="1367"/>
      <c r="F173" s="1365"/>
    </row>
    <row r="174" spans="3:41">
      <c r="E174" s="1367"/>
      <c r="F174" s="1365"/>
    </row>
    <row r="175" spans="3:41">
      <c r="E175" s="1367"/>
      <c r="F175" s="1365"/>
    </row>
    <row r="176" spans="3:41">
      <c r="F176" s="1365"/>
    </row>
    <row r="177" spans="6:6">
      <c r="F177" s="1365"/>
    </row>
    <row r="178" spans="6:6">
      <c r="F178" s="1365"/>
    </row>
    <row r="179" spans="6:6">
      <c r="F179" s="1365"/>
    </row>
    <row r="180" spans="6:6">
      <c r="F180" s="1365"/>
    </row>
    <row r="181" spans="6:6">
      <c r="F181" s="1365"/>
    </row>
    <row r="182" spans="6:6">
      <c r="F182" s="1365"/>
    </row>
    <row r="183" spans="6:6">
      <c r="F183" s="1365"/>
    </row>
    <row r="184" spans="6:6">
      <c r="F184" s="1365"/>
    </row>
    <row r="185" spans="6:6">
      <c r="F185" s="1365"/>
    </row>
    <row r="186" spans="6:6">
      <c r="F186" s="1365"/>
    </row>
    <row r="187" spans="6:6">
      <c r="F187" s="1365"/>
    </row>
    <row r="188" spans="6:6">
      <c r="F188" s="1365"/>
    </row>
    <row r="189" spans="6:6">
      <c r="F189" s="1365"/>
    </row>
    <row r="190" spans="6:6">
      <c r="F190" s="1365"/>
    </row>
    <row r="191" spans="6:6">
      <c r="F191" s="1365"/>
    </row>
    <row r="192" spans="6:6">
      <c r="F192" s="1365"/>
    </row>
    <row r="193" spans="6:6">
      <c r="F193" s="1365"/>
    </row>
  </sheetData>
  <mergeCells count="7">
    <mergeCell ref="AN82:AN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O239"/>
  <sheetViews>
    <sheetView workbookViewId="0">
      <pane xSplit="4" ySplit="4" topLeftCell="I138" activePane="bottomRight" state="frozen"/>
      <selection pane="topRight" activeCell="E1" sqref="E1"/>
      <selection pane="bottomLeft" activeCell="A5" sqref="A5"/>
      <selection pane="bottomRight" activeCell="T149" sqref="T149"/>
    </sheetView>
  </sheetViews>
  <sheetFormatPr defaultColWidth="0" defaultRowHeight="13"/>
  <cols>
    <col min="1" max="1" width="1.36328125" style="1634" customWidth="1"/>
    <col min="2" max="2" width="3.08984375" style="1634" customWidth="1"/>
    <col min="3" max="3" width="13.453125" style="1634" customWidth="1"/>
    <col min="4" max="4" width="12" style="2155" customWidth="1"/>
    <col min="5" max="5" width="8" style="2155" customWidth="1"/>
    <col min="6" max="10" width="8" style="1634" customWidth="1"/>
    <col min="11" max="30" width="7.1796875" style="1634" customWidth="1"/>
    <col min="31" max="34" width="7.1796875" style="328" customWidth="1"/>
    <col min="35" max="39" width="7.1796875" style="1634" customWidth="1"/>
    <col min="40" max="40" width="28.81640625" style="1634" customWidth="1"/>
    <col min="41" max="41" width="3.6328125" style="1634" customWidth="1"/>
    <col min="42" max="42" width="22.453125" style="1634" customWidth="1"/>
    <col min="43" max="245" width="8.90625" style="1634" customWidth="1"/>
    <col min="246" max="246" width="10.81640625" style="1634" customWidth="1"/>
    <col min="247" max="16384" width="0" style="1634" hidden="1"/>
  </cols>
  <sheetData>
    <row r="1" spans="1:249" ht="13.5" thickBot="1">
      <c r="A1" s="1352"/>
      <c r="B1" s="2792" t="s">
        <v>1261</v>
      </c>
      <c r="C1" s="2792"/>
      <c r="D1" s="2792"/>
      <c r="E1" s="2792"/>
      <c r="F1" s="2792"/>
      <c r="G1" s="2792"/>
      <c r="H1" s="2792"/>
      <c r="I1" s="2792"/>
      <c r="J1" s="2792"/>
      <c r="K1" s="2792"/>
      <c r="L1" s="2476"/>
      <c r="M1" s="2476"/>
      <c r="N1" s="2476"/>
      <c r="O1" s="2476"/>
      <c r="P1" s="2476"/>
      <c r="Q1" s="2476"/>
      <c r="R1" s="2476"/>
      <c r="S1" s="2476"/>
      <c r="T1" s="2476"/>
      <c r="U1" s="2476"/>
      <c r="V1" s="2476"/>
      <c r="W1" s="2476"/>
      <c r="X1" s="2476"/>
      <c r="Y1" s="2477"/>
      <c r="Z1" s="2477"/>
      <c r="AA1" s="2477"/>
      <c r="AB1" s="2476"/>
      <c r="AC1" s="2476" t="s">
        <v>521</v>
      </c>
      <c r="AD1" s="2476"/>
      <c r="AE1" s="824" t="s">
        <v>271</v>
      </c>
      <c r="AF1" s="824" t="s">
        <v>271</v>
      </c>
      <c r="AG1" s="824"/>
      <c r="AH1" s="2778">
        <v>45645</v>
      </c>
      <c r="AI1" s="2778"/>
      <c r="AJ1" s="2476" t="s">
        <v>271</v>
      </c>
      <c r="AK1" s="2476"/>
      <c r="AL1" s="2476"/>
      <c r="AM1" s="2476"/>
      <c r="AN1" s="1219" t="s">
        <v>1262</v>
      </c>
      <c r="AO1" s="1352"/>
      <c r="AP1" s="1352"/>
      <c r="AQ1" s="1352"/>
      <c r="AR1" s="1352"/>
      <c r="AS1" s="1352"/>
      <c r="AT1" s="1352"/>
      <c r="AU1" s="1352"/>
      <c r="AV1" s="1352"/>
      <c r="AW1" s="1352"/>
      <c r="AX1" s="1352"/>
      <c r="AY1" s="1352"/>
      <c r="AZ1" s="1352"/>
      <c r="BA1" s="1352"/>
      <c r="BB1" s="1352"/>
      <c r="BC1" s="1352"/>
      <c r="BD1" s="1352"/>
      <c r="BE1" s="1352"/>
      <c r="BF1" s="1352"/>
      <c r="BG1" s="1352"/>
      <c r="BH1" s="1352"/>
      <c r="BI1" s="1352"/>
      <c r="BJ1" s="1352"/>
      <c r="BK1" s="1352"/>
      <c r="BL1" s="1352"/>
      <c r="BM1" s="1352"/>
      <c r="BN1" s="1352"/>
      <c r="BO1" s="1352"/>
      <c r="BP1" s="1352"/>
      <c r="BQ1" s="1352"/>
      <c r="BR1" s="1352"/>
      <c r="BS1" s="1352"/>
      <c r="BT1" s="1352"/>
      <c r="BU1" s="1352"/>
      <c r="BV1" s="1352"/>
      <c r="BW1" s="1352"/>
      <c r="BX1" s="1352"/>
      <c r="BY1" s="1352"/>
      <c r="BZ1" s="1352"/>
      <c r="CA1" s="1352"/>
      <c r="CB1" s="1352"/>
      <c r="CC1" s="1352"/>
      <c r="CD1" s="1352"/>
      <c r="CE1" s="1352"/>
      <c r="CF1" s="1352"/>
      <c r="CG1" s="1352"/>
      <c r="CH1" s="1352"/>
      <c r="CI1" s="1352"/>
      <c r="CJ1" s="1352"/>
      <c r="CK1" s="1352"/>
      <c r="CL1" s="1352"/>
      <c r="CM1" s="1352"/>
      <c r="CN1" s="1352"/>
      <c r="CO1" s="1352"/>
      <c r="CP1" s="1352"/>
      <c r="CQ1" s="1352"/>
      <c r="CR1" s="1352"/>
      <c r="CS1" s="1352"/>
      <c r="CT1" s="1352"/>
      <c r="CU1" s="1352"/>
      <c r="CV1" s="1352"/>
      <c r="CW1" s="1352"/>
      <c r="CX1" s="1352"/>
      <c r="CY1" s="1352"/>
      <c r="CZ1" s="1352"/>
      <c r="DA1" s="1352"/>
      <c r="DB1" s="1352"/>
      <c r="DC1" s="1352"/>
      <c r="DD1" s="1352"/>
      <c r="DE1" s="1352"/>
      <c r="DF1" s="1352"/>
      <c r="DG1" s="1352"/>
      <c r="DH1" s="1352"/>
      <c r="DI1" s="1352"/>
      <c r="DJ1" s="1352"/>
      <c r="DK1" s="1352"/>
      <c r="DL1" s="1352"/>
      <c r="DM1" s="1352"/>
      <c r="DN1" s="1352"/>
      <c r="DO1" s="1352"/>
      <c r="DP1" s="1352"/>
      <c r="DQ1" s="1352"/>
      <c r="DR1" s="1352"/>
      <c r="DS1" s="1352"/>
      <c r="DT1" s="1352"/>
      <c r="DU1" s="1352"/>
      <c r="DV1" s="1352"/>
      <c r="DW1" s="1352"/>
      <c r="DX1" s="1352"/>
      <c r="DY1" s="1352"/>
      <c r="DZ1" s="1352"/>
      <c r="EA1" s="1352"/>
      <c r="EB1" s="1352"/>
      <c r="EC1" s="1352"/>
      <c r="ED1" s="1352"/>
      <c r="EE1" s="1352"/>
      <c r="EF1" s="1352"/>
      <c r="EG1" s="1352"/>
      <c r="EH1" s="1352"/>
      <c r="EI1" s="1352"/>
      <c r="EJ1" s="1352"/>
      <c r="EK1" s="1352"/>
      <c r="EL1" s="1352"/>
      <c r="EM1" s="1352"/>
      <c r="EN1" s="1352"/>
      <c r="EO1" s="1352"/>
      <c r="EP1" s="1352"/>
      <c r="EQ1" s="1352"/>
      <c r="ER1" s="1352"/>
      <c r="ES1" s="1352"/>
      <c r="ET1" s="1352"/>
      <c r="EU1" s="1352"/>
      <c r="EV1" s="1352"/>
      <c r="EW1" s="1352"/>
      <c r="EX1" s="1352"/>
      <c r="EY1" s="1352"/>
      <c r="EZ1" s="1352"/>
      <c r="FA1" s="1352"/>
      <c r="FB1" s="1352"/>
      <c r="FC1" s="1352"/>
      <c r="FD1" s="1352"/>
      <c r="FE1" s="1352"/>
      <c r="FF1" s="1352"/>
      <c r="FG1" s="1352"/>
      <c r="FH1" s="1352"/>
      <c r="FI1" s="1352"/>
      <c r="FJ1" s="1352"/>
      <c r="FK1" s="1352"/>
      <c r="FL1" s="1352"/>
      <c r="FM1" s="1352"/>
      <c r="FN1" s="1352"/>
      <c r="FO1" s="1352"/>
      <c r="FP1" s="1352"/>
      <c r="FQ1" s="1352"/>
      <c r="FR1" s="1352"/>
      <c r="FS1" s="1352"/>
      <c r="FT1" s="1352"/>
      <c r="FU1" s="1352"/>
      <c r="FV1" s="1352"/>
      <c r="FW1" s="1352"/>
      <c r="FX1" s="1352"/>
      <c r="FY1" s="1352"/>
      <c r="FZ1" s="1352"/>
      <c r="GA1" s="1352"/>
      <c r="GB1" s="1352"/>
      <c r="GC1" s="1352"/>
      <c r="GD1" s="1352"/>
      <c r="GE1" s="1352"/>
      <c r="GF1" s="1352"/>
      <c r="GG1" s="1352"/>
      <c r="GH1" s="1352"/>
      <c r="GI1" s="1352"/>
      <c r="GJ1" s="1352"/>
      <c r="GK1" s="1352"/>
      <c r="GL1" s="1352"/>
      <c r="GM1" s="1352"/>
      <c r="GN1" s="1352"/>
      <c r="GO1" s="1352"/>
      <c r="GP1" s="1352"/>
      <c r="GQ1" s="1352"/>
      <c r="GR1" s="1352"/>
      <c r="GS1" s="1352"/>
      <c r="GT1" s="1352"/>
      <c r="GU1" s="1352"/>
      <c r="GV1" s="1352"/>
      <c r="GW1" s="1352"/>
      <c r="GX1" s="1352"/>
      <c r="GY1" s="1352"/>
      <c r="GZ1" s="1352"/>
      <c r="HA1" s="1352"/>
      <c r="HB1" s="1352"/>
      <c r="HC1" s="1352"/>
      <c r="HD1" s="1352"/>
      <c r="HE1" s="1352"/>
      <c r="HF1" s="1352"/>
      <c r="HG1" s="1352"/>
      <c r="HH1" s="1352"/>
      <c r="HI1" s="1352"/>
      <c r="HJ1" s="1352"/>
      <c r="HK1" s="1352"/>
      <c r="HL1" s="1352"/>
      <c r="HM1" s="1352"/>
      <c r="HN1" s="1352"/>
      <c r="HO1" s="1352"/>
      <c r="HP1" s="1352"/>
      <c r="HQ1" s="1352"/>
      <c r="HR1" s="1352"/>
      <c r="HS1" s="1352"/>
      <c r="HT1" s="1352"/>
      <c r="HU1" s="1352"/>
      <c r="HV1" s="1352"/>
      <c r="HW1" s="1352"/>
      <c r="HX1" s="1352"/>
      <c r="HY1" s="1352"/>
      <c r="HZ1" s="1352"/>
      <c r="IA1" s="1352"/>
      <c r="IB1" s="1352"/>
      <c r="IC1" s="1352"/>
      <c r="ID1" s="1352"/>
      <c r="IE1" s="1352"/>
      <c r="IF1" s="1352"/>
      <c r="IG1" s="1352"/>
      <c r="IH1" s="1352"/>
      <c r="II1" s="1352"/>
      <c r="IJ1" s="1352"/>
      <c r="IK1" s="1352"/>
      <c r="IL1" s="1352"/>
      <c r="IM1" s="1352"/>
      <c r="IN1" s="1352"/>
      <c r="IO1" s="1352"/>
    </row>
    <row r="2" spans="1:249">
      <c r="A2" s="1352"/>
      <c r="B2" s="2478"/>
      <c r="C2" s="2479"/>
      <c r="D2" s="2338" t="s">
        <v>962</v>
      </c>
      <c r="E2" s="2337"/>
      <c r="F2" s="2793" t="s">
        <v>964</v>
      </c>
      <c r="G2" s="2793"/>
      <c r="H2" s="2793"/>
      <c r="I2" s="2793"/>
      <c r="J2" s="2793"/>
      <c r="K2" s="2793"/>
      <c r="L2" s="2793"/>
      <c r="M2" s="2793"/>
      <c r="N2" s="2793"/>
      <c r="O2" s="2793"/>
      <c r="P2" s="2793"/>
      <c r="Q2" s="2793"/>
      <c r="R2" s="2793"/>
      <c r="S2" s="2793"/>
      <c r="T2" s="2793"/>
      <c r="U2" s="2793"/>
      <c r="V2" s="2793"/>
      <c r="W2" s="2793"/>
      <c r="X2" s="2793"/>
      <c r="Y2" s="2793"/>
      <c r="Z2" s="2793"/>
      <c r="AA2" s="2793"/>
      <c r="AB2" s="2793"/>
      <c r="AC2" s="2793"/>
      <c r="AD2" s="2793"/>
      <c r="AE2" s="2793"/>
      <c r="AF2" s="2793"/>
      <c r="AG2" s="2793"/>
      <c r="AH2" s="2480"/>
      <c r="AI2" s="2479"/>
      <c r="AJ2" s="2479"/>
      <c r="AK2" s="2479"/>
      <c r="AL2" s="2479"/>
      <c r="AM2" s="2479"/>
      <c r="AN2" s="2795" t="s">
        <v>965</v>
      </c>
      <c r="AO2" s="1352"/>
      <c r="AP2" s="328" t="s">
        <v>1263</v>
      </c>
      <c r="AQ2" s="1352"/>
      <c r="AR2" s="1352"/>
      <c r="AS2" s="1352"/>
      <c r="AT2" s="1352"/>
      <c r="AU2" s="1352"/>
      <c r="AV2" s="1352"/>
      <c r="AW2" s="1352"/>
      <c r="AX2" s="1352"/>
      <c r="AY2" s="1352"/>
      <c r="AZ2" s="1352"/>
      <c r="BA2" s="1352"/>
      <c r="BB2" s="1352"/>
      <c r="BC2" s="1352"/>
      <c r="BD2" s="1352"/>
      <c r="BE2" s="1352"/>
      <c r="BF2" s="1352"/>
      <c r="BG2" s="1352"/>
      <c r="BH2" s="1352"/>
      <c r="BI2" s="1352"/>
      <c r="BJ2" s="1352"/>
      <c r="BK2" s="1352"/>
      <c r="BL2" s="1352"/>
      <c r="BM2" s="1352"/>
      <c r="BN2" s="1352"/>
      <c r="BO2" s="1352"/>
      <c r="BP2" s="1352"/>
      <c r="BQ2" s="1352"/>
      <c r="BR2" s="1352"/>
      <c r="BS2" s="1352"/>
      <c r="BT2" s="1352"/>
      <c r="BU2" s="1352"/>
      <c r="BV2" s="1352"/>
      <c r="BW2" s="1352"/>
      <c r="BX2" s="1352"/>
      <c r="BY2" s="1352"/>
      <c r="BZ2" s="1352"/>
      <c r="CA2" s="1352"/>
      <c r="CB2" s="1352"/>
      <c r="CC2" s="1352"/>
      <c r="CD2" s="1352"/>
      <c r="CE2" s="1352"/>
      <c r="CF2" s="1352"/>
      <c r="CG2" s="1352"/>
      <c r="CH2" s="1352"/>
      <c r="CI2" s="1352"/>
      <c r="CJ2" s="1352"/>
      <c r="CK2" s="1352"/>
      <c r="CL2" s="1352"/>
      <c r="CM2" s="1352"/>
      <c r="CN2" s="1352"/>
      <c r="CO2" s="1352"/>
      <c r="CP2" s="1352"/>
      <c r="CQ2" s="1352"/>
      <c r="CR2" s="1352"/>
      <c r="CS2" s="1352"/>
      <c r="CT2" s="1352"/>
      <c r="CU2" s="1352"/>
      <c r="CV2" s="1352"/>
      <c r="CW2" s="1352"/>
      <c r="CX2" s="1352"/>
      <c r="CY2" s="1352"/>
      <c r="CZ2" s="1352"/>
      <c r="DA2" s="1352"/>
      <c r="DB2" s="1352"/>
      <c r="DC2" s="1352"/>
      <c r="DD2" s="1352"/>
      <c r="DE2" s="1352"/>
      <c r="DF2" s="1352"/>
      <c r="DG2" s="1352"/>
      <c r="DH2" s="1352"/>
      <c r="DI2" s="1352"/>
      <c r="DJ2" s="1352"/>
      <c r="DK2" s="1352"/>
      <c r="DL2" s="1352"/>
      <c r="DM2" s="1352"/>
      <c r="DN2" s="1352"/>
      <c r="DO2" s="1352"/>
      <c r="DP2" s="1352"/>
      <c r="DQ2" s="1352"/>
      <c r="DR2" s="1352"/>
      <c r="DS2" s="1352"/>
      <c r="DT2" s="1352"/>
      <c r="DU2" s="1352"/>
      <c r="DV2" s="1352"/>
      <c r="DW2" s="1352"/>
      <c r="DX2" s="1352"/>
      <c r="DY2" s="1352"/>
      <c r="DZ2" s="1352"/>
      <c r="EA2" s="1352"/>
      <c r="EB2" s="1352"/>
      <c r="EC2" s="1352"/>
      <c r="ED2" s="1352"/>
      <c r="EE2" s="1352"/>
      <c r="EF2" s="1352"/>
      <c r="EG2" s="1352"/>
      <c r="EH2" s="1352"/>
      <c r="EI2" s="1352"/>
      <c r="EJ2" s="1352"/>
      <c r="EK2" s="1352"/>
      <c r="EL2" s="1352"/>
      <c r="EM2" s="1352"/>
      <c r="EN2" s="1352"/>
      <c r="EO2" s="1352"/>
      <c r="EP2" s="1352"/>
      <c r="EQ2" s="1352"/>
      <c r="ER2" s="1352"/>
      <c r="ES2" s="1352"/>
      <c r="ET2" s="1352"/>
      <c r="EU2" s="1352"/>
      <c r="EV2" s="1352"/>
      <c r="EW2" s="1352"/>
      <c r="EX2" s="1352"/>
      <c r="EY2" s="1352"/>
      <c r="EZ2" s="1352"/>
      <c r="FA2" s="1352"/>
      <c r="FB2" s="1352"/>
      <c r="FC2" s="1352"/>
      <c r="FD2" s="1352"/>
      <c r="FE2" s="1352"/>
      <c r="FF2" s="1352"/>
      <c r="FG2" s="1352"/>
      <c r="FH2" s="1352"/>
      <c r="FI2" s="1352"/>
      <c r="FJ2" s="1352"/>
      <c r="FK2" s="1352"/>
      <c r="FL2" s="1352"/>
      <c r="FM2" s="1352"/>
      <c r="FN2" s="1352"/>
      <c r="FO2" s="1352"/>
      <c r="FP2" s="1352"/>
      <c r="FQ2" s="1352"/>
      <c r="FR2" s="1352"/>
      <c r="FS2" s="1352"/>
      <c r="FT2" s="1352"/>
      <c r="FU2" s="1352"/>
      <c r="FV2" s="1352"/>
      <c r="FW2" s="1352"/>
      <c r="FX2" s="1352"/>
      <c r="FY2" s="1352"/>
      <c r="FZ2" s="1352"/>
      <c r="GA2" s="1352"/>
      <c r="GB2" s="1352"/>
      <c r="GC2" s="1352"/>
      <c r="GD2" s="1352"/>
      <c r="GE2" s="1352"/>
      <c r="GF2" s="1352"/>
      <c r="GG2" s="1352"/>
      <c r="GH2" s="1352"/>
      <c r="GI2" s="1352"/>
      <c r="GJ2" s="1352"/>
      <c r="GK2" s="1352"/>
      <c r="GL2" s="1352"/>
      <c r="GM2" s="1352"/>
      <c r="GN2" s="1352"/>
      <c r="GO2" s="1352"/>
      <c r="GP2" s="1352"/>
      <c r="GQ2" s="1352"/>
      <c r="GR2" s="1352"/>
      <c r="GS2" s="1352"/>
      <c r="GT2" s="1352"/>
      <c r="GU2" s="1352"/>
      <c r="GV2" s="1352"/>
      <c r="GW2" s="1352"/>
      <c r="GX2" s="1352"/>
      <c r="GY2" s="1352"/>
      <c r="GZ2" s="1352"/>
      <c r="HA2" s="1352"/>
      <c r="HB2" s="1352"/>
      <c r="HC2" s="1352"/>
      <c r="HD2" s="1352"/>
      <c r="HE2" s="1352"/>
      <c r="HF2" s="1352"/>
      <c r="HG2" s="1352"/>
      <c r="HH2" s="1352"/>
      <c r="HI2" s="1352"/>
      <c r="HJ2" s="1352"/>
      <c r="HK2" s="1352"/>
      <c r="HL2" s="1352"/>
      <c r="HM2" s="1352"/>
      <c r="HN2" s="1352"/>
      <c r="HO2" s="1352"/>
      <c r="HP2" s="1352"/>
      <c r="HQ2" s="1352"/>
      <c r="HR2" s="1352"/>
      <c r="HS2" s="1352"/>
      <c r="HT2" s="1352"/>
      <c r="HU2" s="1352"/>
      <c r="HV2" s="1352"/>
      <c r="HW2" s="1352"/>
      <c r="HX2" s="1352"/>
      <c r="HY2" s="1352"/>
      <c r="HZ2" s="1352"/>
      <c r="IA2" s="1352"/>
      <c r="IB2" s="1352"/>
      <c r="IC2" s="1352"/>
      <c r="ID2" s="1352"/>
      <c r="IE2" s="1352"/>
      <c r="IF2" s="1352"/>
      <c r="IG2" s="1352"/>
      <c r="IH2" s="1352"/>
      <c r="II2" s="1352"/>
      <c r="IJ2" s="1352"/>
      <c r="IK2" s="1352"/>
      <c r="IL2" s="1352"/>
      <c r="IM2" s="1352"/>
      <c r="IN2" s="1352"/>
      <c r="IO2" s="1352"/>
    </row>
    <row r="3" spans="1:249">
      <c r="A3" s="1352"/>
      <c r="B3" s="2481"/>
      <c r="C3" s="2476"/>
      <c r="D3" s="2482"/>
      <c r="E3" s="2483">
        <v>1989</v>
      </c>
      <c r="F3" s="2484">
        <v>1990</v>
      </c>
      <c r="G3" s="2485">
        <v>1991</v>
      </c>
      <c r="H3" s="2485">
        <v>1992</v>
      </c>
      <c r="I3" s="2485">
        <v>1993</v>
      </c>
      <c r="J3" s="2485">
        <v>1994</v>
      </c>
      <c r="K3" s="2485">
        <v>1995</v>
      </c>
      <c r="L3" s="2485">
        <v>1996</v>
      </c>
      <c r="M3" s="2485">
        <v>1997</v>
      </c>
      <c r="N3" s="2485">
        <v>1998</v>
      </c>
      <c r="O3" s="2486">
        <v>1999</v>
      </c>
      <c r="P3" s="2486">
        <v>2000</v>
      </c>
      <c r="Q3" s="2486">
        <v>2001</v>
      </c>
      <c r="R3" s="2486">
        <v>2002</v>
      </c>
      <c r="S3" s="2486">
        <v>2003</v>
      </c>
      <c r="T3" s="2486">
        <v>2004</v>
      </c>
      <c r="U3" s="2486">
        <v>2005</v>
      </c>
      <c r="V3" s="2486">
        <v>2006</v>
      </c>
      <c r="W3" s="2486">
        <v>2007</v>
      </c>
      <c r="X3" s="2486">
        <v>2008</v>
      </c>
      <c r="Y3" s="2486">
        <v>2009</v>
      </c>
      <c r="Z3" s="2486">
        <v>2010</v>
      </c>
      <c r="AA3" s="2486">
        <v>2011</v>
      </c>
      <c r="AB3" s="2486">
        <v>2012</v>
      </c>
      <c r="AC3" s="2486">
        <v>2013</v>
      </c>
      <c r="AD3" s="1950">
        <v>2014</v>
      </c>
      <c r="AE3" s="2486">
        <v>2015</v>
      </c>
      <c r="AF3" s="2487">
        <v>2016</v>
      </c>
      <c r="AG3" s="2486">
        <v>2017</v>
      </c>
      <c r="AH3" s="2487">
        <v>2018</v>
      </c>
      <c r="AI3" s="2486">
        <v>2019</v>
      </c>
      <c r="AJ3" s="1950">
        <v>2020</v>
      </c>
      <c r="AK3" s="2486">
        <v>2021</v>
      </c>
      <c r="AL3" s="2486">
        <v>2022</v>
      </c>
      <c r="AM3" s="2487">
        <v>2023</v>
      </c>
      <c r="AN3" s="2796"/>
      <c r="AO3" s="1352"/>
      <c r="AP3" s="328"/>
      <c r="AQ3" s="1352"/>
      <c r="AR3" s="1352"/>
      <c r="AS3" s="1352"/>
      <c r="AT3" s="1352"/>
      <c r="AU3" s="1352"/>
      <c r="AV3" s="1352"/>
      <c r="AW3" s="1352"/>
      <c r="AX3" s="1352"/>
      <c r="AY3" s="1352"/>
      <c r="AZ3" s="1352"/>
      <c r="BA3" s="1352"/>
      <c r="BB3" s="1352"/>
      <c r="BC3" s="1352"/>
      <c r="BD3" s="1352"/>
      <c r="BE3" s="1352"/>
      <c r="BF3" s="1352"/>
      <c r="BG3" s="1352"/>
      <c r="BH3" s="1352"/>
      <c r="BI3" s="1352"/>
      <c r="BJ3" s="1352"/>
      <c r="BK3" s="1352"/>
      <c r="BL3" s="1352"/>
      <c r="BM3" s="1352"/>
      <c r="BN3" s="1352"/>
      <c r="BO3" s="1352"/>
      <c r="BP3" s="1352"/>
      <c r="BQ3" s="1352"/>
      <c r="BR3" s="1352"/>
      <c r="BS3" s="1352"/>
      <c r="BT3" s="1352"/>
      <c r="BU3" s="1352"/>
      <c r="BV3" s="1352"/>
      <c r="BW3" s="1352"/>
      <c r="BX3" s="1352"/>
      <c r="BY3" s="1352"/>
      <c r="BZ3" s="1352"/>
      <c r="CA3" s="1352"/>
      <c r="CB3" s="1352"/>
      <c r="CC3" s="1352"/>
      <c r="CD3" s="1352"/>
      <c r="CE3" s="1352"/>
      <c r="CF3" s="1352"/>
      <c r="CG3" s="1352"/>
      <c r="CH3" s="1352"/>
      <c r="CI3" s="1352"/>
      <c r="CJ3" s="1352"/>
      <c r="CK3" s="1352"/>
      <c r="CL3" s="1352"/>
      <c r="CM3" s="1352"/>
      <c r="CN3" s="1352"/>
      <c r="CO3" s="1352"/>
      <c r="CP3" s="1352"/>
      <c r="CQ3" s="1352"/>
      <c r="CR3" s="1352"/>
      <c r="CS3" s="1352"/>
      <c r="CT3" s="1352"/>
      <c r="CU3" s="1352"/>
      <c r="CV3" s="1352"/>
      <c r="CW3" s="1352"/>
      <c r="CX3" s="1352"/>
      <c r="CY3" s="1352"/>
      <c r="CZ3" s="1352"/>
      <c r="DA3" s="1352"/>
      <c r="DB3" s="1352"/>
      <c r="DC3" s="1352"/>
      <c r="DD3" s="1352"/>
      <c r="DE3" s="1352"/>
      <c r="DF3" s="1352"/>
      <c r="DG3" s="1352"/>
      <c r="DH3" s="1352"/>
      <c r="DI3" s="1352"/>
      <c r="DJ3" s="1352"/>
      <c r="DK3" s="1352"/>
      <c r="DL3" s="1352"/>
      <c r="DM3" s="1352"/>
      <c r="DN3" s="1352"/>
      <c r="DO3" s="1352"/>
      <c r="DP3" s="1352"/>
      <c r="DQ3" s="1352"/>
      <c r="DR3" s="1352"/>
      <c r="DS3" s="1352"/>
      <c r="DT3" s="1352"/>
      <c r="DU3" s="1352"/>
      <c r="DV3" s="1352"/>
      <c r="DW3" s="1352"/>
      <c r="DX3" s="1352"/>
      <c r="DY3" s="1352"/>
      <c r="DZ3" s="1352"/>
      <c r="EA3" s="1352"/>
      <c r="EB3" s="1352"/>
      <c r="EC3" s="1352"/>
      <c r="ED3" s="1352"/>
      <c r="EE3" s="1352"/>
      <c r="EF3" s="1352"/>
      <c r="EG3" s="1352"/>
      <c r="EH3" s="1352"/>
      <c r="EI3" s="1352"/>
      <c r="EJ3" s="1352"/>
      <c r="EK3" s="1352"/>
      <c r="EL3" s="1352"/>
      <c r="EM3" s="1352"/>
      <c r="EN3" s="1352"/>
      <c r="EO3" s="1352"/>
      <c r="EP3" s="1352"/>
      <c r="EQ3" s="1352"/>
      <c r="ER3" s="1352"/>
      <c r="ES3" s="1352"/>
      <c r="ET3" s="1352"/>
      <c r="EU3" s="1352"/>
      <c r="EV3" s="1352"/>
      <c r="EW3" s="1352"/>
      <c r="EX3" s="1352"/>
      <c r="EY3" s="1352"/>
      <c r="EZ3" s="1352"/>
      <c r="FA3" s="1352"/>
      <c r="FB3" s="1352"/>
      <c r="FC3" s="1352"/>
      <c r="FD3" s="1352"/>
      <c r="FE3" s="1352"/>
      <c r="FF3" s="1352"/>
      <c r="FG3" s="1352"/>
      <c r="FH3" s="1352"/>
      <c r="FI3" s="1352"/>
      <c r="FJ3" s="1352"/>
      <c r="FK3" s="1352"/>
      <c r="FL3" s="1352"/>
      <c r="FM3" s="1352"/>
      <c r="FN3" s="1352"/>
      <c r="FO3" s="1352"/>
      <c r="FP3" s="1352"/>
      <c r="FQ3" s="1352"/>
      <c r="FR3" s="1352"/>
      <c r="FS3" s="1352"/>
      <c r="FT3" s="1352"/>
      <c r="FU3" s="1352"/>
      <c r="FV3" s="1352"/>
      <c r="FW3" s="1352"/>
      <c r="FX3" s="1352"/>
      <c r="FY3" s="1352"/>
      <c r="FZ3" s="1352"/>
      <c r="GA3" s="1352"/>
      <c r="GB3" s="1352"/>
      <c r="GC3" s="1352"/>
      <c r="GD3" s="1352"/>
      <c r="GE3" s="1352"/>
      <c r="GF3" s="1352"/>
      <c r="GG3" s="1352"/>
      <c r="GH3" s="1352"/>
      <c r="GI3" s="1352"/>
      <c r="GJ3" s="1352"/>
      <c r="GK3" s="1352"/>
      <c r="GL3" s="1352"/>
      <c r="GM3" s="1352"/>
      <c r="GN3" s="1352"/>
      <c r="GO3" s="1352"/>
      <c r="GP3" s="1352"/>
      <c r="GQ3" s="1352"/>
      <c r="GR3" s="1352"/>
      <c r="GS3" s="1352"/>
      <c r="GT3" s="1352"/>
      <c r="GU3" s="1352"/>
      <c r="GV3" s="1352"/>
      <c r="GW3" s="1352"/>
      <c r="GX3" s="1352"/>
      <c r="GY3" s="1352"/>
      <c r="GZ3" s="1352"/>
      <c r="HA3" s="1352"/>
      <c r="HB3" s="1352"/>
      <c r="HC3" s="1352"/>
      <c r="HD3" s="1352"/>
      <c r="HE3" s="1352"/>
      <c r="HF3" s="1352"/>
      <c r="HG3" s="1352"/>
      <c r="HH3" s="1352"/>
      <c r="HI3" s="1352"/>
      <c r="HJ3" s="1352"/>
      <c r="HK3" s="1352"/>
      <c r="HL3" s="1352"/>
      <c r="HM3" s="1352"/>
      <c r="HN3" s="1352"/>
      <c r="HO3" s="1352"/>
      <c r="HP3" s="1352"/>
      <c r="HQ3" s="1352"/>
      <c r="HR3" s="1352"/>
      <c r="HS3" s="1352"/>
      <c r="HT3" s="1352"/>
      <c r="HU3" s="1352"/>
      <c r="HV3" s="1352"/>
      <c r="HW3" s="1352"/>
      <c r="HX3" s="1352"/>
      <c r="HY3" s="1352"/>
      <c r="HZ3" s="1352"/>
      <c r="IA3" s="1352"/>
      <c r="IB3" s="1352"/>
      <c r="IC3" s="1352"/>
      <c r="ID3" s="1352"/>
      <c r="IE3" s="1352"/>
      <c r="IF3" s="1352"/>
      <c r="IG3" s="1352"/>
      <c r="IH3" s="1352"/>
      <c r="II3" s="1352"/>
      <c r="IJ3" s="1352"/>
      <c r="IK3" s="1352"/>
      <c r="IL3" s="1352"/>
      <c r="IM3" s="1352"/>
      <c r="IN3" s="1352"/>
      <c r="IO3" s="1352"/>
    </row>
    <row r="4" spans="1:249" ht="13.5" thickBot="1">
      <c r="A4" s="1352"/>
      <c r="B4" s="2488" t="s">
        <v>564</v>
      </c>
      <c r="C4" s="2489"/>
      <c r="D4" s="2342" t="s">
        <v>1264</v>
      </c>
      <c r="E4" s="2347" t="s">
        <v>1265</v>
      </c>
      <c r="F4" s="2490" t="s">
        <v>1266</v>
      </c>
      <c r="G4" s="2490" t="s">
        <v>1267</v>
      </c>
      <c r="H4" s="2490" t="s">
        <v>1268</v>
      </c>
      <c r="I4" s="2490" t="s">
        <v>1269</v>
      </c>
      <c r="J4" s="2490" t="s">
        <v>1270</v>
      </c>
      <c r="K4" s="2490" t="s">
        <v>1271</v>
      </c>
      <c r="L4" s="2490" t="s">
        <v>1272</v>
      </c>
      <c r="M4" s="2490" t="s">
        <v>1273</v>
      </c>
      <c r="N4" s="2490" t="s">
        <v>1274</v>
      </c>
      <c r="O4" s="2345" t="s">
        <v>1275</v>
      </c>
      <c r="P4" s="2346" t="s">
        <v>1276</v>
      </c>
      <c r="Q4" s="1309" t="s">
        <v>1277</v>
      </c>
      <c r="R4" s="1309" t="s">
        <v>1278</v>
      </c>
      <c r="S4" s="2347" t="s">
        <v>1279</v>
      </c>
      <c r="T4" s="1309" t="s">
        <v>1280</v>
      </c>
      <c r="U4" s="1309" t="s">
        <v>1281</v>
      </c>
      <c r="V4" s="2347" t="s">
        <v>1282</v>
      </c>
      <c r="W4" s="1309" t="s">
        <v>1283</v>
      </c>
      <c r="X4" s="1309" t="s">
        <v>1284</v>
      </c>
      <c r="Y4" s="1309" t="s">
        <v>1285</v>
      </c>
      <c r="Z4" s="2490" t="s">
        <v>1286</v>
      </c>
      <c r="AA4" s="1309" t="s">
        <v>1287</v>
      </c>
      <c r="AB4" s="1309" t="s">
        <v>1288</v>
      </c>
      <c r="AC4" s="1309" t="s">
        <v>1289</v>
      </c>
      <c r="AD4" s="1229" t="s">
        <v>1290</v>
      </c>
      <c r="AE4" s="2491" t="s">
        <v>1291</v>
      </c>
      <c r="AF4" s="1308" t="s">
        <v>1292</v>
      </c>
      <c r="AG4" s="2491" t="s">
        <v>1293</v>
      </c>
      <c r="AH4" s="1308" t="s">
        <v>1294</v>
      </c>
      <c r="AI4" s="2491" t="s">
        <v>1295</v>
      </c>
      <c r="AJ4" s="1962" t="s">
        <v>1296</v>
      </c>
      <c r="AK4" s="1309" t="s">
        <v>1297</v>
      </c>
      <c r="AL4" s="2491" t="s">
        <v>1298</v>
      </c>
      <c r="AM4" s="1308" t="s">
        <v>1438</v>
      </c>
      <c r="AN4" s="2797"/>
      <c r="AO4" s="1352"/>
      <c r="AP4" s="328"/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/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352"/>
      <c r="DG4" s="1352"/>
      <c r="DH4" s="1352"/>
      <c r="DI4" s="1352"/>
      <c r="DJ4" s="1352"/>
      <c r="DK4" s="1352"/>
      <c r="DL4" s="1352"/>
      <c r="DM4" s="1352"/>
      <c r="DN4" s="1352"/>
      <c r="DO4" s="1352"/>
      <c r="DP4" s="1352"/>
      <c r="DQ4" s="1352"/>
      <c r="DR4" s="1352"/>
      <c r="DS4" s="1352"/>
      <c r="DT4" s="1352"/>
      <c r="DU4" s="1352"/>
      <c r="DV4" s="1352"/>
      <c r="DW4" s="1352"/>
      <c r="DX4" s="1352"/>
      <c r="DY4" s="1352"/>
      <c r="DZ4" s="1352"/>
      <c r="EA4" s="1352"/>
      <c r="EB4" s="1352"/>
      <c r="EC4" s="1352"/>
      <c r="ED4" s="1352"/>
      <c r="EE4" s="1352"/>
      <c r="EF4" s="1352"/>
      <c r="EG4" s="1352"/>
      <c r="EH4" s="1352"/>
      <c r="EI4" s="1352"/>
      <c r="EJ4" s="1352"/>
      <c r="EK4" s="1352"/>
      <c r="EL4" s="1352"/>
      <c r="EM4" s="1352"/>
      <c r="EN4" s="1352"/>
      <c r="EO4" s="1352"/>
      <c r="EP4" s="1352"/>
      <c r="EQ4" s="1352"/>
      <c r="ER4" s="1352"/>
      <c r="ES4" s="1352"/>
      <c r="ET4" s="1352"/>
      <c r="EU4" s="1352"/>
      <c r="EV4" s="1352"/>
      <c r="EW4" s="1352"/>
      <c r="EX4" s="1352"/>
      <c r="EY4" s="1352"/>
      <c r="EZ4" s="1352"/>
      <c r="FA4" s="1352"/>
      <c r="FB4" s="1352"/>
      <c r="FC4" s="1352"/>
      <c r="FD4" s="1352"/>
      <c r="FE4" s="1352"/>
      <c r="FF4" s="1352"/>
      <c r="FG4" s="1352"/>
      <c r="FH4" s="1352"/>
      <c r="FI4" s="1352"/>
      <c r="FJ4" s="1352"/>
      <c r="FK4" s="1352"/>
      <c r="FL4" s="1352"/>
      <c r="FM4" s="1352"/>
      <c r="FN4" s="1352"/>
      <c r="FO4" s="1352"/>
      <c r="FP4" s="1352"/>
      <c r="FQ4" s="1352"/>
      <c r="FR4" s="1352"/>
      <c r="FS4" s="1352"/>
      <c r="FT4" s="1352"/>
      <c r="FU4" s="1352"/>
      <c r="FV4" s="1352"/>
      <c r="FW4" s="1352"/>
      <c r="FX4" s="1352"/>
      <c r="FY4" s="1352"/>
      <c r="FZ4" s="1352"/>
      <c r="GA4" s="1352"/>
      <c r="GB4" s="1352"/>
      <c r="GC4" s="1352"/>
      <c r="GD4" s="1352"/>
      <c r="GE4" s="1352"/>
      <c r="GF4" s="1352"/>
      <c r="GG4" s="1352"/>
      <c r="GH4" s="1352"/>
      <c r="GI4" s="1352"/>
      <c r="GJ4" s="1352"/>
      <c r="GK4" s="1352"/>
      <c r="GL4" s="1352"/>
      <c r="GM4" s="1352"/>
      <c r="GN4" s="1352"/>
      <c r="GO4" s="1352"/>
      <c r="GP4" s="1352"/>
      <c r="GQ4" s="1352"/>
      <c r="GR4" s="1352"/>
      <c r="GS4" s="1352"/>
      <c r="GT4" s="1352"/>
      <c r="GU4" s="1352"/>
      <c r="GV4" s="1352"/>
      <c r="GW4" s="1352"/>
      <c r="GX4" s="1352"/>
      <c r="GY4" s="1352"/>
      <c r="GZ4" s="1352"/>
      <c r="HA4" s="1352"/>
      <c r="HB4" s="1352"/>
      <c r="HC4" s="1352"/>
      <c r="HD4" s="1352"/>
      <c r="HE4" s="1352"/>
      <c r="HF4" s="1352"/>
      <c r="HG4" s="1352"/>
      <c r="HH4" s="1352"/>
      <c r="HI4" s="1352"/>
      <c r="HJ4" s="1352"/>
      <c r="HK4" s="1352"/>
      <c r="HL4" s="1352"/>
      <c r="HM4" s="1352"/>
      <c r="HN4" s="1352"/>
      <c r="HO4" s="1352"/>
      <c r="HP4" s="1352"/>
      <c r="HQ4" s="1352"/>
      <c r="HR4" s="1352"/>
      <c r="HS4" s="1352"/>
      <c r="HT4" s="1352"/>
      <c r="HU4" s="1352"/>
      <c r="HV4" s="1352"/>
      <c r="HW4" s="1352"/>
      <c r="HX4" s="1352"/>
      <c r="HY4" s="1352"/>
      <c r="HZ4" s="1352"/>
      <c r="IA4" s="1352"/>
      <c r="IB4" s="1352"/>
      <c r="IC4" s="1352"/>
      <c r="ID4" s="1352"/>
      <c r="IE4" s="1352"/>
      <c r="IF4" s="1352"/>
      <c r="IG4" s="1352"/>
      <c r="IH4" s="1352"/>
      <c r="II4" s="1352"/>
      <c r="IJ4" s="1352"/>
      <c r="IK4" s="1352"/>
      <c r="IL4" s="1352"/>
      <c r="IM4" s="1352"/>
      <c r="IN4" s="1352"/>
      <c r="IO4" s="1352"/>
    </row>
    <row r="5" spans="1:249">
      <c r="A5" s="1352"/>
      <c r="B5" s="2782" t="s">
        <v>1299</v>
      </c>
      <c r="C5" s="2348" t="s">
        <v>983</v>
      </c>
      <c r="D5" s="2492" t="s">
        <v>984</v>
      </c>
      <c r="E5" s="1316">
        <f>E116/1000000</f>
        <v>18.145119000000001</v>
      </c>
      <c r="F5" s="1316">
        <f>F116/1000000</f>
        <v>19.588676</v>
      </c>
      <c r="G5" s="1316">
        <f t="shared" ref="G5:U5" si="0">G116/1000000</f>
        <v>20.694461</v>
      </c>
      <c r="H5" s="1316">
        <f t="shared" si="0"/>
        <v>21.03772</v>
      </c>
      <c r="I5" s="1316">
        <f t="shared" si="0"/>
        <v>21.57704</v>
      </c>
      <c r="J5" s="1316">
        <f t="shared" si="0"/>
        <v>21.15718</v>
      </c>
      <c r="K5" s="1316">
        <f t="shared" si="0"/>
        <v>22.368220999999998</v>
      </c>
      <c r="L5" s="1316">
        <f t="shared" si="0"/>
        <v>21.890585999999999</v>
      </c>
      <c r="M5" s="1316">
        <f t="shared" si="0"/>
        <v>21.613980999999999</v>
      </c>
      <c r="N5" s="1316">
        <f t="shared" si="0"/>
        <v>21.051525999999999</v>
      </c>
      <c r="O5" s="1316">
        <f t="shared" si="0"/>
        <v>20.508313000000001</v>
      </c>
      <c r="P5" s="1316">
        <f t="shared" si="0"/>
        <v>20.699876</v>
      </c>
      <c r="Q5" s="1316">
        <f t="shared" si="0"/>
        <v>20.263967000000001</v>
      </c>
      <c r="R5" s="1316">
        <f t="shared" si="0"/>
        <v>19.975743000000001</v>
      </c>
      <c r="S5" s="1316">
        <f t="shared" si="0"/>
        <v>19.793032999999998</v>
      </c>
      <c r="T5" s="1316">
        <f t="shared" si="0"/>
        <v>20.010093000000001</v>
      </c>
      <c r="U5" s="1316">
        <f t="shared" si="0"/>
        <v>20.020257000000001</v>
      </c>
      <c r="V5" s="1316">
        <f>V117/1000000</f>
        <v>20.731440567173298</v>
      </c>
      <c r="W5" s="1316">
        <f t="shared" ref="W5:AM5" si="1">W117/1000000</f>
        <v>21.309061574861737</v>
      </c>
      <c r="X5" s="1316">
        <f t="shared" si="1"/>
        <v>20.977590291072808</v>
      </c>
      <c r="Y5" s="1316">
        <f t="shared" si="1"/>
        <v>19.511403985049721</v>
      </c>
      <c r="Z5" s="1316">
        <f t="shared" si="1"/>
        <v>20.548552019358031</v>
      </c>
      <c r="AA5" s="1316">
        <f t="shared" si="1"/>
        <v>20.023669671871914</v>
      </c>
      <c r="AB5" s="1316">
        <f t="shared" si="1"/>
        <v>19.828235014653668</v>
      </c>
      <c r="AC5" s="1316">
        <f t="shared" si="1"/>
        <v>20.460019988550552</v>
      </c>
      <c r="AD5" s="1316">
        <f t="shared" si="1"/>
        <v>20.6413277296842</v>
      </c>
      <c r="AE5" s="1316">
        <f t="shared" si="1"/>
        <v>21.619620892929067</v>
      </c>
      <c r="AF5" s="1316">
        <f t="shared" si="1"/>
        <v>21.815298598014</v>
      </c>
      <c r="AG5" s="1316">
        <f t="shared" si="1"/>
        <v>22.122841701364909</v>
      </c>
      <c r="AH5" s="1316">
        <f t="shared" si="1"/>
        <v>22.155227261651515</v>
      </c>
      <c r="AI5" s="1316">
        <f t="shared" si="1"/>
        <v>22.260355184983947</v>
      </c>
      <c r="AJ5" s="1316">
        <f t="shared" si="1"/>
        <v>21.84347128134025</v>
      </c>
      <c r="AK5" s="1316">
        <f t="shared" si="1"/>
        <v>22.50629157141492</v>
      </c>
      <c r="AL5" s="1316">
        <f t="shared" si="1"/>
        <v>22.902525000000001</v>
      </c>
      <c r="AM5" s="1316">
        <f t="shared" si="1"/>
        <v>24.029899</v>
      </c>
      <c r="AN5" s="1968" t="s">
        <v>1300</v>
      </c>
      <c r="AO5" s="1352"/>
      <c r="AP5" s="328"/>
      <c r="AQ5" s="1352"/>
      <c r="AR5" s="1352"/>
      <c r="AS5" s="1352"/>
      <c r="AT5" s="1352"/>
      <c r="AU5" s="1352"/>
      <c r="AV5" s="1352"/>
      <c r="AW5" s="1352"/>
      <c r="AX5" s="1352"/>
      <c r="AY5" s="1352"/>
      <c r="AZ5" s="1352"/>
      <c r="BA5" s="1352"/>
      <c r="BB5" s="1352"/>
      <c r="BC5" s="1352"/>
      <c r="BD5" s="1352"/>
      <c r="BE5" s="1352"/>
      <c r="BF5" s="1352"/>
      <c r="BG5" s="1352"/>
      <c r="BH5" s="1352"/>
      <c r="BI5" s="1352"/>
      <c r="BJ5" s="1352"/>
      <c r="BK5" s="1352"/>
      <c r="BL5" s="1352"/>
      <c r="BM5" s="1352"/>
      <c r="BN5" s="1352"/>
      <c r="BO5" s="1352"/>
      <c r="BP5" s="1352"/>
      <c r="BQ5" s="1352"/>
      <c r="BR5" s="1352"/>
      <c r="BS5" s="1352"/>
      <c r="BT5" s="1352"/>
      <c r="BU5" s="1352"/>
      <c r="BV5" s="1352"/>
      <c r="BW5" s="1352"/>
      <c r="BX5" s="1352"/>
      <c r="BY5" s="1352"/>
      <c r="BZ5" s="1352"/>
      <c r="CA5" s="1352"/>
      <c r="CB5" s="1352"/>
      <c r="CC5" s="1352"/>
      <c r="CD5" s="1352"/>
      <c r="CE5" s="1352"/>
      <c r="CF5" s="1352"/>
      <c r="CG5" s="1352"/>
      <c r="CH5" s="1352"/>
      <c r="CI5" s="1352"/>
      <c r="CJ5" s="1352"/>
      <c r="CK5" s="1352"/>
      <c r="CL5" s="1352"/>
      <c r="CM5" s="1352"/>
      <c r="CN5" s="1352"/>
      <c r="CO5" s="1352"/>
      <c r="CP5" s="1352"/>
      <c r="CQ5" s="1352"/>
      <c r="CR5" s="1352"/>
      <c r="CS5" s="1352"/>
      <c r="CT5" s="1352"/>
      <c r="CU5" s="1352"/>
      <c r="CV5" s="1352"/>
      <c r="CW5" s="1352"/>
      <c r="CX5" s="1352"/>
      <c r="CY5" s="1352"/>
      <c r="CZ5" s="1352"/>
      <c r="DA5" s="1352"/>
      <c r="DB5" s="1352"/>
      <c r="DC5" s="1352"/>
      <c r="DD5" s="1352"/>
      <c r="DE5" s="1352"/>
      <c r="DF5" s="1352"/>
      <c r="DG5" s="1352"/>
      <c r="DH5" s="1352"/>
      <c r="DI5" s="1352"/>
      <c r="DJ5" s="1352"/>
      <c r="DK5" s="1352"/>
      <c r="DL5" s="1352"/>
      <c r="DM5" s="1352"/>
      <c r="DN5" s="1352"/>
      <c r="DO5" s="1352"/>
      <c r="DP5" s="1352"/>
      <c r="DQ5" s="1352"/>
      <c r="DR5" s="1352"/>
      <c r="DS5" s="1352"/>
      <c r="DT5" s="1352"/>
      <c r="DU5" s="1352"/>
      <c r="DV5" s="1352"/>
      <c r="DW5" s="1352"/>
      <c r="DX5" s="1352"/>
      <c r="DY5" s="1352"/>
      <c r="DZ5" s="1352"/>
      <c r="EA5" s="1352"/>
      <c r="EB5" s="1352"/>
      <c r="EC5" s="1352"/>
      <c r="ED5" s="1352"/>
      <c r="EE5" s="1352"/>
      <c r="EF5" s="1352"/>
      <c r="EG5" s="1352"/>
      <c r="EH5" s="1352"/>
      <c r="EI5" s="1352"/>
      <c r="EJ5" s="1352"/>
      <c r="EK5" s="1352"/>
      <c r="EL5" s="1352"/>
      <c r="EM5" s="1352"/>
      <c r="EN5" s="1352"/>
      <c r="EO5" s="1352"/>
      <c r="EP5" s="1352"/>
      <c r="EQ5" s="1352"/>
      <c r="ER5" s="1352"/>
      <c r="ES5" s="1352"/>
      <c r="ET5" s="1352"/>
      <c r="EU5" s="1352"/>
      <c r="EV5" s="1352"/>
      <c r="EW5" s="1352"/>
      <c r="EX5" s="1352"/>
      <c r="EY5" s="1352"/>
      <c r="EZ5" s="1352"/>
      <c r="FA5" s="1352"/>
      <c r="FB5" s="1352"/>
      <c r="FC5" s="1352"/>
      <c r="FD5" s="1352"/>
      <c r="FE5" s="1352"/>
      <c r="FF5" s="1352"/>
      <c r="FG5" s="1352"/>
      <c r="FH5" s="1352"/>
      <c r="FI5" s="1352"/>
      <c r="FJ5" s="1352"/>
      <c r="FK5" s="1352"/>
      <c r="FL5" s="1352"/>
      <c r="FM5" s="1352"/>
      <c r="FN5" s="1352"/>
      <c r="FO5" s="1352"/>
      <c r="FP5" s="1352"/>
      <c r="FQ5" s="1352"/>
      <c r="FR5" s="1352"/>
      <c r="FS5" s="1352"/>
      <c r="FT5" s="1352"/>
      <c r="FU5" s="1352"/>
      <c r="FV5" s="1352"/>
      <c r="FW5" s="1352"/>
      <c r="FX5" s="1352"/>
      <c r="FY5" s="1352"/>
      <c r="FZ5" s="1352"/>
      <c r="GA5" s="1352"/>
      <c r="GB5" s="1352"/>
      <c r="GC5" s="1352"/>
      <c r="GD5" s="1352"/>
      <c r="GE5" s="1352"/>
      <c r="GF5" s="1352"/>
      <c r="GG5" s="1352"/>
      <c r="GH5" s="1352"/>
      <c r="GI5" s="1352"/>
      <c r="GJ5" s="1352"/>
      <c r="GK5" s="1352"/>
      <c r="GL5" s="1352"/>
      <c r="GM5" s="1352"/>
      <c r="GN5" s="1352"/>
      <c r="GO5" s="1352"/>
      <c r="GP5" s="1352"/>
      <c r="GQ5" s="1352"/>
      <c r="GR5" s="1352"/>
      <c r="GS5" s="1352"/>
      <c r="GT5" s="1352"/>
      <c r="GU5" s="1352"/>
      <c r="GV5" s="1352"/>
      <c r="GW5" s="1352"/>
      <c r="GX5" s="1352"/>
      <c r="GY5" s="1352"/>
      <c r="GZ5" s="1352"/>
      <c r="HA5" s="1352"/>
      <c r="HB5" s="1352"/>
      <c r="HC5" s="1352"/>
      <c r="HD5" s="1352"/>
      <c r="HE5" s="1352"/>
      <c r="HF5" s="1352"/>
      <c r="HG5" s="1352"/>
      <c r="HH5" s="1352"/>
      <c r="HI5" s="1352"/>
      <c r="HJ5" s="1352"/>
      <c r="HK5" s="1352"/>
      <c r="HL5" s="1352"/>
      <c r="HM5" s="1352"/>
      <c r="HN5" s="1352"/>
      <c r="HO5" s="1352"/>
      <c r="HP5" s="1352"/>
      <c r="HQ5" s="1352"/>
      <c r="HR5" s="1352"/>
      <c r="HS5" s="1352"/>
      <c r="HT5" s="1352"/>
      <c r="HU5" s="1352"/>
      <c r="HV5" s="1352"/>
      <c r="HW5" s="1352"/>
      <c r="HX5" s="1352"/>
      <c r="HY5" s="1352"/>
      <c r="HZ5" s="1352"/>
      <c r="IA5" s="1352"/>
      <c r="IB5" s="1352"/>
      <c r="IC5" s="1352"/>
      <c r="ID5" s="1352"/>
      <c r="IE5" s="1352"/>
      <c r="IF5" s="1352"/>
      <c r="IG5" s="1352"/>
      <c r="IH5" s="1352"/>
      <c r="II5" s="1352"/>
      <c r="IJ5" s="1352"/>
      <c r="IK5" s="1352"/>
      <c r="IL5" s="1352"/>
      <c r="IM5" s="1352"/>
      <c r="IN5" s="1352"/>
      <c r="IO5" s="1352"/>
    </row>
    <row r="6" spans="1:249">
      <c r="A6" s="1352"/>
      <c r="B6" s="2782"/>
      <c r="C6" s="2348" t="s">
        <v>521</v>
      </c>
      <c r="D6" s="2492" t="s">
        <v>986</v>
      </c>
      <c r="E6" s="2493" t="s">
        <v>1301</v>
      </c>
      <c r="F6" s="1234">
        <f>ROUND((F5-E5)/E5*100,1)</f>
        <v>8</v>
      </c>
      <c r="G6" s="1234">
        <f>ROUND((G5-F5)/F5*100,1)</f>
        <v>5.6</v>
      </c>
      <c r="H6" s="1234">
        <f t="shared" ref="H6:AM6" si="2">ROUND((H5-G5)/G5*100,1)</f>
        <v>1.7</v>
      </c>
      <c r="I6" s="1234">
        <f t="shared" si="2"/>
        <v>2.6</v>
      </c>
      <c r="J6" s="1234">
        <f t="shared" si="2"/>
        <v>-1.9</v>
      </c>
      <c r="K6" s="1234">
        <f t="shared" si="2"/>
        <v>5.7</v>
      </c>
      <c r="L6" s="1234">
        <f t="shared" si="2"/>
        <v>-2.1</v>
      </c>
      <c r="M6" s="1234">
        <f t="shared" si="2"/>
        <v>-1.3</v>
      </c>
      <c r="N6" s="1234">
        <f t="shared" si="2"/>
        <v>-2.6</v>
      </c>
      <c r="O6" s="1234">
        <f t="shared" si="2"/>
        <v>-2.6</v>
      </c>
      <c r="P6" s="1234">
        <f t="shared" si="2"/>
        <v>0.9</v>
      </c>
      <c r="Q6" s="1234">
        <f t="shared" si="2"/>
        <v>-2.1</v>
      </c>
      <c r="R6" s="1234">
        <f t="shared" si="2"/>
        <v>-1.4</v>
      </c>
      <c r="S6" s="1234">
        <f t="shared" si="2"/>
        <v>-0.9</v>
      </c>
      <c r="T6" s="1234">
        <f t="shared" si="2"/>
        <v>1.1000000000000001</v>
      </c>
      <c r="U6" s="1234">
        <f t="shared" si="2"/>
        <v>0.1</v>
      </c>
      <c r="V6" s="1234">
        <f t="shared" si="2"/>
        <v>3.6</v>
      </c>
      <c r="W6" s="1234">
        <f t="shared" si="2"/>
        <v>2.8</v>
      </c>
      <c r="X6" s="1234">
        <f t="shared" si="2"/>
        <v>-1.6</v>
      </c>
      <c r="Y6" s="1234">
        <f t="shared" si="2"/>
        <v>-7</v>
      </c>
      <c r="Z6" s="1234">
        <f t="shared" si="2"/>
        <v>5.3</v>
      </c>
      <c r="AA6" s="1234">
        <f t="shared" si="2"/>
        <v>-2.6</v>
      </c>
      <c r="AB6" s="1234">
        <f t="shared" si="2"/>
        <v>-1</v>
      </c>
      <c r="AC6" s="1234">
        <f t="shared" si="2"/>
        <v>3.2</v>
      </c>
      <c r="AD6" s="1234">
        <f t="shared" si="2"/>
        <v>0.9</v>
      </c>
      <c r="AE6" s="1234">
        <f t="shared" si="2"/>
        <v>4.7</v>
      </c>
      <c r="AF6" s="1234">
        <f t="shared" si="2"/>
        <v>0.9</v>
      </c>
      <c r="AG6" s="1234">
        <f t="shared" si="2"/>
        <v>1.4</v>
      </c>
      <c r="AH6" s="1234">
        <f t="shared" si="2"/>
        <v>0.1</v>
      </c>
      <c r="AI6" s="1234">
        <f t="shared" si="2"/>
        <v>0.5</v>
      </c>
      <c r="AJ6" s="1234">
        <f t="shared" si="2"/>
        <v>-1.9</v>
      </c>
      <c r="AK6" s="1234">
        <f t="shared" si="2"/>
        <v>3</v>
      </c>
      <c r="AL6" s="1234">
        <f t="shared" si="2"/>
        <v>1.8</v>
      </c>
      <c r="AM6" s="1234">
        <f t="shared" si="2"/>
        <v>4.9000000000000004</v>
      </c>
      <c r="AN6" s="1970" t="s">
        <v>987</v>
      </c>
      <c r="AO6" s="1352"/>
      <c r="AP6" s="328" t="s">
        <v>271</v>
      </c>
      <c r="AQ6" s="328"/>
      <c r="AR6" s="328"/>
      <c r="AS6" s="328"/>
      <c r="AT6" s="328" t="s">
        <v>521</v>
      </c>
      <c r="AU6" s="1352"/>
      <c r="AV6" s="1352"/>
      <c r="AW6" s="1352"/>
      <c r="AX6" s="1352"/>
      <c r="AY6" s="1352"/>
      <c r="AZ6" s="1352"/>
      <c r="BA6" s="1352"/>
      <c r="BB6" s="1352"/>
      <c r="BC6" s="1352"/>
      <c r="BD6" s="1352"/>
      <c r="BE6" s="1352"/>
      <c r="BF6" s="1352"/>
      <c r="BG6" s="1352"/>
      <c r="BH6" s="1352"/>
      <c r="BI6" s="1352"/>
      <c r="BJ6" s="1352"/>
      <c r="BK6" s="1352"/>
      <c r="BL6" s="1352"/>
      <c r="BM6" s="1352"/>
      <c r="BN6" s="1352"/>
      <c r="BO6" s="1352"/>
      <c r="BP6" s="1352"/>
      <c r="BQ6" s="1352"/>
      <c r="BR6" s="1352"/>
      <c r="BS6" s="1352"/>
      <c r="BT6" s="1352"/>
      <c r="BU6" s="1352"/>
      <c r="BV6" s="1352"/>
      <c r="BW6" s="1352"/>
      <c r="BX6" s="1352"/>
      <c r="BY6" s="1352"/>
      <c r="BZ6" s="1352"/>
      <c r="CA6" s="1352"/>
      <c r="CB6" s="1352"/>
      <c r="CC6" s="1352"/>
      <c r="CD6" s="1352"/>
      <c r="CE6" s="1352"/>
      <c r="CF6" s="1352"/>
      <c r="CG6" s="1352"/>
      <c r="CH6" s="1352"/>
      <c r="CI6" s="1352"/>
      <c r="CJ6" s="1352"/>
      <c r="CK6" s="1352"/>
      <c r="CL6" s="1352"/>
      <c r="CM6" s="1352"/>
      <c r="CN6" s="1352"/>
      <c r="CO6" s="1352"/>
      <c r="CP6" s="1352"/>
      <c r="CQ6" s="1352"/>
      <c r="CR6" s="1352"/>
      <c r="CS6" s="1352"/>
      <c r="CT6" s="1352"/>
      <c r="CU6" s="1352"/>
      <c r="CV6" s="1352"/>
      <c r="CW6" s="1352"/>
      <c r="CX6" s="1352"/>
      <c r="CY6" s="1352"/>
      <c r="CZ6" s="1352"/>
      <c r="DA6" s="1352"/>
      <c r="DB6" s="1352"/>
      <c r="DC6" s="1352"/>
      <c r="DD6" s="1352"/>
      <c r="DE6" s="1352"/>
      <c r="DF6" s="1352"/>
      <c r="DG6" s="1352"/>
      <c r="DH6" s="1352"/>
      <c r="DI6" s="1352"/>
      <c r="DJ6" s="1352"/>
      <c r="DK6" s="1352"/>
      <c r="DL6" s="1352"/>
      <c r="DM6" s="1352"/>
      <c r="DN6" s="1352"/>
      <c r="DO6" s="1352"/>
      <c r="DP6" s="1352"/>
      <c r="DQ6" s="1352"/>
      <c r="DR6" s="1352"/>
      <c r="DS6" s="1352"/>
      <c r="DT6" s="1352"/>
      <c r="DU6" s="1352"/>
      <c r="DV6" s="1352"/>
      <c r="DW6" s="1352"/>
      <c r="DX6" s="1352"/>
      <c r="DY6" s="1352"/>
      <c r="DZ6" s="1352"/>
      <c r="EA6" s="1352"/>
      <c r="EB6" s="1352"/>
      <c r="EC6" s="1352"/>
      <c r="ED6" s="1352"/>
      <c r="EE6" s="1352"/>
      <c r="EF6" s="1352"/>
      <c r="EG6" s="1352"/>
      <c r="EH6" s="1352"/>
      <c r="EI6" s="1352"/>
      <c r="EJ6" s="1352"/>
      <c r="EK6" s="1352"/>
      <c r="EL6" s="1352"/>
      <c r="EM6" s="1352"/>
      <c r="EN6" s="1352"/>
      <c r="EO6" s="1352"/>
      <c r="EP6" s="1352"/>
      <c r="EQ6" s="1352"/>
      <c r="ER6" s="1352"/>
      <c r="ES6" s="1352"/>
      <c r="ET6" s="1352"/>
      <c r="EU6" s="1352"/>
      <c r="EV6" s="1352"/>
      <c r="EW6" s="1352"/>
      <c r="EX6" s="1352"/>
      <c r="EY6" s="1352"/>
      <c r="EZ6" s="1352"/>
      <c r="FA6" s="1352"/>
      <c r="FB6" s="1352"/>
      <c r="FC6" s="1352"/>
      <c r="FD6" s="1352"/>
      <c r="FE6" s="1352"/>
      <c r="FF6" s="1352"/>
      <c r="FG6" s="1352"/>
      <c r="FH6" s="1352"/>
      <c r="FI6" s="1352"/>
      <c r="FJ6" s="1352"/>
      <c r="FK6" s="1352"/>
      <c r="FL6" s="1352"/>
      <c r="FM6" s="1352"/>
      <c r="FN6" s="1352"/>
      <c r="FO6" s="1352"/>
      <c r="FP6" s="1352"/>
      <c r="FQ6" s="1352"/>
      <c r="FR6" s="1352"/>
      <c r="FS6" s="1352"/>
      <c r="FT6" s="1352"/>
      <c r="FU6" s="1352"/>
      <c r="FV6" s="1352"/>
      <c r="FW6" s="1352"/>
      <c r="FX6" s="1352"/>
      <c r="FY6" s="1352"/>
      <c r="FZ6" s="1352"/>
      <c r="GA6" s="1352"/>
      <c r="GB6" s="1352"/>
      <c r="GC6" s="1352"/>
      <c r="GD6" s="1352"/>
      <c r="GE6" s="1352"/>
      <c r="GF6" s="1352"/>
      <c r="GG6" s="1352"/>
      <c r="GH6" s="1352"/>
      <c r="GI6" s="1352"/>
      <c r="GJ6" s="1352"/>
      <c r="GK6" s="1352"/>
      <c r="GL6" s="1352"/>
      <c r="GM6" s="1352"/>
      <c r="GN6" s="1352"/>
      <c r="GO6" s="1352"/>
      <c r="GP6" s="1352"/>
      <c r="GQ6" s="1352"/>
      <c r="GR6" s="1352"/>
      <c r="GS6" s="1352"/>
      <c r="GT6" s="1352"/>
      <c r="GU6" s="1352"/>
      <c r="GV6" s="1352"/>
      <c r="GW6" s="1352"/>
      <c r="GX6" s="1352"/>
      <c r="GY6" s="1352"/>
      <c r="GZ6" s="1352"/>
      <c r="HA6" s="1352"/>
      <c r="HB6" s="1352"/>
      <c r="HC6" s="1352"/>
      <c r="HD6" s="1352"/>
      <c r="HE6" s="1352"/>
      <c r="HF6" s="1352"/>
      <c r="HG6" s="1352"/>
      <c r="HH6" s="1352"/>
      <c r="HI6" s="1352"/>
      <c r="HJ6" s="1352"/>
      <c r="HK6" s="1352"/>
      <c r="HL6" s="1352"/>
      <c r="HM6" s="1352"/>
      <c r="HN6" s="1352"/>
      <c r="HO6" s="1352"/>
      <c r="HP6" s="1352"/>
      <c r="HQ6" s="1352"/>
      <c r="HR6" s="1352"/>
      <c r="HS6" s="1352"/>
      <c r="HT6" s="1352"/>
      <c r="HU6" s="1352"/>
      <c r="HV6" s="1352"/>
      <c r="HW6" s="1352"/>
      <c r="HX6" s="1352"/>
      <c r="HY6" s="1352"/>
      <c r="HZ6" s="1352"/>
      <c r="IA6" s="1352"/>
      <c r="IB6" s="1352"/>
      <c r="IC6" s="1352"/>
      <c r="ID6" s="1352"/>
      <c r="IE6" s="1352"/>
      <c r="IF6" s="1352"/>
      <c r="IG6" s="1352"/>
      <c r="IH6" s="1352"/>
      <c r="II6" s="1352"/>
      <c r="IJ6" s="1352"/>
      <c r="IK6" s="1352"/>
      <c r="IL6" s="1352"/>
      <c r="IM6" s="1352"/>
      <c r="IN6" s="1352"/>
      <c r="IO6" s="1352"/>
    </row>
    <row r="7" spans="1:249">
      <c r="A7" s="1352"/>
      <c r="B7" s="2782"/>
      <c r="C7" s="2348" t="s">
        <v>983</v>
      </c>
      <c r="D7" s="2494" t="s">
        <v>988</v>
      </c>
      <c r="E7" s="2495"/>
      <c r="F7" s="2496"/>
      <c r="G7" s="2496"/>
      <c r="H7" s="2496"/>
      <c r="I7" s="2496"/>
      <c r="J7" s="2496"/>
      <c r="K7" s="2496"/>
      <c r="L7" s="2496"/>
      <c r="M7" s="2496"/>
      <c r="N7" s="2496"/>
      <c r="O7" s="2364"/>
      <c r="P7" s="2364"/>
      <c r="Q7" s="2356">
        <f>Q118/1000000</f>
        <v>18.576082000000003</v>
      </c>
      <c r="R7" s="2356">
        <f t="shared" ref="R7:U7" si="3">R118/1000000</f>
        <v>18.606033</v>
      </c>
      <c r="S7" s="2356">
        <f t="shared" si="3"/>
        <v>18.549049000000004</v>
      </c>
      <c r="T7" s="2356">
        <f t="shared" si="3"/>
        <v>19.012293</v>
      </c>
      <c r="U7" s="2356">
        <f t="shared" si="3"/>
        <v>19.187463999999999</v>
      </c>
      <c r="V7" s="2356">
        <f>V119/1000000</f>
        <v>20.484315621768832</v>
      </c>
      <c r="W7" s="2356">
        <f t="shared" ref="W7:AM7" si="4">W119/1000000</f>
        <v>21.179648616757952</v>
      </c>
      <c r="X7" s="2356">
        <f t="shared" si="4"/>
        <v>20.886063516015433</v>
      </c>
      <c r="Y7" s="2356">
        <f t="shared" si="4"/>
        <v>19.533542782228722</v>
      </c>
      <c r="Z7" s="2356">
        <f t="shared" si="4"/>
        <v>20.92670525488489</v>
      </c>
      <c r="AA7" s="2356">
        <f t="shared" si="4"/>
        <v>20.668467915090101</v>
      </c>
      <c r="AB7" s="2356">
        <f t="shared" si="4"/>
        <v>20.539513035910456</v>
      </c>
      <c r="AC7" s="2356">
        <f t="shared" si="4"/>
        <v>21.224261349410146</v>
      </c>
      <c r="AD7" s="2356">
        <f t="shared" si="4"/>
        <v>20.991155957721045</v>
      </c>
      <c r="AE7" s="2356">
        <f t="shared" si="4"/>
        <v>21.636647262602171</v>
      </c>
      <c r="AF7" s="2356">
        <f t="shared" si="4"/>
        <v>21.785004585851514</v>
      </c>
      <c r="AG7" s="2356">
        <f t="shared" si="4"/>
        <v>22.124002316736824</v>
      </c>
      <c r="AH7" s="2356">
        <f t="shared" si="4"/>
        <v>22.158592639851907</v>
      </c>
      <c r="AI7" s="2356">
        <f t="shared" si="4"/>
        <v>22.163011678366878</v>
      </c>
      <c r="AJ7" s="2356">
        <f t="shared" si="4"/>
        <v>21.521531293061983</v>
      </c>
      <c r="AK7" s="2356">
        <f t="shared" si="4"/>
        <v>22.260794324337066</v>
      </c>
      <c r="AL7" s="2356">
        <f t="shared" si="4"/>
        <v>22.853568294171819</v>
      </c>
      <c r="AM7" s="2356">
        <f t="shared" si="4"/>
        <v>23.096616591581782</v>
      </c>
      <c r="AN7" s="1970" t="s">
        <v>1302</v>
      </c>
      <c r="AO7" s="1352"/>
      <c r="AP7" s="328" t="s">
        <v>271</v>
      </c>
      <c r="AQ7" s="1352"/>
      <c r="AR7" s="1352"/>
      <c r="AS7" s="1352"/>
      <c r="AT7" s="1352"/>
      <c r="AU7" s="1352"/>
      <c r="AV7" s="1352"/>
      <c r="AW7" s="1352"/>
      <c r="AX7" s="1352"/>
      <c r="AY7" s="1352"/>
      <c r="AZ7" s="1352"/>
      <c r="BA7" s="1352"/>
      <c r="BB7" s="1352"/>
      <c r="BC7" s="1352"/>
      <c r="BD7" s="1352"/>
      <c r="BE7" s="1352"/>
      <c r="BF7" s="1352"/>
      <c r="BG7" s="1352"/>
      <c r="BH7" s="1352"/>
      <c r="BI7" s="1352"/>
      <c r="BJ7" s="1352"/>
      <c r="BK7" s="1352"/>
      <c r="BL7" s="1352"/>
      <c r="BM7" s="1352"/>
      <c r="BN7" s="1352"/>
      <c r="BO7" s="1352"/>
      <c r="BP7" s="1352"/>
      <c r="BQ7" s="1352"/>
      <c r="BR7" s="1352"/>
      <c r="BS7" s="1352"/>
      <c r="BT7" s="1352"/>
      <c r="BU7" s="1352"/>
      <c r="BV7" s="1352"/>
      <c r="BW7" s="1352"/>
      <c r="BX7" s="1352"/>
      <c r="BY7" s="1352"/>
      <c r="BZ7" s="1352"/>
      <c r="CA7" s="1352"/>
      <c r="CB7" s="1352"/>
      <c r="CC7" s="1352"/>
      <c r="CD7" s="1352"/>
      <c r="CE7" s="1352"/>
      <c r="CF7" s="1352"/>
      <c r="CG7" s="1352"/>
      <c r="CH7" s="1352"/>
      <c r="CI7" s="1352"/>
      <c r="CJ7" s="1352"/>
      <c r="CK7" s="1352"/>
      <c r="CL7" s="1352"/>
      <c r="CM7" s="1352"/>
      <c r="CN7" s="1352"/>
      <c r="CO7" s="1352"/>
      <c r="CP7" s="1352"/>
      <c r="CQ7" s="1352"/>
      <c r="CR7" s="1352"/>
      <c r="CS7" s="1352"/>
      <c r="CT7" s="1352"/>
      <c r="CU7" s="1352"/>
      <c r="CV7" s="1352"/>
      <c r="CW7" s="1352"/>
      <c r="CX7" s="1352"/>
      <c r="CY7" s="1352"/>
      <c r="CZ7" s="1352"/>
      <c r="DA7" s="1352"/>
      <c r="DB7" s="1352"/>
      <c r="DC7" s="1352"/>
      <c r="DD7" s="1352"/>
      <c r="DE7" s="1352"/>
      <c r="DF7" s="1352"/>
      <c r="DG7" s="1352"/>
      <c r="DH7" s="1352"/>
      <c r="DI7" s="1352"/>
      <c r="DJ7" s="1352"/>
      <c r="DK7" s="1352"/>
      <c r="DL7" s="1352"/>
      <c r="DM7" s="1352"/>
      <c r="DN7" s="1352"/>
      <c r="DO7" s="1352"/>
      <c r="DP7" s="1352"/>
      <c r="DQ7" s="1352"/>
      <c r="DR7" s="1352"/>
      <c r="DS7" s="1352"/>
      <c r="DT7" s="1352"/>
      <c r="DU7" s="1352"/>
      <c r="DV7" s="1352"/>
      <c r="DW7" s="1352"/>
      <c r="DX7" s="1352"/>
      <c r="DY7" s="1352"/>
      <c r="DZ7" s="1352"/>
      <c r="EA7" s="1352"/>
      <c r="EB7" s="1352"/>
      <c r="EC7" s="1352"/>
      <c r="ED7" s="1352"/>
      <c r="EE7" s="1352"/>
      <c r="EF7" s="1352"/>
      <c r="EG7" s="1352"/>
      <c r="EH7" s="1352"/>
      <c r="EI7" s="1352"/>
      <c r="EJ7" s="1352"/>
      <c r="EK7" s="1352"/>
      <c r="EL7" s="1352"/>
      <c r="EM7" s="1352"/>
      <c r="EN7" s="1352"/>
      <c r="EO7" s="1352"/>
      <c r="EP7" s="1352"/>
      <c r="EQ7" s="1352"/>
      <c r="ER7" s="1352"/>
      <c r="ES7" s="1352"/>
      <c r="ET7" s="1352"/>
      <c r="EU7" s="1352"/>
      <c r="EV7" s="1352"/>
      <c r="EW7" s="1352"/>
      <c r="EX7" s="1352"/>
      <c r="EY7" s="1352"/>
      <c r="EZ7" s="1352"/>
      <c r="FA7" s="1352"/>
      <c r="FB7" s="1352"/>
      <c r="FC7" s="1352"/>
      <c r="FD7" s="1352"/>
      <c r="FE7" s="1352"/>
      <c r="FF7" s="1352"/>
      <c r="FG7" s="1352"/>
      <c r="FH7" s="1352"/>
      <c r="FI7" s="1352"/>
      <c r="FJ7" s="1352"/>
      <c r="FK7" s="1352"/>
      <c r="FL7" s="1352"/>
      <c r="FM7" s="1352"/>
      <c r="FN7" s="1352"/>
      <c r="FO7" s="1352"/>
      <c r="FP7" s="1352"/>
      <c r="FQ7" s="1352"/>
      <c r="FR7" s="1352"/>
      <c r="FS7" s="1352"/>
      <c r="FT7" s="1352"/>
      <c r="FU7" s="1352"/>
      <c r="FV7" s="1352"/>
      <c r="FW7" s="1352"/>
      <c r="FX7" s="1352"/>
      <c r="FY7" s="1352"/>
      <c r="FZ7" s="1352"/>
      <c r="GA7" s="1352"/>
      <c r="GB7" s="1352"/>
      <c r="GC7" s="1352"/>
      <c r="GD7" s="1352"/>
      <c r="GE7" s="1352"/>
      <c r="GF7" s="1352"/>
      <c r="GG7" s="1352"/>
      <c r="GH7" s="1352"/>
      <c r="GI7" s="1352"/>
      <c r="GJ7" s="1352"/>
      <c r="GK7" s="1352"/>
      <c r="GL7" s="1352"/>
      <c r="GM7" s="1352"/>
      <c r="GN7" s="1352"/>
      <c r="GO7" s="1352"/>
      <c r="GP7" s="1352"/>
      <c r="GQ7" s="1352"/>
      <c r="GR7" s="1352"/>
      <c r="GS7" s="1352"/>
      <c r="GT7" s="1352"/>
      <c r="GU7" s="1352"/>
      <c r="GV7" s="1352"/>
      <c r="GW7" s="1352"/>
      <c r="GX7" s="1352"/>
      <c r="GY7" s="1352"/>
      <c r="GZ7" s="1352"/>
      <c r="HA7" s="1352"/>
      <c r="HB7" s="1352"/>
      <c r="HC7" s="1352"/>
      <c r="HD7" s="1352"/>
      <c r="HE7" s="1352"/>
      <c r="HF7" s="1352"/>
      <c r="HG7" s="1352"/>
      <c r="HH7" s="1352"/>
      <c r="HI7" s="1352"/>
      <c r="HJ7" s="1352"/>
      <c r="HK7" s="1352"/>
      <c r="HL7" s="1352"/>
      <c r="HM7" s="1352"/>
      <c r="HN7" s="1352"/>
      <c r="HO7" s="1352"/>
      <c r="HP7" s="1352"/>
      <c r="HQ7" s="1352"/>
      <c r="HR7" s="1352"/>
      <c r="HS7" s="1352"/>
      <c r="HT7" s="1352"/>
      <c r="HU7" s="1352"/>
      <c r="HV7" s="1352"/>
      <c r="HW7" s="1352"/>
      <c r="HX7" s="1352"/>
      <c r="HY7" s="1352"/>
      <c r="HZ7" s="1352"/>
      <c r="IA7" s="1352"/>
      <c r="IB7" s="1352"/>
      <c r="IC7" s="1352"/>
      <c r="ID7" s="1352"/>
      <c r="IE7" s="1352"/>
      <c r="IF7" s="1352"/>
      <c r="IG7" s="1352"/>
      <c r="IH7" s="1352"/>
      <c r="II7" s="1352"/>
      <c r="IJ7" s="1352"/>
      <c r="IK7" s="1352"/>
      <c r="IL7" s="1352"/>
      <c r="IM7" s="1352"/>
      <c r="IN7" s="1352"/>
      <c r="IO7" s="1352"/>
    </row>
    <row r="8" spans="1:249">
      <c r="A8" s="1352"/>
      <c r="B8" s="2782"/>
      <c r="C8" s="2497" t="s">
        <v>1303</v>
      </c>
      <c r="D8" s="2498" t="s">
        <v>986</v>
      </c>
      <c r="E8" s="2495"/>
      <c r="F8" s="2499" t="s">
        <v>521</v>
      </c>
      <c r="G8" s="1520"/>
      <c r="H8" s="1520"/>
      <c r="I8" s="1520"/>
      <c r="J8" s="1520"/>
      <c r="K8" s="1520"/>
      <c r="L8" s="1520"/>
      <c r="M8" s="1520"/>
      <c r="N8" s="1520"/>
      <c r="O8" s="1520"/>
      <c r="P8" s="1520"/>
      <c r="Q8" s="2500" t="s">
        <v>1301</v>
      </c>
      <c r="R8" s="1520">
        <f t="shared" ref="R8:AM8" si="5">ROUND((R7-Q7)/Q7*100,1)</f>
        <v>0.2</v>
      </c>
      <c r="S8" s="1520">
        <f t="shared" si="5"/>
        <v>-0.3</v>
      </c>
      <c r="T8" s="1520">
        <f t="shared" si="5"/>
        <v>2.5</v>
      </c>
      <c r="U8" s="1520">
        <f t="shared" si="5"/>
        <v>0.9</v>
      </c>
      <c r="V8" s="1520">
        <f t="shared" si="5"/>
        <v>6.8</v>
      </c>
      <c r="W8" s="1520">
        <f t="shared" si="5"/>
        <v>3.4</v>
      </c>
      <c r="X8" s="1520">
        <f t="shared" si="5"/>
        <v>-1.4</v>
      </c>
      <c r="Y8" s="1520">
        <f t="shared" si="5"/>
        <v>-6.5</v>
      </c>
      <c r="Z8" s="1520">
        <f t="shared" si="5"/>
        <v>7.1</v>
      </c>
      <c r="AA8" s="1520">
        <f t="shared" si="5"/>
        <v>-1.2</v>
      </c>
      <c r="AB8" s="1520">
        <f t="shared" si="5"/>
        <v>-0.6</v>
      </c>
      <c r="AC8" s="1520">
        <f t="shared" si="5"/>
        <v>3.3</v>
      </c>
      <c r="AD8" s="1520">
        <f t="shared" si="5"/>
        <v>-1.1000000000000001</v>
      </c>
      <c r="AE8" s="1520">
        <f t="shared" si="5"/>
        <v>3.1</v>
      </c>
      <c r="AF8" s="1520">
        <f t="shared" si="5"/>
        <v>0.7</v>
      </c>
      <c r="AG8" s="1520">
        <f t="shared" si="5"/>
        <v>1.6</v>
      </c>
      <c r="AH8" s="1520">
        <f t="shared" si="5"/>
        <v>0.2</v>
      </c>
      <c r="AI8" s="1520">
        <f t="shared" si="5"/>
        <v>0</v>
      </c>
      <c r="AJ8" s="1234">
        <f t="shared" si="5"/>
        <v>-2.9</v>
      </c>
      <c r="AK8" s="1520">
        <f t="shared" si="5"/>
        <v>3.4</v>
      </c>
      <c r="AL8" s="1520">
        <f t="shared" si="5"/>
        <v>2.7</v>
      </c>
      <c r="AM8" s="2322">
        <f t="shared" si="5"/>
        <v>1.1000000000000001</v>
      </c>
      <c r="AN8" s="1976"/>
      <c r="AO8" s="1352"/>
      <c r="AP8" s="328"/>
      <c r="AQ8" s="1352"/>
      <c r="AR8" s="1352"/>
      <c r="AS8" s="1352"/>
      <c r="AT8" s="1352"/>
      <c r="AU8" s="1352"/>
      <c r="AV8" s="1352"/>
      <c r="AW8" s="1352"/>
      <c r="AX8" s="1352"/>
      <c r="AY8" s="1352"/>
      <c r="AZ8" s="1352"/>
      <c r="BA8" s="1352"/>
      <c r="BB8" s="1352"/>
      <c r="BC8" s="1352"/>
      <c r="BD8" s="1352"/>
      <c r="BE8" s="1352"/>
      <c r="BF8" s="1352"/>
      <c r="BG8" s="1352"/>
      <c r="BH8" s="1352"/>
      <c r="BI8" s="1352"/>
      <c r="BJ8" s="1352"/>
      <c r="BK8" s="1352"/>
      <c r="BL8" s="1352"/>
      <c r="BM8" s="1352"/>
      <c r="BN8" s="1352"/>
      <c r="BO8" s="1352"/>
      <c r="BP8" s="1352"/>
      <c r="BQ8" s="1352"/>
      <c r="BR8" s="1352"/>
      <c r="BS8" s="1352"/>
      <c r="BT8" s="1352"/>
      <c r="BU8" s="1352"/>
      <c r="BV8" s="1352"/>
      <c r="BW8" s="1352"/>
      <c r="BX8" s="1352"/>
      <c r="BY8" s="1352"/>
      <c r="BZ8" s="1352"/>
      <c r="CA8" s="1352"/>
      <c r="CB8" s="1352"/>
      <c r="CC8" s="1352"/>
      <c r="CD8" s="1352"/>
      <c r="CE8" s="1352"/>
      <c r="CF8" s="1352"/>
      <c r="CG8" s="1352"/>
      <c r="CH8" s="1352"/>
      <c r="CI8" s="1352"/>
      <c r="CJ8" s="1352"/>
      <c r="CK8" s="1352"/>
      <c r="CL8" s="1352"/>
      <c r="CM8" s="1352"/>
      <c r="CN8" s="1352"/>
      <c r="CO8" s="1352"/>
      <c r="CP8" s="1352"/>
      <c r="CQ8" s="1352"/>
      <c r="CR8" s="1352"/>
      <c r="CS8" s="1352"/>
      <c r="CT8" s="1352"/>
      <c r="CU8" s="1352"/>
      <c r="CV8" s="1352"/>
      <c r="CW8" s="1352"/>
      <c r="CX8" s="1352"/>
      <c r="CY8" s="1352"/>
      <c r="CZ8" s="1352"/>
      <c r="DA8" s="1352"/>
      <c r="DB8" s="1352"/>
      <c r="DC8" s="1352"/>
      <c r="DD8" s="1352"/>
      <c r="DE8" s="1352"/>
      <c r="DF8" s="1352"/>
      <c r="DG8" s="1352"/>
      <c r="DH8" s="1352"/>
      <c r="DI8" s="1352"/>
      <c r="DJ8" s="1352"/>
      <c r="DK8" s="1352"/>
      <c r="DL8" s="1352"/>
      <c r="DM8" s="1352"/>
      <c r="DN8" s="1352"/>
      <c r="DO8" s="1352"/>
      <c r="DP8" s="1352"/>
      <c r="DQ8" s="1352"/>
      <c r="DR8" s="1352"/>
      <c r="DS8" s="1352"/>
      <c r="DT8" s="1352"/>
      <c r="DU8" s="1352"/>
      <c r="DV8" s="1352"/>
      <c r="DW8" s="1352"/>
      <c r="DX8" s="1352"/>
      <c r="DY8" s="1352"/>
      <c r="DZ8" s="1352"/>
      <c r="EA8" s="1352"/>
      <c r="EB8" s="1352"/>
      <c r="EC8" s="1352"/>
      <c r="ED8" s="1352"/>
      <c r="EE8" s="1352"/>
      <c r="EF8" s="1352"/>
      <c r="EG8" s="1352"/>
      <c r="EH8" s="1352"/>
      <c r="EI8" s="1352"/>
      <c r="EJ8" s="1352"/>
      <c r="EK8" s="1352"/>
      <c r="EL8" s="1352"/>
      <c r="EM8" s="1352"/>
      <c r="EN8" s="1352"/>
      <c r="EO8" s="1352"/>
      <c r="EP8" s="1352"/>
      <c r="EQ8" s="1352"/>
      <c r="ER8" s="1352"/>
      <c r="ES8" s="1352"/>
      <c r="ET8" s="1352"/>
      <c r="EU8" s="1352"/>
      <c r="EV8" s="1352"/>
      <c r="EW8" s="1352"/>
      <c r="EX8" s="1352"/>
      <c r="EY8" s="1352"/>
      <c r="EZ8" s="1352"/>
      <c r="FA8" s="1352"/>
      <c r="FB8" s="1352"/>
      <c r="FC8" s="1352"/>
      <c r="FD8" s="1352"/>
      <c r="FE8" s="1352"/>
      <c r="FF8" s="1352"/>
      <c r="FG8" s="1352"/>
      <c r="FH8" s="1352"/>
      <c r="FI8" s="1352"/>
      <c r="FJ8" s="1352"/>
      <c r="FK8" s="1352"/>
      <c r="FL8" s="1352"/>
      <c r="FM8" s="1352"/>
      <c r="FN8" s="1352"/>
      <c r="FO8" s="1352"/>
      <c r="FP8" s="1352"/>
      <c r="FQ8" s="1352"/>
      <c r="FR8" s="1352"/>
      <c r="FS8" s="1352"/>
      <c r="FT8" s="1352"/>
      <c r="FU8" s="1352"/>
      <c r="FV8" s="1352"/>
      <c r="FW8" s="1352"/>
      <c r="FX8" s="1352"/>
      <c r="FY8" s="1352"/>
      <c r="FZ8" s="1352"/>
      <c r="GA8" s="1352"/>
      <c r="GB8" s="1352"/>
      <c r="GC8" s="1352"/>
      <c r="GD8" s="1352"/>
      <c r="GE8" s="1352"/>
      <c r="GF8" s="1352"/>
      <c r="GG8" s="1352"/>
      <c r="GH8" s="1352"/>
      <c r="GI8" s="1352"/>
      <c r="GJ8" s="1352"/>
      <c r="GK8" s="1352"/>
      <c r="GL8" s="1352"/>
      <c r="GM8" s="1352"/>
      <c r="GN8" s="1352"/>
      <c r="GO8" s="1352"/>
      <c r="GP8" s="1352"/>
      <c r="GQ8" s="1352"/>
      <c r="GR8" s="1352"/>
      <c r="GS8" s="1352"/>
      <c r="GT8" s="1352"/>
      <c r="GU8" s="1352"/>
      <c r="GV8" s="1352"/>
      <c r="GW8" s="1352"/>
      <c r="GX8" s="1352"/>
      <c r="GY8" s="1352"/>
      <c r="GZ8" s="1352"/>
      <c r="HA8" s="1352"/>
      <c r="HB8" s="1352"/>
      <c r="HC8" s="1352"/>
      <c r="HD8" s="1352"/>
      <c r="HE8" s="1352"/>
      <c r="HF8" s="1352"/>
      <c r="HG8" s="1352"/>
      <c r="HH8" s="1352"/>
      <c r="HI8" s="1352"/>
      <c r="HJ8" s="1352"/>
      <c r="HK8" s="1352"/>
      <c r="HL8" s="1352"/>
      <c r="HM8" s="1352"/>
      <c r="HN8" s="1352"/>
      <c r="HO8" s="1352"/>
      <c r="HP8" s="1352"/>
      <c r="HQ8" s="1352"/>
      <c r="HR8" s="1352"/>
      <c r="HS8" s="1352"/>
      <c r="HT8" s="1352"/>
      <c r="HU8" s="1352"/>
      <c r="HV8" s="1352"/>
      <c r="HW8" s="1352"/>
      <c r="HX8" s="1352"/>
      <c r="HY8" s="1352"/>
      <c r="HZ8" s="1352"/>
      <c r="IA8" s="1352"/>
      <c r="IB8" s="1352"/>
      <c r="IC8" s="1352"/>
      <c r="ID8" s="1352"/>
      <c r="IE8" s="1352"/>
      <c r="IF8" s="1352"/>
      <c r="IG8" s="1352"/>
      <c r="IH8" s="1352"/>
      <c r="II8" s="1352"/>
      <c r="IJ8" s="1352"/>
      <c r="IK8" s="1352"/>
      <c r="IL8" s="1352"/>
      <c r="IM8" s="1352"/>
      <c r="IN8" s="1352"/>
      <c r="IO8" s="1352"/>
    </row>
    <row r="9" spans="1:249" ht="14">
      <c r="A9" s="1352"/>
      <c r="B9" s="2782"/>
      <c r="C9" s="2348" t="s">
        <v>983</v>
      </c>
      <c r="D9" s="2494" t="s">
        <v>988</v>
      </c>
      <c r="E9" s="1856">
        <f>E120/1000000</f>
        <v>17.162178462303054</v>
      </c>
      <c r="F9" s="1856">
        <f>F120/1000000</f>
        <v>18.807682</v>
      </c>
      <c r="G9" s="1856">
        <f t="shared" ref="G9:AD9" si="6">G120/1000000</f>
        <v>19.208538000000001</v>
      </c>
      <c r="H9" s="1856">
        <f t="shared" si="6"/>
        <v>19.086226</v>
      </c>
      <c r="I9" s="1856">
        <f t="shared" si="6"/>
        <v>19.461691999999999</v>
      </c>
      <c r="J9" s="1856">
        <f t="shared" si="6"/>
        <v>19.097936000000001</v>
      </c>
      <c r="K9" s="1856">
        <f t="shared" si="6"/>
        <v>20.323889999999999</v>
      </c>
      <c r="L9" s="1856">
        <f t="shared" si="6"/>
        <v>20.839596</v>
      </c>
      <c r="M9" s="1856">
        <f t="shared" si="6"/>
        <v>20.306253000000002</v>
      </c>
      <c r="N9" s="1856">
        <f t="shared" si="6"/>
        <v>19.488634999999999</v>
      </c>
      <c r="O9" s="1856">
        <f t="shared" si="6"/>
        <v>19.122305000000001</v>
      </c>
      <c r="P9" s="1856">
        <f t="shared" si="6"/>
        <v>19.430553</v>
      </c>
      <c r="Q9" s="1856">
        <f t="shared" si="6"/>
        <v>18.954158</v>
      </c>
      <c r="R9" s="1856">
        <f t="shared" si="6"/>
        <v>19.034447</v>
      </c>
      <c r="S9" s="1856">
        <f t="shared" si="6"/>
        <v>19.005872</v>
      </c>
      <c r="T9" s="1856">
        <f t="shared" si="6"/>
        <v>19.445561999999999</v>
      </c>
      <c r="U9" s="1856">
        <f t="shared" si="6"/>
        <v>19.689827000000001</v>
      </c>
      <c r="V9" s="1856">
        <f t="shared" si="6"/>
        <v>20.453160000000004</v>
      </c>
      <c r="W9" s="1856">
        <f t="shared" si="6"/>
        <v>20.261692000000004</v>
      </c>
      <c r="X9" s="1856">
        <f t="shared" si="6"/>
        <v>19.633095999999998</v>
      </c>
      <c r="Y9" s="1856">
        <f t="shared" si="6"/>
        <v>19.141743000000002</v>
      </c>
      <c r="Z9" s="1856">
        <f t="shared" si="6"/>
        <v>20.707566</v>
      </c>
      <c r="AA9" s="1856">
        <f t="shared" si="6"/>
        <v>20.695150000000002</v>
      </c>
      <c r="AB9" s="1856">
        <f t="shared" si="6"/>
        <v>20.520582000000001</v>
      </c>
      <c r="AC9" s="1856">
        <f t="shared" si="6"/>
        <v>21.257038999999999</v>
      </c>
      <c r="AD9" s="1856">
        <f t="shared" si="6"/>
        <v>21.629544000000003</v>
      </c>
      <c r="AE9" s="2501" t="s">
        <v>1301</v>
      </c>
      <c r="AF9" s="2501" t="s">
        <v>1301</v>
      </c>
      <c r="AG9" s="2501" t="s">
        <v>1301</v>
      </c>
      <c r="AH9" s="2502" t="s">
        <v>579</v>
      </c>
      <c r="AI9" s="2502" t="s">
        <v>579</v>
      </c>
      <c r="AJ9" s="2503" t="s">
        <v>579</v>
      </c>
      <c r="AK9" s="2502" t="s">
        <v>579</v>
      </c>
      <c r="AL9" s="2502" t="s">
        <v>579</v>
      </c>
      <c r="AM9" s="2503" t="s">
        <v>579</v>
      </c>
      <c r="AN9" s="1970"/>
      <c r="AO9" s="1352"/>
      <c r="AP9" s="1980"/>
      <c r="AQ9" s="1352" t="s">
        <v>271</v>
      </c>
      <c r="AR9" s="1352"/>
      <c r="AS9" s="1352"/>
      <c r="AT9" s="1352"/>
      <c r="AU9" s="1352"/>
      <c r="AV9" s="1352"/>
      <c r="AW9" s="1352"/>
      <c r="AX9" s="1352"/>
      <c r="AY9" s="1352"/>
      <c r="AZ9" s="1352"/>
      <c r="BA9" s="1352"/>
      <c r="BB9" s="1352"/>
      <c r="BC9" s="1352"/>
      <c r="BD9" s="1352"/>
      <c r="BE9" s="1352"/>
      <c r="BF9" s="1352"/>
      <c r="BG9" s="1352"/>
      <c r="BH9" s="1352"/>
      <c r="BI9" s="1352"/>
      <c r="BJ9" s="1352"/>
      <c r="BK9" s="1352"/>
      <c r="BL9" s="1352"/>
      <c r="BM9" s="1352"/>
      <c r="BN9" s="1352"/>
      <c r="BO9" s="1352"/>
      <c r="BP9" s="1352"/>
      <c r="BQ9" s="1352"/>
      <c r="BR9" s="1352"/>
      <c r="BS9" s="1352"/>
      <c r="BT9" s="1352"/>
      <c r="BU9" s="1352"/>
      <c r="BV9" s="1352"/>
      <c r="BW9" s="1352"/>
      <c r="BX9" s="1352"/>
      <c r="BY9" s="1352"/>
      <c r="BZ9" s="1352"/>
      <c r="CA9" s="1352"/>
      <c r="CB9" s="1352"/>
      <c r="CC9" s="1352"/>
      <c r="CD9" s="1352"/>
      <c r="CE9" s="1352"/>
      <c r="CF9" s="1352"/>
      <c r="CG9" s="1352"/>
      <c r="CH9" s="1352"/>
      <c r="CI9" s="1352"/>
      <c r="CJ9" s="1352"/>
      <c r="CK9" s="1352"/>
      <c r="CL9" s="1352"/>
      <c r="CM9" s="1352"/>
      <c r="CN9" s="1352"/>
      <c r="CO9" s="1352"/>
      <c r="CP9" s="1352"/>
      <c r="CQ9" s="1352"/>
      <c r="CR9" s="1352"/>
      <c r="CS9" s="1352"/>
      <c r="CT9" s="1352"/>
      <c r="CU9" s="1352"/>
      <c r="CV9" s="1352"/>
      <c r="CW9" s="1352"/>
      <c r="CX9" s="1352"/>
      <c r="CY9" s="1352"/>
      <c r="CZ9" s="1352"/>
      <c r="DA9" s="1352"/>
      <c r="DB9" s="1352"/>
      <c r="DC9" s="1352"/>
      <c r="DD9" s="1352"/>
      <c r="DE9" s="1352"/>
      <c r="DF9" s="1352"/>
      <c r="DG9" s="1352"/>
      <c r="DH9" s="1352"/>
      <c r="DI9" s="1352"/>
      <c r="DJ9" s="1352"/>
      <c r="DK9" s="1352"/>
      <c r="DL9" s="1352"/>
      <c r="DM9" s="1352"/>
      <c r="DN9" s="1352"/>
      <c r="DO9" s="1352"/>
      <c r="DP9" s="1352"/>
      <c r="DQ9" s="1352"/>
      <c r="DR9" s="1352"/>
      <c r="DS9" s="1352"/>
      <c r="DT9" s="1352"/>
      <c r="DU9" s="1352"/>
      <c r="DV9" s="1352"/>
      <c r="DW9" s="1352"/>
      <c r="DX9" s="1352"/>
      <c r="DY9" s="1352"/>
      <c r="DZ9" s="1352"/>
      <c r="EA9" s="1352"/>
      <c r="EB9" s="1352"/>
      <c r="EC9" s="1352"/>
      <c r="ED9" s="1352"/>
      <c r="EE9" s="1352"/>
      <c r="EF9" s="1352"/>
      <c r="EG9" s="1352"/>
      <c r="EH9" s="1352"/>
      <c r="EI9" s="1352"/>
      <c r="EJ9" s="1352"/>
      <c r="EK9" s="1352"/>
      <c r="EL9" s="1352"/>
      <c r="EM9" s="1352"/>
      <c r="EN9" s="1352"/>
      <c r="EO9" s="1352"/>
      <c r="EP9" s="1352"/>
      <c r="EQ9" s="1352"/>
      <c r="ER9" s="1352"/>
      <c r="ES9" s="1352"/>
      <c r="ET9" s="1352"/>
      <c r="EU9" s="1352"/>
      <c r="EV9" s="1352"/>
      <c r="EW9" s="1352"/>
      <c r="EX9" s="1352"/>
      <c r="EY9" s="1352"/>
      <c r="EZ9" s="1352"/>
      <c r="FA9" s="1352"/>
      <c r="FB9" s="1352"/>
      <c r="FC9" s="1352"/>
      <c r="FD9" s="1352"/>
      <c r="FE9" s="1352"/>
      <c r="FF9" s="1352"/>
      <c r="FG9" s="1352"/>
      <c r="FH9" s="1352"/>
      <c r="FI9" s="1352"/>
      <c r="FJ9" s="1352"/>
      <c r="FK9" s="1352"/>
      <c r="FL9" s="1352"/>
      <c r="FM9" s="1352"/>
      <c r="FN9" s="1352"/>
      <c r="FO9" s="1352"/>
      <c r="FP9" s="1352"/>
      <c r="FQ9" s="1352"/>
      <c r="FR9" s="1352"/>
      <c r="FS9" s="1352"/>
      <c r="FT9" s="1352"/>
      <c r="FU9" s="1352"/>
      <c r="FV9" s="1352"/>
      <c r="FW9" s="1352"/>
      <c r="FX9" s="1352"/>
      <c r="FY9" s="1352"/>
      <c r="FZ9" s="1352"/>
      <c r="GA9" s="1352"/>
      <c r="GB9" s="1352"/>
      <c r="GC9" s="1352"/>
      <c r="GD9" s="1352"/>
      <c r="GE9" s="1352"/>
      <c r="GF9" s="1352"/>
      <c r="GG9" s="1352"/>
      <c r="GH9" s="1352"/>
      <c r="GI9" s="1352"/>
      <c r="GJ9" s="1352"/>
      <c r="GK9" s="1352"/>
      <c r="GL9" s="1352"/>
      <c r="GM9" s="1352"/>
      <c r="GN9" s="1352"/>
      <c r="GO9" s="1352"/>
      <c r="GP9" s="1352"/>
      <c r="GQ9" s="1352"/>
      <c r="GR9" s="1352"/>
      <c r="GS9" s="1352"/>
      <c r="GT9" s="1352"/>
      <c r="GU9" s="1352"/>
      <c r="GV9" s="1352"/>
      <c r="GW9" s="1352"/>
      <c r="GX9" s="1352"/>
      <c r="GY9" s="1352"/>
      <c r="GZ9" s="1352"/>
      <c r="HA9" s="1352"/>
      <c r="HB9" s="1352"/>
      <c r="HC9" s="1352"/>
      <c r="HD9" s="1352"/>
      <c r="HE9" s="1352"/>
      <c r="HF9" s="1352"/>
      <c r="HG9" s="1352"/>
      <c r="HH9" s="1352"/>
      <c r="HI9" s="1352"/>
      <c r="HJ9" s="1352"/>
      <c r="HK9" s="1352"/>
      <c r="HL9" s="1352"/>
      <c r="HM9" s="1352"/>
      <c r="HN9" s="1352"/>
      <c r="HO9" s="1352"/>
      <c r="HP9" s="1352"/>
      <c r="HQ9" s="1352"/>
      <c r="HR9" s="1352"/>
      <c r="HS9" s="1352"/>
      <c r="HT9" s="1352"/>
      <c r="HU9" s="1352"/>
      <c r="HV9" s="1352"/>
      <c r="HW9" s="1352"/>
      <c r="HX9" s="1352"/>
      <c r="HY9" s="1352"/>
      <c r="HZ9" s="1352"/>
      <c r="IA9" s="1352"/>
      <c r="IB9" s="1352"/>
      <c r="IC9" s="1352"/>
      <c r="ID9" s="1352"/>
      <c r="IE9" s="1352"/>
      <c r="IF9" s="1352"/>
      <c r="IG9" s="1352"/>
      <c r="IH9" s="1352"/>
      <c r="II9" s="1352"/>
      <c r="IJ9" s="1352"/>
      <c r="IK9" s="1352"/>
      <c r="IL9" s="1352"/>
      <c r="IM9" s="1352"/>
      <c r="IN9" s="1352"/>
      <c r="IO9" s="1352"/>
    </row>
    <row r="10" spans="1:249">
      <c r="A10" s="1352"/>
      <c r="B10" s="2783"/>
      <c r="C10" s="2358" t="s">
        <v>1304</v>
      </c>
      <c r="D10" s="2498" t="s">
        <v>986</v>
      </c>
      <c r="E10" s="2493" t="s">
        <v>1301</v>
      </c>
      <c r="F10" s="1234">
        <f>ROUND((F9-E9)/E9*100,1)</f>
        <v>9.6</v>
      </c>
      <c r="G10" s="1234">
        <f>ROUND((G9-F9)/F9*100,1)</f>
        <v>2.1</v>
      </c>
      <c r="H10" s="1234">
        <f t="shared" ref="H10:AD10" si="7">ROUND((H9-G9)/G9*100,1)</f>
        <v>-0.6</v>
      </c>
      <c r="I10" s="1234">
        <f t="shared" si="7"/>
        <v>2</v>
      </c>
      <c r="J10" s="1234">
        <f t="shared" si="7"/>
        <v>-1.9</v>
      </c>
      <c r="K10" s="1234">
        <f t="shared" si="7"/>
        <v>6.4</v>
      </c>
      <c r="L10" s="1234">
        <f t="shared" si="7"/>
        <v>2.5</v>
      </c>
      <c r="M10" s="1234">
        <f t="shared" si="7"/>
        <v>-2.6</v>
      </c>
      <c r="N10" s="1234">
        <f t="shared" si="7"/>
        <v>-4</v>
      </c>
      <c r="O10" s="1234">
        <f t="shared" si="7"/>
        <v>-1.9</v>
      </c>
      <c r="P10" s="1234">
        <f t="shared" si="7"/>
        <v>1.6</v>
      </c>
      <c r="Q10" s="1234">
        <f t="shared" si="7"/>
        <v>-2.5</v>
      </c>
      <c r="R10" s="1234">
        <f t="shared" si="7"/>
        <v>0.4</v>
      </c>
      <c r="S10" s="1234">
        <f t="shared" si="7"/>
        <v>-0.2</v>
      </c>
      <c r="T10" s="1234">
        <f t="shared" si="7"/>
        <v>2.2999999999999998</v>
      </c>
      <c r="U10" s="1234">
        <f t="shared" si="7"/>
        <v>1.3</v>
      </c>
      <c r="V10" s="1234">
        <f t="shared" si="7"/>
        <v>3.9</v>
      </c>
      <c r="W10" s="1234">
        <f t="shared" si="7"/>
        <v>-0.9</v>
      </c>
      <c r="X10" s="1234">
        <f t="shared" si="7"/>
        <v>-3.1</v>
      </c>
      <c r="Y10" s="1234">
        <f t="shared" si="7"/>
        <v>-2.5</v>
      </c>
      <c r="Z10" s="1234">
        <f t="shared" si="7"/>
        <v>8.1999999999999993</v>
      </c>
      <c r="AA10" s="1234">
        <f t="shared" si="7"/>
        <v>-0.1</v>
      </c>
      <c r="AB10" s="1234">
        <f t="shared" si="7"/>
        <v>-0.8</v>
      </c>
      <c r="AC10" s="1234">
        <f t="shared" si="7"/>
        <v>3.6</v>
      </c>
      <c r="AD10" s="1234">
        <f t="shared" si="7"/>
        <v>1.8</v>
      </c>
      <c r="AE10" s="2504" t="s">
        <v>1301</v>
      </c>
      <c r="AF10" s="2504" t="s">
        <v>1301</v>
      </c>
      <c r="AG10" s="2504" t="s">
        <v>1301</v>
      </c>
      <c r="AH10" s="2505" t="s">
        <v>579</v>
      </c>
      <c r="AI10" s="2505" t="s">
        <v>579</v>
      </c>
      <c r="AJ10" s="2505" t="s">
        <v>579</v>
      </c>
      <c r="AK10" s="2505" t="s">
        <v>579</v>
      </c>
      <c r="AL10" s="2505" t="s">
        <v>579</v>
      </c>
      <c r="AM10" s="2505" t="s">
        <v>579</v>
      </c>
      <c r="AN10" s="1984"/>
      <c r="AO10" s="1352"/>
      <c r="AP10" s="328"/>
      <c r="AQ10" s="1352"/>
      <c r="AR10" s="1352"/>
      <c r="AS10" s="1352"/>
      <c r="AT10" s="1352"/>
      <c r="AU10" s="1352"/>
      <c r="AV10" s="1352"/>
      <c r="AW10" s="1352"/>
      <c r="AX10" s="1352"/>
      <c r="AY10" s="1352"/>
      <c r="AZ10" s="1352"/>
      <c r="BA10" s="1352"/>
      <c r="BB10" s="1352"/>
      <c r="BC10" s="1352"/>
      <c r="BD10" s="1352"/>
      <c r="BE10" s="1352"/>
      <c r="BF10" s="1352"/>
      <c r="BG10" s="1352"/>
      <c r="BH10" s="1352"/>
      <c r="BI10" s="1352"/>
      <c r="BJ10" s="1352"/>
      <c r="BK10" s="1352"/>
      <c r="BL10" s="1352"/>
      <c r="BM10" s="1352"/>
      <c r="BN10" s="1352"/>
      <c r="BO10" s="1352"/>
      <c r="BP10" s="1352"/>
      <c r="BQ10" s="1352"/>
      <c r="BR10" s="1352"/>
      <c r="BS10" s="1352"/>
      <c r="BT10" s="1352"/>
      <c r="BU10" s="1352"/>
      <c r="BV10" s="1352"/>
      <c r="BW10" s="1352"/>
      <c r="BX10" s="1352"/>
      <c r="BY10" s="1352"/>
      <c r="BZ10" s="1352"/>
      <c r="CA10" s="1352"/>
      <c r="CB10" s="1352"/>
      <c r="CC10" s="1352"/>
      <c r="CD10" s="1352"/>
      <c r="CE10" s="1352"/>
      <c r="CF10" s="1352"/>
      <c r="CG10" s="1352"/>
      <c r="CH10" s="1352"/>
      <c r="CI10" s="1352"/>
      <c r="CJ10" s="1352"/>
      <c r="CK10" s="1352"/>
      <c r="CL10" s="1352"/>
      <c r="CM10" s="1352"/>
      <c r="CN10" s="1352"/>
      <c r="CO10" s="1352"/>
      <c r="CP10" s="1352"/>
      <c r="CQ10" s="1352"/>
      <c r="CR10" s="1352"/>
      <c r="CS10" s="1352"/>
      <c r="CT10" s="1352"/>
      <c r="CU10" s="1352"/>
      <c r="CV10" s="1352"/>
      <c r="CW10" s="1352"/>
      <c r="CX10" s="1352"/>
      <c r="CY10" s="1352"/>
      <c r="CZ10" s="1352"/>
      <c r="DA10" s="1352"/>
      <c r="DB10" s="1352"/>
      <c r="DC10" s="1352"/>
      <c r="DD10" s="1352"/>
      <c r="DE10" s="1352"/>
      <c r="DF10" s="1352"/>
      <c r="DG10" s="1352"/>
      <c r="DH10" s="1352"/>
      <c r="DI10" s="1352"/>
      <c r="DJ10" s="1352"/>
      <c r="DK10" s="1352"/>
      <c r="DL10" s="1352"/>
      <c r="DM10" s="1352"/>
      <c r="DN10" s="1352"/>
      <c r="DO10" s="1352"/>
      <c r="DP10" s="1352"/>
      <c r="DQ10" s="1352"/>
      <c r="DR10" s="1352"/>
      <c r="DS10" s="1352"/>
      <c r="DT10" s="1352"/>
      <c r="DU10" s="1352"/>
      <c r="DV10" s="1352"/>
      <c r="DW10" s="1352"/>
      <c r="DX10" s="1352"/>
      <c r="DY10" s="1352"/>
      <c r="DZ10" s="1352"/>
      <c r="EA10" s="1352"/>
      <c r="EB10" s="1352"/>
      <c r="EC10" s="1352"/>
      <c r="ED10" s="1352"/>
      <c r="EE10" s="1352"/>
      <c r="EF10" s="1352"/>
      <c r="EG10" s="1352"/>
      <c r="EH10" s="1352"/>
      <c r="EI10" s="1352"/>
      <c r="EJ10" s="1352"/>
      <c r="EK10" s="1352"/>
      <c r="EL10" s="1352"/>
      <c r="EM10" s="1352"/>
      <c r="EN10" s="1352"/>
      <c r="EO10" s="1352"/>
      <c r="EP10" s="1352"/>
      <c r="EQ10" s="1352"/>
      <c r="ER10" s="1352"/>
      <c r="ES10" s="1352"/>
      <c r="ET10" s="1352"/>
      <c r="EU10" s="1352"/>
      <c r="EV10" s="1352"/>
      <c r="EW10" s="1352"/>
      <c r="EX10" s="1352"/>
      <c r="EY10" s="1352"/>
      <c r="EZ10" s="1352"/>
      <c r="FA10" s="1352"/>
      <c r="FB10" s="1352"/>
      <c r="FC10" s="1352"/>
      <c r="FD10" s="1352"/>
      <c r="FE10" s="1352"/>
      <c r="FF10" s="1352"/>
      <c r="FG10" s="1352"/>
      <c r="FH10" s="1352"/>
      <c r="FI10" s="1352"/>
      <c r="FJ10" s="1352"/>
      <c r="FK10" s="1352"/>
      <c r="FL10" s="1352"/>
      <c r="FM10" s="1352"/>
      <c r="FN10" s="1352"/>
      <c r="FO10" s="1352"/>
      <c r="FP10" s="1352"/>
      <c r="FQ10" s="1352"/>
      <c r="FR10" s="1352"/>
      <c r="FS10" s="1352"/>
      <c r="FT10" s="1352"/>
      <c r="FU10" s="1352"/>
      <c r="FV10" s="1352"/>
      <c r="FW10" s="1352"/>
      <c r="FX10" s="1352"/>
      <c r="FY10" s="1352"/>
      <c r="FZ10" s="1352"/>
      <c r="GA10" s="1352"/>
      <c r="GB10" s="1352"/>
      <c r="GC10" s="1352"/>
      <c r="GD10" s="1352"/>
      <c r="GE10" s="1352"/>
      <c r="GF10" s="1352"/>
      <c r="GG10" s="1352"/>
      <c r="GH10" s="1352"/>
      <c r="GI10" s="1352"/>
      <c r="GJ10" s="1352"/>
      <c r="GK10" s="1352"/>
      <c r="GL10" s="1352"/>
      <c r="GM10" s="1352"/>
      <c r="GN10" s="1352"/>
      <c r="GO10" s="1352"/>
      <c r="GP10" s="1352"/>
      <c r="GQ10" s="1352"/>
      <c r="GR10" s="1352"/>
      <c r="GS10" s="1352"/>
      <c r="GT10" s="1352"/>
      <c r="GU10" s="1352"/>
      <c r="GV10" s="1352"/>
      <c r="GW10" s="1352"/>
      <c r="GX10" s="1352"/>
      <c r="GY10" s="1352"/>
      <c r="GZ10" s="1352"/>
      <c r="HA10" s="1352"/>
      <c r="HB10" s="1352"/>
      <c r="HC10" s="1352"/>
      <c r="HD10" s="1352"/>
      <c r="HE10" s="1352"/>
      <c r="HF10" s="1352"/>
      <c r="HG10" s="1352"/>
      <c r="HH10" s="1352"/>
      <c r="HI10" s="1352"/>
      <c r="HJ10" s="1352"/>
      <c r="HK10" s="1352"/>
      <c r="HL10" s="1352"/>
      <c r="HM10" s="1352"/>
      <c r="HN10" s="1352"/>
      <c r="HO10" s="1352"/>
      <c r="HP10" s="1352"/>
      <c r="HQ10" s="1352"/>
      <c r="HR10" s="1352"/>
      <c r="HS10" s="1352"/>
      <c r="HT10" s="1352"/>
      <c r="HU10" s="1352"/>
      <c r="HV10" s="1352"/>
      <c r="HW10" s="1352"/>
      <c r="HX10" s="1352"/>
      <c r="HY10" s="1352"/>
      <c r="HZ10" s="1352"/>
      <c r="IA10" s="1352"/>
      <c r="IB10" s="1352"/>
      <c r="IC10" s="1352"/>
      <c r="ID10" s="1352"/>
      <c r="IE10" s="1352"/>
      <c r="IF10" s="1352"/>
      <c r="IG10" s="1352"/>
      <c r="IH10" s="1352"/>
      <c r="II10" s="1352"/>
      <c r="IJ10" s="1352"/>
      <c r="IK10" s="1352"/>
      <c r="IL10" s="1352"/>
      <c r="IM10" s="1352"/>
      <c r="IN10" s="1352"/>
      <c r="IO10" s="1352"/>
    </row>
    <row r="11" spans="1:249">
      <c r="A11" s="1352"/>
      <c r="B11" s="2794" t="s">
        <v>1305</v>
      </c>
      <c r="C11" s="2348" t="s">
        <v>666</v>
      </c>
      <c r="D11" s="2506" t="s">
        <v>999</v>
      </c>
      <c r="E11" s="2037">
        <f>E123</f>
        <v>105.7</v>
      </c>
      <c r="F11" s="2037">
        <f t="shared" ref="F11:AG11" si="8">F123</f>
        <v>108.8</v>
      </c>
      <c r="G11" s="2037">
        <f t="shared" si="8"/>
        <v>106</v>
      </c>
      <c r="H11" s="2037">
        <f t="shared" si="8"/>
        <v>98.1</v>
      </c>
      <c r="I11" s="2037">
        <f t="shared" si="8"/>
        <v>94.6</v>
      </c>
      <c r="J11" s="2037">
        <f t="shared" si="8"/>
        <v>93.2</v>
      </c>
      <c r="K11" s="2037">
        <f t="shared" si="8"/>
        <v>95.4</v>
      </c>
      <c r="L11" s="2037">
        <f t="shared" si="8"/>
        <v>100.9</v>
      </c>
      <c r="M11" s="2037">
        <f t="shared" si="8"/>
        <v>106.6</v>
      </c>
      <c r="N11" s="2037">
        <f t="shared" si="8"/>
        <v>99.5</v>
      </c>
      <c r="O11" s="2037">
        <f t="shared" si="8"/>
        <v>99.7</v>
      </c>
      <c r="P11" s="2037">
        <f t="shared" si="8"/>
        <v>101.1</v>
      </c>
      <c r="Q11" s="2037">
        <f t="shared" si="8"/>
        <v>91.7</v>
      </c>
      <c r="R11" s="2037">
        <f t="shared" si="8"/>
        <v>97.6</v>
      </c>
      <c r="S11" s="2037">
        <f t="shared" si="8"/>
        <v>107.1</v>
      </c>
      <c r="T11" s="2037">
        <f t="shared" si="8"/>
        <v>113.9</v>
      </c>
      <c r="U11" s="2037">
        <f t="shared" si="8"/>
        <v>122</v>
      </c>
      <c r="V11" s="2037">
        <f t="shared" si="8"/>
        <v>133.69999999999999</v>
      </c>
      <c r="W11" s="2037">
        <f t="shared" si="8"/>
        <v>132.9</v>
      </c>
      <c r="X11" s="2037">
        <f t="shared" si="8"/>
        <v>119.1</v>
      </c>
      <c r="Y11" s="2037">
        <f t="shared" si="8"/>
        <v>105.4</v>
      </c>
      <c r="Z11" s="2037">
        <f t="shared" si="8"/>
        <v>118.2</v>
      </c>
      <c r="AA11" s="2037">
        <f t="shared" si="8"/>
        <v>121.4</v>
      </c>
      <c r="AB11" s="2037">
        <f t="shared" si="8"/>
        <v>113.1</v>
      </c>
      <c r="AC11" s="2037">
        <f t="shared" si="8"/>
        <v>113.6</v>
      </c>
      <c r="AD11" s="2037">
        <f t="shared" si="8"/>
        <v>112.7</v>
      </c>
      <c r="AE11" s="2037">
        <f t="shared" si="8"/>
        <v>110.7</v>
      </c>
      <c r="AF11" s="2037">
        <f t="shared" si="8"/>
        <v>110.8</v>
      </c>
      <c r="AG11" s="2037">
        <f t="shared" si="8"/>
        <v>114.9</v>
      </c>
      <c r="AH11" s="2037">
        <v>115.8</v>
      </c>
      <c r="AI11" s="2037">
        <v>109.8</v>
      </c>
      <c r="AJ11" s="2037">
        <v>98.7</v>
      </c>
      <c r="AK11" s="2037">
        <v>101.4</v>
      </c>
      <c r="AL11" s="2037">
        <v>101.8</v>
      </c>
      <c r="AM11" s="2037">
        <v>97</v>
      </c>
      <c r="AN11" s="1970" t="s">
        <v>1306</v>
      </c>
      <c r="AO11" s="1987"/>
      <c r="AP11" s="328" t="s">
        <v>1307</v>
      </c>
      <c r="AQ11" s="1352"/>
      <c r="AR11" s="1352"/>
      <c r="AS11" s="1352"/>
      <c r="AT11" s="1352"/>
      <c r="AU11" s="1352"/>
      <c r="AV11" s="1352"/>
      <c r="AW11" s="1352"/>
      <c r="AX11" s="1352"/>
      <c r="AY11" s="1352"/>
      <c r="AZ11" s="1352"/>
      <c r="BA11" s="1352"/>
      <c r="BB11" s="1352"/>
      <c r="BC11" s="1352"/>
      <c r="BD11" s="1352"/>
      <c r="BE11" s="1352"/>
      <c r="BF11" s="1352"/>
      <c r="BG11" s="1352"/>
      <c r="BH11" s="1352"/>
      <c r="BI11" s="1352"/>
      <c r="BJ11" s="1352"/>
      <c r="BK11" s="1352"/>
      <c r="BL11" s="1352"/>
      <c r="BM11" s="1352"/>
      <c r="BN11" s="1352"/>
      <c r="BO11" s="1352"/>
      <c r="BP11" s="1352"/>
      <c r="BQ11" s="1352"/>
      <c r="BR11" s="1352"/>
      <c r="BS11" s="1352"/>
      <c r="BT11" s="1352"/>
      <c r="BU11" s="1352"/>
      <c r="BV11" s="1352"/>
      <c r="BW11" s="1352"/>
      <c r="BX11" s="1352"/>
      <c r="BY11" s="1352"/>
      <c r="BZ11" s="1352"/>
      <c r="CA11" s="1352"/>
      <c r="CB11" s="1352"/>
      <c r="CC11" s="1352"/>
      <c r="CD11" s="1352"/>
      <c r="CE11" s="1352"/>
      <c r="CF11" s="1352"/>
      <c r="CG11" s="1352"/>
      <c r="CH11" s="1352"/>
      <c r="CI11" s="1352"/>
      <c r="CJ11" s="1352"/>
      <c r="CK11" s="1352"/>
      <c r="CL11" s="1352"/>
      <c r="CM11" s="1352"/>
      <c r="CN11" s="1352"/>
      <c r="CO11" s="1352"/>
      <c r="CP11" s="1352"/>
      <c r="CQ11" s="1352"/>
      <c r="CR11" s="1352"/>
      <c r="CS11" s="1352"/>
      <c r="CT11" s="1352"/>
      <c r="CU11" s="1352"/>
      <c r="CV11" s="1352"/>
      <c r="CW11" s="1352"/>
      <c r="CX11" s="1352"/>
      <c r="CY11" s="1352"/>
      <c r="CZ11" s="1352"/>
      <c r="DA11" s="1352"/>
      <c r="DB11" s="1352"/>
      <c r="DC11" s="1352"/>
      <c r="DD11" s="1352"/>
      <c r="DE11" s="1352"/>
      <c r="DF11" s="1352"/>
      <c r="DG11" s="1352"/>
      <c r="DH11" s="1352"/>
      <c r="DI11" s="1352"/>
      <c r="DJ11" s="1352"/>
      <c r="DK11" s="1352"/>
      <c r="DL11" s="1352"/>
      <c r="DM11" s="1352"/>
      <c r="DN11" s="1352"/>
      <c r="DO11" s="1352"/>
      <c r="DP11" s="1352"/>
      <c r="DQ11" s="1352"/>
      <c r="DR11" s="1352"/>
      <c r="DS11" s="1352"/>
      <c r="DT11" s="1352"/>
      <c r="DU11" s="1352"/>
      <c r="DV11" s="1352"/>
      <c r="DW11" s="1352"/>
      <c r="DX11" s="1352"/>
      <c r="DY11" s="1352"/>
      <c r="DZ11" s="1352"/>
      <c r="EA11" s="1352"/>
      <c r="EB11" s="1352"/>
      <c r="EC11" s="1352"/>
      <c r="ED11" s="1352"/>
      <c r="EE11" s="1352"/>
      <c r="EF11" s="1352"/>
      <c r="EG11" s="1352"/>
      <c r="EH11" s="1352"/>
      <c r="EI11" s="1352"/>
      <c r="EJ11" s="1352"/>
      <c r="EK11" s="1352"/>
      <c r="EL11" s="1352"/>
      <c r="EM11" s="1352"/>
      <c r="EN11" s="1352"/>
      <c r="EO11" s="1352"/>
      <c r="EP11" s="1352"/>
      <c r="EQ11" s="1352"/>
      <c r="ER11" s="1352"/>
      <c r="ES11" s="1352"/>
      <c r="ET11" s="1352"/>
      <c r="EU11" s="1352"/>
      <c r="EV11" s="1352"/>
      <c r="EW11" s="1352"/>
      <c r="EX11" s="1352"/>
      <c r="EY11" s="1352"/>
      <c r="EZ11" s="1352"/>
      <c r="FA11" s="1352"/>
      <c r="FB11" s="1352"/>
      <c r="FC11" s="1352"/>
      <c r="FD11" s="1352"/>
      <c r="FE11" s="1352"/>
      <c r="FF11" s="1352"/>
      <c r="FG11" s="1352"/>
      <c r="FH11" s="1352"/>
      <c r="FI11" s="1352"/>
      <c r="FJ11" s="1352"/>
      <c r="FK11" s="1352"/>
      <c r="FL11" s="1352"/>
      <c r="FM11" s="1352"/>
      <c r="FN11" s="1352"/>
      <c r="FO11" s="1352"/>
      <c r="FP11" s="1352"/>
      <c r="FQ11" s="1352"/>
      <c r="FR11" s="1352"/>
      <c r="FS11" s="1352"/>
      <c r="FT11" s="1352"/>
      <c r="FU11" s="1352"/>
      <c r="FV11" s="1352"/>
      <c r="FW11" s="1352"/>
      <c r="FX11" s="1352"/>
      <c r="FY11" s="1352"/>
      <c r="FZ11" s="1352"/>
      <c r="GA11" s="1352"/>
      <c r="GB11" s="1352"/>
      <c r="GC11" s="1352"/>
      <c r="GD11" s="1352"/>
      <c r="GE11" s="1352"/>
      <c r="GF11" s="1352"/>
      <c r="GG11" s="1352"/>
      <c r="GH11" s="1352"/>
      <c r="GI11" s="1352"/>
      <c r="GJ11" s="1352"/>
      <c r="GK11" s="1352"/>
      <c r="GL11" s="1352"/>
      <c r="GM11" s="1352"/>
      <c r="GN11" s="1352"/>
      <c r="GO11" s="1352"/>
      <c r="GP11" s="1352"/>
      <c r="GQ11" s="1352"/>
      <c r="GR11" s="1352"/>
      <c r="GS11" s="1352"/>
      <c r="GT11" s="1352"/>
      <c r="GU11" s="1352"/>
      <c r="GV11" s="1352"/>
      <c r="GW11" s="1352"/>
      <c r="GX11" s="1352"/>
      <c r="GY11" s="1352"/>
      <c r="GZ11" s="1352"/>
      <c r="HA11" s="1352"/>
      <c r="HB11" s="1352"/>
      <c r="HC11" s="1352"/>
      <c r="HD11" s="1352"/>
      <c r="HE11" s="1352"/>
      <c r="HF11" s="1352"/>
      <c r="HG11" s="1352"/>
      <c r="HH11" s="1352"/>
      <c r="HI11" s="1352"/>
      <c r="HJ11" s="1352"/>
      <c r="HK11" s="1352"/>
      <c r="HL11" s="1352"/>
      <c r="HM11" s="1352"/>
      <c r="HN11" s="1352"/>
      <c r="HO11" s="1352"/>
      <c r="HP11" s="1352"/>
      <c r="HQ11" s="1352"/>
      <c r="HR11" s="1352"/>
      <c r="HS11" s="1352"/>
      <c r="HT11" s="1352"/>
      <c r="HU11" s="1352"/>
      <c r="HV11" s="1352"/>
      <c r="HW11" s="1352"/>
      <c r="HX11" s="1352"/>
      <c r="HY11" s="1352"/>
      <c r="HZ11" s="1352"/>
      <c r="IA11" s="1352"/>
      <c r="IB11" s="1352"/>
      <c r="IC11" s="1352"/>
      <c r="ID11" s="1352"/>
      <c r="IE11" s="1352"/>
      <c r="IF11" s="1352"/>
      <c r="IG11" s="1352"/>
      <c r="IH11" s="1352"/>
      <c r="II11" s="1352"/>
      <c r="IJ11" s="1352"/>
      <c r="IK11" s="1352"/>
      <c r="IL11" s="1352"/>
      <c r="IM11" s="1352"/>
      <c r="IN11" s="1352"/>
      <c r="IO11" s="1352"/>
    </row>
    <row r="12" spans="1:249">
      <c r="A12" s="1352"/>
      <c r="B12" s="2782"/>
      <c r="C12" s="2348"/>
      <c r="D12" s="2507" t="s">
        <v>577</v>
      </c>
      <c r="E12" s="2493" t="s">
        <v>1301</v>
      </c>
      <c r="F12" s="1234">
        <f>ROUND((F11-E11)/E11*100,1)</f>
        <v>2.9</v>
      </c>
      <c r="G12" s="1234">
        <f t="shared" ref="G12:AM12" si="9">ROUND((G11-F11)/F11*100,1)</f>
        <v>-2.6</v>
      </c>
      <c r="H12" s="1234">
        <f t="shared" si="9"/>
        <v>-7.5</v>
      </c>
      <c r="I12" s="1234">
        <f t="shared" si="9"/>
        <v>-3.6</v>
      </c>
      <c r="J12" s="1234">
        <f t="shared" si="9"/>
        <v>-1.5</v>
      </c>
      <c r="K12" s="1234">
        <f t="shared" si="9"/>
        <v>2.4</v>
      </c>
      <c r="L12" s="1234">
        <f t="shared" si="9"/>
        <v>5.8</v>
      </c>
      <c r="M12" s="1234">
        <f t="shared" si="9"/>
        <v>5.6</v>
      </c>
      <c r="N12" s="1234">
        <f t="shared" si="9"/>
        <v>-6.7</v>
      </c>
      <c r="O12" s="1234">
        <f t="shared" si="9"/>
        <v>0.2</v>
      </c>
      <c r="P12" s="1234">
        <f t="shared" si="9"/>
        <v>1.4</v>
      </c>
      <c r="Q12" s="1234">
        <f t="shared" si="9"/>
        <v>-9.3000000000000007</v>
      </c>
      <c r="R12" s="1234">
        <f t="shared" si="9"/>
        <v>6.4</v>
      </c>
      <c r="S12" s="1234">
        <f t="shared" si="9"/>
        <v>9.6999999999999993</v>
      </c>
      <c r="T12" s="1234">
        <f t="shared" si="9"/>
        <v>6.3</v>
      </c>
      <c r="U12" s="1234">
        <f t="shared" si="9"/>
        <v>7.1</v>
      </c>
      <c r="V12" s="1234">
        <f t="shared" si="9"/>
        <v>9.6</v>
      </c>
      <c r="W12" s="1234">
        <f t="shared" si="9"/>
        <v>-0.6</v>
      </c>
      <c r="X12" s="1234">
        <f t="shared" si="9"/>
        <v>-10.4</v>
      </c>
      <c r="Y12" s="1234">
        <f t="shared" si="9"/>
        <v>-11.5</v>
      </c>
      <c r="Z12" s="1234">
        <f t="shared" si="9"/>
        <v>12.1</v>
      </c>
      <c r="AA12" s="1234">
        <f t="shared" si="9"/>
        <v>2.7</v>
      </c>
      <c r="AB12" s="1234">
        <f t="shared" si="9"/>
        <v>-6.8</v>
      </c>
      <c r="AC12" s="1234">
        <f t="shared" si="9"/>
        <v>0.4</v>
      </c>
      <c r="AD12" s="1234">
        <f t="shared" si="9"/>
        <v>-0.8</v>
      </c>
      <c r="AE12" s="1234">
        <f t="shared" si="9"/>
        <v>-1.8</v>
      </c>
      <c r="AF12" s="1234">
        <f t="shared" si="9"/>
        <v>0.1</v>
      </c>
      <c r="AG12" s="1234">
        <f t="shared" si="9"/>
        <v>3.7</v>
      </c>
      <c r="AH12" s="1234">
        <f t="shared" si="9"/>
        <v>0.8</v>
      </c>
      <c r="AI12" s="1234">
        <f t="shared" si="9"/>
        <v>-5.2</v>
      </c>
      <c r="AJ12" s="1234">
        <f t="shared" si="9"/>
        <v>-10.1</v>
      </c>
      <c r="AK12" s="1234">
        <f t="shared" si="9"/>
        <v>2.7</v>
      </c>
      <c r="AL12" s="1234">
        <f t="shared" si="9"/>
        <v>0.4</v>
      </c>
      <c r="AM12" s="1234">
        <f t="shared" si="9"/>
        <v>-4.7</v>
      </c>
      <c r="AN12" s="1970" t="s">
        <v>97</v>
      </c>
      <c r="AO12" s="1987"/>
      <c r="AP12" s="328" t="s">
        <v>1308</v>
      </c>
      <c r="AQ12" s="1352"/>
      <c r="AR12" s="1352"/>
      <c r="AS12" s="1352"/>
      <c r="AT12" s="1352"/>
      <c r="AU12" s="1352"/>
      <c r="AV12" s="1352"/>
      <c r="AW12" s="1352"/>
      <c r="AX12" s="1352"/>
      <c r="AY12" s="1352"/>
      <c r="AZ12" s="1352"/>
      <c r="BA12" s="1352"/>
      <c r="BB12" s="1352"/>
      <c r="BC12" s="1352"/>
      <c r="BD12" s="1352"/>
      <c r="BE12" s="1352"/>
      <c r="BF12" s="1352"/>
      <c r="BG12" s="1352"/>
      <c r="BH12" s="1352"/>
      <c r="BI12" s="1352"/>
      <c r="BJ12" s="1352"/>
      <c r="BK12" s="1352"/>
      <c r="BL12" s="1352"/>
      <c r="BM12" s="1352"/>
      <c r="BN12" s="1352"/>
      <c r="BO12" s="1352"/>
      <c r="BP12" s="1352"/>
      <c r="BQ12" s="1352"/>
      <c r="BR12" s="1352"/>
      <c r="BS12" s="1352"/>
      <c r="BT12" s="1352"/>
      <c r="BU12" s="1352"/>
      <c r="BV12" s="1352"/>
      <c r="BW12" s="1352"/>
      <c r="BX12" s="1352"/>
      <c r="BY12" s="1352"/>
      <c r="BZ12" s="1352"/>
      <c r="CA12" s="1352"/>
      <c r="CB12" s="1352"/>
      <c r="CC12" s="1352"/>
      <c r="CD12" s="1352"/>
      <c r="CE12" s="1352"/>
      <c r="CF12" s="1352"/>
      <c r="CG12" s="1352"/>
      <c r="CH12" s="1352"/>
      <c r="CI12" s="1352"/>
      <c r="CJ12" s="1352"/>
      <c r="CK12" s="1352"/>
      <c r="CL12" s="1352"/>
      <c r="CM12" s="1352"/>
      <c r="CN12" s="1352"/>
      <c r="CO12" s="1352"/>
      <c r="CP12" s="1352"/>
      <c r="CQ12" s="1352"/>
      <c r="CR12" s="1352"/>
      <c r="CS12" s="1352"/>
      <c r="CT12" s="1352"/>
      <c r="CU12" s="1352"/>
      <c r="CV12" s="1352"/>
      <c r="CW12" s="1352"/>
      <c r="CX12" s="1352"/>
      <c r="CY12" s="1352"/>
      <c r="CZ12" s="1352"/>
      <c r="DA12" s="1352"/>
      <c r="DB12" s="1352"/>
      <c r="DC12" s="1352"/>
      <c r="DD12" s="1352"/>
      <c r="DE12" s="1352"/>
      <c r="DF12" s="1352"/>
      <c r="DG12" s="1352"/>
      <c r="DH12" s="1352"/>
      <c r="DI12" s="1352"/>
      <c r="DJ12" s="1352"/>
      <c r="DK12" s="1352"/>
      <c r="DL12" s="1352"/>
      <c r="DM12" s="1352"/>
      <c r="DN12" s="1352"/>
      <c r="DO12" s="1352"/>
      <c r="DP12" s="1352"/>
      <c r="DQ12" s="1352"/>
      <c r="DR12" s="1352"/>
      <c r="DS12" s="1352"/>
      <c r="DT12" s="1352"/>
      <c r="DU12" s="1352"/>
      <c r="DV12" s="1352"/>
      <c r="DW12" s="1352"/>
      <c r="DX12" s="1352"/>
      <c r="DY12" s="1352"/>
      <c r="DZ12" s="1352"/>
      <c r="EA12" s="1352"/>
      <c r="EB12" s="1352"/>
      <c r="EC12" s="1352"/>
      <c r="ED12" s="1352"/>
      <c r="EE12" s="1352"/>
      <c r="EF12" s="1352"/>
      <c r="EG12" s="1352"/>
      <c r="EH12" s="1352"/>
      <c r="EI12" s="1352"/>
      <c r="EJ12" s="1352"/>
      <c r="EK12" s="1352"/>
      <c r="EL12" s="1352"/>
      <c r="EM12" s="1352"/>
      <c r="EN12" s="1352"/>
      <c r="EO12" s="1352"/>
      <c r="EP12" s="1352"/>
      <c r="EQ12" s="1352"/>
      <c r="ER12" s="1352"/>
      <c r="ES12" s="1352"/>
      <c r="ET12" s="1352"/>
      <c r="EU12" s="1352"/>
      <c r="EV12" s="1352"/>
      <c r="EW12" s="1352"/>
      <c r="EX12" s="1352"/>
      <c r="EY12" s="1352"/>
      <c r="EZ12" s="1352"/>
      <c r="FA12" s="1352"/>
      <c r="FB12" s="1352"/>
      <c r="FC12" s="1352"/>
      <c r="FD12" s="1352"/>
      <c r="FE12" s="1352"/>
      <c r="FF12" s="1352"/>
      <c r="FG12" s="1352"/>
      <c r="FH12" s="1352"/>
      <c r="FI12" s="1352"/>
      <c r="FJ12" s="1352"/>
      <c r="FK12" s="1352"/>
      <c r="FL12" s="1352"/>
      <c r="FM12" s="1352"/>
      <c r="FN12" s="1352"/>
      <c r="FO12" s="1352"/>
      <c r="FP12" s="1352"/>
      <c r="FQ12" s="1352"/>
      <c r="FR12" s="1352"/>
      <c r="FS12" s="1352"/>
      <c r="FT12" s="1352"/>
      <c r="FU12" s="1352"/>
      <c r="FV12" s="1352"/>
      <c r="FW12" s="1352"/>
      <c r="FX12" s="1352"/>
      <c r="FY12" s="1352"/>
      <c r="FZ12" s="1352"/>
      <c r="GA12" s="1352"/>
      <c r="GB12" s="1352"/>
      <c r="GC12" s="1352"/>
      <c r="GD12" s="1352"/>
      <c r="GE12" s="1352"/>
      <c r="GF12" s="1352"/>
      <c r="GG12" s="1352"/>
      <c r="GH12" s="1352"/>
      <c r="GI12" s="1352"/>
      <c r="GJ12" s="1352"/>
      <c r="GK12" s="1352"/>
      <c r="GL12" s="1352"/>
      <c r="GM12" s="1352"/>
      <c r="GN12" s="1352"/>
      <c r="GO12" s="1352"/>
      <c r="GP12" s="1352"/>
      <c r="GQ12" s="1352"/>
      <c r="GR12" s="1352"/>
      <c r="GS12" s="1352"/>
      <c r="GT12" s="1352"/>
      <c r="GU12" s="1352"/>
      <c r="GV12" s="1352"/>
      <c r="GW12" s="1352"/>
      <c r="GX12" s="1352"/>
      <c r="GY12" s="1352"/>
      <c r="GZ12" s="1352"/>
      <c r="HA12" s="1352"/>
      <c r="HB12" s="1352"/>
      <c r="HC12" s="1352"/>
      <c r="HD12" s="1352"/>
      <c r="HE12" s="1352"/>
      <c r="HF12" s="1352"/>
      <c r="HG12" s="1352"/>
      <c r="HH12" s="1352"/>
      <c r="HI12" s="1352"/>
      <c r="HJ12" s="1352"/>
      <c r="HK12" s="1352"/>
      <c r="HL12" s="1352"/>
      <c r="HM12" s="1352"/>
      <c r="HN12" s="1352"/>
      <c r="HO12" s="1352"/>
      <c r="HP12" s="1352"/>
      <c r="HQ12" s="1352"/>
      <c r="HR12" s="1352"/>
      <c r="HS12" s="1352"/>
      <c r="HT12" s="1352"/>
      <c r="HU12" s="1352"/>
      <c r="HV12" s="1352"/>
      <c r="HW12" s="1352"/>
      <c r="HX12" s="1352"/>
      <c r="HY12" s="1352"/>
      <c r="HZ12" s="1352"/>
      <c r="IA12" s="1352"/>
      <c r="IB12" s="1352"/>
      <c r="IC12" s="1352"/>
      <c r="ID12" s="1352"/>
      <c r="IE12" s="1352"/>
      <c r="IF12" s="1352"/>
      <c r="IG12" s="1352"/>
      <c r="IH12" s="1352"/>
      <c r="II12" s="1352"/>
      <c r="IJ12" s="1352"/>
      <c r="IK12" s="1352"/>
      <c r="IL12" s="1352"/>
      <c r="IM12" s="1352"/>
      <c r="IN12" s="1352"/>
      <c r="IO12" s="1352"/>
    </row>
    <row r="13" spans="1:249">
      <c r="A13" s="1352"/>
      <c r="B13" s="2782"/>
      <c r="C13" s="2348" t="s">
        <v>994</v>
      </c>
      <c r="D13" s="2506" t="s">
        <v>999</v>
      </c>
      <c r="E13" s="2356">
        <f>E128</f>
        <v>88.3</v>
      </c>
      <c r="F13" s="2356">
        <f t="shared" ref="F13:AG13" si="10">F128</f>
        <v>88.2</v>
      </c>
      <c r="G13" s="2356">
        <f t="shared" si="10"/>
        <v>98.1</v>
      </c>
      <c r="H13" s="2356">
        <f t="shared" si="10"/>
        <v>97.4</v>
      </c>
      <c r="I13" s="2356">
        <f t="shared" si="10"/>
        <v>94.4</v>
      </c>
      <c r="J13" s="2356">
        <f t="shared" si="10"/>
        <v>89.7</v>
      </c>
      <c r="K13" s="2356">
        <f t="shared" si="10"/>
        <v>86.2</v>
      </c>
      <c r="L13" s="2356">
        <f t="shared" si="10"/>
        <v>83.3</v>
      </c>
      <c r="M13" s="2356">
        <f t="shared" si="10"/>
        <v>89.1</v>
      </c>
      <c r="N13" s="2356">
        <f t="shared" si="10"/>
        <v>88.7</v>
      </c>
      <c r="O13" s="2356">
        <f t="shared" si="10"/>
        <v>83.6</v>
      </c>
      <c r="P13" s="2356">
        <f t="shared" si="10"/>
        <v>82.7</v>
      </c>
      <c r="Q13" s="2356">
        <f t="shared" si="10"/>
        <v>84.3</v>
      </c>
      <c r="R13" s="2356">
        <f t="shared" si="10"/>
        <v>77.400000000000006</v>
      </c>
      <c r="S13" s="2356">
        <f t="shared" si="10"/>
        <v>80.400000000000006</v>
      </c>
      <c r="T13" s="2356">
        <f t="shared" si="10"/>
        <v>83.6</v>
      </c>
      <c r="U13" s="2356">
        <f t="shared" si="10"/>
        <v>89.8</v>
      </c>
      <c r="V13" s="2356">
        <f t="shared" si="10"/>
        <v>92.9</v>
      </c>
      <c r="W13" s="2356">
        <f t="shared" si="10"/>
        <v>90.1</v>
      </c>
      <c r="X13" s="2356">
        <f t="shared" si="10"/>
        <v>90.3</v>
      </c>
      <c r="Y13" s="2356">
        <f t="shared" si="10"/>
        <v>80.3</v>
      </c>
      <c r="Z13" s="2356">
        <f t="shared" si="10"/>
        <v>79.5</v>
      </c>
      <c r="AA13" s="2356">
        <f t="shared" si="10"/>
        <v>90.3</v>
      </c>
      <c r="AB13" s="2356">
        <f t="shared" si="10"/>
        <v>92.9</v>
      </c>
      <c r="AC13" s="2356">
        <f t="shared" si="10"/>
        <v>89.2</v>
      </c>
      <c r="AD13" s="2356">
        <f t="shared" si="10"/>
        <v>92</v>
      </c>
      <c r="AE13" s="2356">
        <f t="shared" si="10"/>
        <v>92.8</v>
      </c>
      <c r="AF13" s="2356">
        <f t="shared" si="10"/>
        <v>96.3</v>
      </c>
      <c r="AG13" s="2356">
        <f t="shared" si="10"/>
        <v>97.8</v>
      </c>
      <c r="AH13" s="2356">
        <v>100.1</v>
      </c>
      <c r="AI13" s="2356">
        <v>102.3</v>
      </c>
      <c r="AJ13" s="2356">
        <v>98.6</v>
      </c>
      <c r="AK13" s="2356">
        <v>97.9</v>
      </c>
      <c r="AL13" s="2356">
        <v>98.7</v>
      </c>
      <c r="AM13" s="2356">
        <v>101.1</v>
      </c>
      <c r="AN13" s="1990" t="s">
        <v>1309</v>
      </c>
      <c r="AO13" s="1987"/>
      <c r="AP13" s="328" t="s">
        <v>1310</v>
      </c>
      <c r="AQ13" s="1352"/>
      <c r="AR13" s="1352"/>
      <c r="AS13" s="1352"/>
      <c r="AT13" s="1352"/>
      <c r="AU13" s="1352"/>
      <c r="AV13" s="1352"/>
      <c r="AW13" s="1352"/>
      <c r="AX13" s="1352"/>
      <c r="AY13" s="1352"/>
      <c r="AZ13" s="1352"/>
      <c r="BA13" s="1352"/>
      <c r="BB13" s="1352"/>
      <c r="BC13" s="1352"/>
      <c r="BD13" s="1352"/>
      <c r="BE13" s="1352"/>
      <c r="BF13" s="1352"/>
      <c r="BG13" s="1352"/>
      <c r="BH13" s="1352"/>
      <c r="BI13" s="1352"/>
      <c r="BJ13" s="1352"/>
      <c r="BK13" s="1352"/>
      <c r="BL13" s="1352"/>
      <c r="BM13" s="1352"/>
      <c r="BN13" s="1352"/>
      <c r="BO13" s="1352"/>
      <c r="BP13" s="1352"/>
      <c r="BQ13" s="1352"/>
      <c r="BR13" s="1352"/>
      <c r="BS13" s="1352"/>
      <c r="BT13" s="1352"/>
      <c r="BU13" s="1352"/>
      <c r="BV13" s="1352"/>
      <c r="BW13" s="1352"/>
      <c r="BX13" s="1352"/>
      <c r="BY13" s="1352"/>
      <c r="BZ13" s="1352"/>
      <c r="CA13" s="1352"/>
      <c r="CB13" s="1352"/>
      <c r="CC13" s="1352"/>
      <c r="CD13" s="1352"/>
      <c r="CE13" s="1352"/>
      <c r="CF13" s="1352"/>
      <c r="CG13" s="1352"/>
      <c r="CH13" s="1352"/>
      <c r="CI13" s="1352"/>
      <c r="CJ13" s="1352"/>
      <c r="CK13" s="1352"/>
      <c r="CL13" s="1352"/>
      <c r="CM13" s="1352"/>
      <c r="CN13" s="1352"/>
      <c r="CO13" s="1352"/>
      <c r="CP13" s="1352"/>
      <c r="CQ13" s="1352"/>
      <c r="CR13" s="1352"/>
      <c r="CS13" s="1352"/>
      <c r="CT13" s="1352"/>
      <c r="CU13" s="1352"/>
      <c r="CV13" s="1352"/>
      <c r="CW13" s="1352"/>
      <c r="CX13" s="1352"/>
      <c r="CY13" s="1352"/>
      <c r="CZ13" s="1352"/>
      <c r="DA13" s="1352"/>
      <c r="DB13" s="1352"/>
      <c r="DC13" s="1352"/>
      <c r="DD13" s="1352"/>
      <c r="DE13" s="1352"/>
      <c r="DF13" s="1352"/>
      <c r="DG13" s="1352"/>
      <c r="DH13" s="1352"/>
      <c r="DI13" s="1352"/>
      <c r="DJ13" s="1352"/>
      <c r="DK13" s="1352"/>
      <c r="DL13" s="1352"/>
      <c r="DM13" s="1352"/>
      <c r="DN13" s="1352"/>
      <c r="DO13" s="1352"/>
      <c r="DP13" s="1352"/>
      <c r="DQ13" s="1352"/>
      <c r="DR13" s="1352"/>
      <c r="DS13" s="1352"/>
      <c r="DT13" s="1352"/>
      <c r="DU13" s="1352"/>
      <c r="DV13" s="1352"/>
      <c r="DW13" s="1352"/>
      <c r="DX13" s="1352"/>
      <c r="DY13" s="1352"/>
      <c r="DZ13" s="1352"/>
      <c r="EA13" s="1352"/>
      <c r="EB13" s="1352"/>
      <c r="EC13" s="1352"/>
      <c r="ED13" s="1352"/>
      <c r="EE13" s="1352"/>
      <c r="EF13" s="1352"/>
      <c r="EG13" s="1352"/>
      <c r="EH13" s="1352"/>
      <c r="EI13" s="1352"/>
      <c r="EJ13" s="1352"/>
      <c r="EK13" s="1352"/>
      <c r="EL13" s="1352"/>
      <c r="EM13" s="1352"/>
      <c r="EN13" s="1352"/>
      <c r="EO13" s="1352"/>
      <c r="EP13" s="1352"/>
      <c r="EQ13" s="1352"/>
      <c r="ER13" s="1352"/>
      <c r="ES13" s="1352"/>
      <c r="ET13" s="1352"/>
      <c r="EU13" s="1352"/>
      <c r="EV13" s="1352"/>
      <c r="EW13" s="1352"/>
      <c r="EX13" s="1352"/>
      <c r="EY13" s="1352"/>
      <c r="EZ13" s="1352"/>
      <c r="FA13" s="1352"/>
      <c r="FB13" s="1352"/>
      <c r="FC13" s="1352"/>
      <c r="FD13" s="1352"/>
      <c r="FE13" s="1352"/>
      <c r="FF13" s="1352"/>
      <c r="FG13" s="1352"/>
      <c r="FH13" s="1352"/>
      <c r="FI13" s="1352"/>
      <c r="FJ13" s="1352"/>
      <c r="FK13" s="1352"/>
      <c r="FL13" s="1352"/>
      <c r="FM13" s="1352"/>
      <c r="FN13" s="1352"/>
      <c r="FO13" s="1352"/>
      <c r="FP13" s="1352"/>
      <c r="FQ13" s="1352"/>
      <c r="FR13" s="1352"/>
      <c r="FS13" s="1352"/>
      <c r="FT13" s="1352"/>
      <c r="FU13" s="1352"/>
      <c r="FV13" s="1352"/>
      <c r="FW13" s="1352"/>
      <c r="FX13" s="1352"/>
      <c r="FY13" s="1352"/>
      <c r="FZ13" s="1352"/>
      <c r="GA13" s="1352"/>
      <c r="GB13" s="1352"/>
      <c r="GC13" s="1352"/>
      <c r="GD13" s="1352"/>
      <c r="GE13" s="1352"/>
      <c r="GF13" s="1352"/>
      <c r="GG13" s="1352"/>
      <c r="GH13" s="1352"/>
      <c r="GI13" s="1352"/>
      <c r="GJ13" s="1352"/>
      <c r="GK13" s="1352"/>
      <c r="GL13" s="1352"/>
      <c r="GM13" s="1352"/>
      <c r="GN13" s="1352"/>
      <c r="GO13" s="1352"/>
      <c r="GP13" s="1352"/>
      <c r="GQ13" s="1352"/>
      <c r="GR13" s="1352"/>
      <c r="GS13" s="1352"/>
      <c r="GT13" s="1352"/>
      <c r="GU13" s="1352"/>
      <c r="GV13" s="1352"/>
      <c r="GW13" s="1352"/>
      <c r="GX13" s="1352"/>
      <c r="GY13" s="1352"/>
      <c r="GZ13" s="1352"/>
      <c r="HA13" s="1352"/>
      <c r="HB13" s="1352"/>
      <c r="HC13" s="1352"/>
      <c r="HD13" s="1352"/>
      <c r="HE13" s="1352"/>
      <c r="HF13" s="1352"/>
      <c r="HG13" s="1352"/>
      <c r="HH13" s="1352"/>
      <c r="HI13" s="1352"/>
      <c r="HJ13" s="1352"/>
      <c r="HK13" s="1352"/>
      <c r="HL13" s="1352"/>
      <c r="HM13" s="1352"/>
      <c r="HN13" s="1352"/>
      <c r="HO13" s="1352"/>
      <c r="HP13" s="1352"/>
      <c r="HQ13" s="1352"/>
      <c r="HR13" s="1352"/>
      <c r="HS13" s="1352"/>
      <c r="HT13" s="1352"/>
      <c r="HU13" s="1352"/>
      <c r="HV13" s="1352"/>
      <c r="HW13" s="1352"/>
      <c r="HX13" s="1352"/>
      <c r="HY13" s="1352"/>
      <c r="HZ13" s="1352"/>
      <c r="IA13" s="1352"/>
      <c r="IB13" s="1352"/>
      <c r="IC13" s="1352"/>
      <c r="ID13" s="1352"/>
      <c r="IE13" s="1352"/>
      <c r="IF13" s="1352"/>
      <c r="IG13" s="1352"/>
      <c r="IH13" s="1352"/>
      <c r="II13" s="1352"/>
      <c r="IJ13" s="1352"/>
      <c r="IK13" s="1352"/>
      <c r="IL13" s="1352"/>
      <c r="IM13" s="1352"/>
      <c r="IN13" s="1352"/>
      <c r="IO13" s="1352"/>
    </row>
    <row r="14" spans="1:249">
      <c r="A14" s="1352"/>
      <c r="B14" s="2782"/>
      <c r="C14" s="2348"/>
      <c r="D14" s="2507" t="s">
        <v>577</v>
      </c>
      <c r="E14" s="2508" t="s">
        <v>1301</v>
      </c>
      <c r="F14" s="1234">
        <f t="shared" ref="F14:AM14" si="11">ROUND((F13-E13)/E13*100,1)</f>
        <v>-0.1</v>
      </c>
      <c r="G14" s="1234">
        <f t="shared" si="11"/>
        <v>11.2</v>
      </c>
      <c r="H14" s="1234">
        <f t="shared" si="11"/>
        <v>-0.7</v>
      </c>
      <c r="I14" s="1234">
        <f t="shared" si="11"/>
        <v>-3.1</v>
      </c>
      <c r="J14" s="1234">
        <f t="shared" si="11"/>
        <v>-5</v>
      </c>
      <c r="K14" s="1234">
        <f t="shared" si="11"/>
        <v>-3.9</v>
      </c>
      <c r="L14" s="1234">
        <f t="shared" si="11"/>
        <v>-3.4</v>
      </c>
      <c r="M14" s="1234">
        <f t="shared" si="11"/>
        <v>7</v>
      </c>
      <c r="N14" s="1234">
        <f t="shared" si="11"/>
        <v>-0.4</v>
      </c>
      <c r="O14" s="1234">
        <f t="shared" si="11"/>
        <v>-5.7</v>
      </c>
      <c r="P14" s="1234">
        <f t="shared" si="11"/>
        <v>-1.1000000000000001</v>
      </c>
      <c r="Q14" s="1234">
        <f t="shared" si="11"/>
        <v>1.9</v>
      </c>
      <c r="R14" s="1234">
        <f t="shared" si="11"/>
        <v>-8.1999999999999993</v>
      </c>
      <c r="S14" s="1234">
        <f t="shared" si="11"/>
        <v>3.9</v>
      </c>
      <c r="T14" s="1234">
        <f t="shared" si="11"/>
        <v>4</v>
      </c>
      <c r="U14" s="1234">
        <f t="shared" si="11"/>
        <v>7.4</v>
      </c>
      <c r="V14" s="1234">
        <f t="shared" si="11"/>
        <v>3.5</v>
      </c>
      <c r="W14" s="1234">
        <f t="shared" si="11"/>
        <v>-3</v>
      </c>
      <c r="X14" s="1234">
        <f t="shared" si="11"/>
        <v>0.2</v>
      </c>
      <c r="Y14" s="1234">
        <f t="shared" si="11"/>
        <v>-11.1</v>
      </c>
      <c r="Z14" s="1234">
        <f t="shared" si="11"/>
        <v>-1</v>
      </c>
      <c r="AA14" s="1234">
        <f t="shared" si="11"/>
        <v>13.6</v>
      </c>
      <c r="AB14" s="1234">
        <f t="shared" si="11"/>
        <v>2.9</v>
      </c>
      <c r="AC14" s="1234">
        <f t="shared" si="11"/>
        <v>-4</v>
      </c>
      <c r="AD14" s="1234">
        <f t="shared" si="11"/>
        <v>3.1</v>
      </c>
      <c r="AE14" s="1234">
        <f t="shared" si="11"/>
        <v>0.9</v>
      </c>
      <c r="AF14" s="1234">
        <f t="shared" si="11"/>
        <v>3.8</v>
      </c>
      <c r="AG14" s="1234">
        <f t="shared" si="11"/>
        <v>1.6</v>
      </c>
      <c r="AH14" s="1234">
        <f t="shared" si="11"/>
        <v>2.4</v>
      </c>
      <c r="AI14" s="1234">
        <f t="shared" si="11"/>
        <v>2.2000000000000002</v>
      </c>
      <c r="AJ14" s="1234">
        <f t="shared" si="11"/>
        <v>-3.6</v>
      </c>
      <c r="AK14" s="1234">
        <f t="shared" si="11"/>
        <v>-0.7</v>
      </c>
      <c r="AL14" s="1234">
        <f t="shared" si="11"/>
        <v>0.8</v>
      </c>
      <c r="AM14" s="1234">
        <f t="shared" si="11"/>
        <v>2.4</v>
      </c>
      <c r="AN14" s="1553" t="s">
        <v>521</v>
      </c>
      <c r="AO14" s="1987"/>
      <c r="AP14" s="328"/>
      <c r="AQ14" s="1352"/>
      <c r="AR14" s="1352"/>
      <c r="AS14" s="1352"/>
      <c r="AT14" s="1352"/>
      <c r="AU14" s="1352"/>
      <c r="AV14" s="1352"/>
      <c r="AW14" s="1352"/>
      <c r="AX14" s="1352"/>
      <c r="AY14" s="1352"/>
      <c r="AZ14" s="1352"/>
      <c r="BA14" s="1352"/>
      <c r="BB14" s="1352"/>
      <c r="BC14" s="1352"/>
      <c r="BD14" s="1352"/>
      <c r="BE14" s="1352"/>
      <c r="BF14" s="1352"/>
      <c r="BG14" s="1352"/>
      <c r="BH14" s="1352"/>
      <c r="BI14" s="1352"/>
      <c r="BJ14" s="1352"/>
      <c r="BK14" s="1352"/>
      <c r="BL14" s="1352"/>
      <c r="BM14" s="1352"/>
      <c r="BN14" s="1352"/>
      <c r="BO14" s="1352"/>
      <c r="BP14" s="1352"/>
      <c r="BQ14" s="1352"/>
      <c r="BR14" s="1352"/>
      <c r="BS14" s="1352"/>
      <c r="BT14" s="1352"/>
      <c r="BU14" s="1352"/>
      <c r="BV14" s="1352"/>
      <c r="BW14" s="1352"/>
      <c r="BX14" s="1352"/>
      <c r="BY14" s="1352"/>
      <c r="BZ14" s="1352"/>
      <c r="CA14" s="1352"/>
      <c r="CB14" s="1352"/>
      <c r="CC14" s="1352"/>
      <c r="CD14" s="1352"/>
      <c r="CE14" s="1352"/>
      <c r="CF14" s="1352"/>
      <c r="CG14" s="1352"/>
      <c r="CH14" s="1352"/>
      <c r="CI14" s="1352"/>
      <c r="CJ14" s="1352"/>
      <c r="CK14" s="1352"/>
      <c r="CL14" s="1352"/>
      <c r="CM14" s="1352"/>
      <c r="CN14" s="1352"/>
      <c r="CO14" s="1352"/>
      <c r="CP14" s="1352"/>
      <c r="CQ14" s="1352"/>
      <c r="CR14" s="1352"/>
      <c r="CS14" s="1352"/>
      <c r="CT14" s="1352"/>
      <c r="CU14" s="1352"/>
      <c r="CV14" s="1352"/>
      <c r="CW14" s="1352"/>
      <c r="CX14" s="1352"/>
      <c r="CY14" s="1352"/>
      <c r="CZ14" s="1352"/>
      <c r="DA14" s="1352"/>
      <c r="DB14" s="1352"/>
      <c r="DC14" s="1352"/>
      <c r="DD14" s="1352"/>
      <c r="DE14" s="1352"/>
      <c r="DF14" s="1352"/>
      <c r="DG14" s="1352"/>
      <c r="DH14" s="1352"/>
      <c r="DI14" s="1352"/>
      <c r="DJ14" s="1352"/>
      <c r="DK14" s="1352"/>
      <c r="DL14" s="1352"/>
      <c r="DM14" s="1352"/>
      <c r="DN14" s="1352"/>
      <c r="DO14" s="1352"/>
      <c r="DP14" s="1352"/>
      <c r="DQ14" s="1352"/>
      <c r="DR14" s="1352"/>
      <c r="DS14" s="1352"/>
      <c r="DT14" s="1352"/>
      <c r="DU14" s="1352"/>
      <c r="DV14" s="1352"/>
      <c r="DW14" s="1352"/>
      <c r="DX14" s="1352"/>
      <c r="DY14" s="1352"/>
      <c r="DZ14" s="1352"/>
      <c r="EA14" s="1352"/>
      <c r="EB14" s="1352"/>
      <c r="EC14" s="1352"/>
      <c r="ED14" s="1352"/>
      <c r="EE14" s="1352"/>
      <c r="EF14" s="1352"/>
      <c r="EG14" s="1352"/>
      <c r="EH14" s="1352"/>
      <c r="EI14" s="1352"/>
      <c r="EJ14" s="1352"/>
      <c r="EK14" s="1352"/>
      <c r="EL14" s="1352"/>
      <c r="EM14" s="1352"/>
      <c r="EN14" s="1352"/>
      <c r="EO14" s="1352"/>
      <c r="EP14" s="1352"/>
      <c r="EQ14" s="1352"/>
      <c r="ER14" s="1352"/>
      <c r="ES14" s="1352"/>
      <c r="ET14" s="1352"/>
      <c r="EU14" s="1352"/>
      <c r="EV14" s="1352"/>
      <c r="EW14" s="1352"/>
      <c r="EX14" s="1352"/>
      <c r="EY14" s="1352"/>
      <c r="EZ14" s="1352"/>
      <c r="FA14" s="1352"/>
      <c r="FB14" s="1352"/>
      <c r="FC14" s="1352"/>
      <c r="FD14" s="1352"/>
      <c r="FE14" s="1352"/>
      <c r="FF14" s="1352"/>
      <c r="FG14" s="1352"/>
      <c r="FH14" s="1352"/>
      <c r="FI14" s="1352"/>
      <c r="FJ14" s="1352"/>
      <c r="FK14" s="1352"/>
      <c r="FL14" s="1352"/>
      <c r="FM14" s="1352"/>
      <c r="FN14" s="1352"/>
      <c r="FO14" s="1352"/>
      <c r="FP14" s="1352"/>
      <c r="FQ14" s="1352"/>
      <c r="FR14" s="1352"/>
      <c r="FS14" s="1352"/>
      <c r="FT14" s="1352"/>
      <c r="FU14" s="1352"/>
      <c r="FV14" s="1352"/>
      <c r="FW14" s="1352"/>
      <c r="FX14" s="1352"/>
      <c r="FY14" s="1352"/>
      <c r="FZ14" s="1352"/>
      <c r="GA14" s="1352"/>
      <c r="GB14" s="1352"/>
      <c r="GC14" s="1352"/>
      <c r="GD14" s="1352"/>
      <c r="GE14" s="1352"/>
      <c r="GF14" s="1352"/>
      <c r="GG14" s="1352"/>
      <c r="GH14" s="1352"/>
      <c r="GI14" s="1352"/>
      <c r="GJ14" s="1352"/>
      <c r="GK14" s="1352"/>
      <c r="GL14" s="1352"/>
      <c r="GM14" s="1352"/>
      <c r="GN14" s="1352"/>
      <c r="GO14" s="1352"/>
      <c r="GP14" s="1352"/>
      <c r="GQ14" s="1352"/>
      <c r="GR14" s="1352"/>
      <c r="GS14" s="1352"/>
      <c r="GT14" s="1352"/>
      <c r="GU14" s="1352"/>
      <c r="GV14" s="1352"/>
      <c r="GW14" s="1352"/>
      <c r="GX14" s="1352"/>
      <c r="GY14" s="1352"/>
      <c r="GZ14" s="1352"/>
      <c r="HA14" s="1352"/>
      <c r="HB14" s="1352"/>
      <c r="HC14" s="1352"/>
      <c r="HD14" s="1352"/>
      <c r="HE14" s="1352"/>
      <c r="HF14" s="1352"/>
      <c r="HG14" s="1352"/>
      <c r="HH14" s="1352"/>
      <c r="HI14" s="1352"/>
      <c r="HJ14" s="1352"/>
      <c r="HK14" s="1352"/>
      <c r="HL14" s="1352"/>
      <c r="HM14" s="1352"/>
      <c r="HN14" s="1352"/>
      <c r="HO14" s="1352"/>
      <c r="HP14" s="1352"/>
      <c r="HQ14" s="1352"/>
      <c r="HR14" s="1352"/>
      <c r="HS14" s="1352"/>
      <c r="HT14" s="1352"/>
      <c r="HU14" s="1352"/>
      <c r="HV14" s="1352"/>
      <c r="HW14" s="1352"/>
      <c r="HX14" s="1352"/>
      <c r="HY14" s="1352"/>
      <c r="HZ14" s="1352"/>
      <c r="IA14" s="1352"/>
      <c r="IB14" s="1352"/>
      <c r="IC14" s="1352"/>
      <c r="ID14" s="1352"/>
      <c r="IE14" s="1352"/>
      <c r="IF14" s="1352"/>
      <c r="IG14" s="1352"/>
      <c r="IH14" s="1352"/>
      <c r="II14" s="1352"/>
      <c r="IJ14" s="1352"/>
      <c r="IK14" s="1352"/>
      <c r="IL14" s="1352"/>
      <c r="IM14" s="1352"/>
      <c r="IN14" s="1352"/>
      <c r="IO14" s="1352"/>
    </row>
    <row r="15" spans="1:249">
      <c r="A15" s="1352"/>
      <c r="B15" s="2782"/>
      <c r="C15" s="2348" t="s">
        <v>996</v>
      </c>
      <c r="D15" s="2509" t="s">
        <v>576</v>
      </c>
      <c r="E15" s="1993">
        <v>14.306666999999999</v>
      </c>
      <c r="F15" s="1993">
        <v>15.424234869999999</v>
      </c>
      <c r="G15" s="1993">
        <v>16.292895730000001</v>
      </c>
      <c r="H15" s="1993">
        <v>15.770829460000002</v>
      </c>
      <c r="I15" s="1993">
        <v>14.89768115</v>
      </c>
      <c r="J15" s="1993">
        <v>12.7881464</v>
      </c>
      <c r="K15" s="1993">
        <v>14.403391300000001</v>
      </c>
      <c r="L15" s="1993">
        <v>14.580280400000001</v>
      </c>
      <c r="M15" s="1993">
        <v>15.19490991</v>
      </c>
      <c r="N15" s="1993">
        <v>14.39439383</v>
      </c>
      <c r="O15" s="1993">
        <v>13.57866493</v>
      </c>
      <c r="P15" s="1993">
        <v>14.06998963</v>
      </c>
      <c r="Q15" s="1993">
        <v>13.121288460000001</v>
      </c>
      <c r="R15" s="1993">
        <v>12.45880403</v>
      </c>
      <c r="S15" s="1993">
        <v>12.34536486</v>
      </c>
      <c r="T15" s="1993">
        <v>12.945203470000001</v>
      </c>
      <c r="U15" s="1993">
        <v>13.477827189999999</v>
      </c>
      <c r="V15" s="1993">
        <v>14.45498136</v>
      </c>
      <c r="W15" s="1993">
        <v>15.78463943</v>
      </c>
      <c r="X15" s="1993">
        <v>16.51279173</v>
      </c>
      <c r="Y15" s="1993">
        <v>13.423027800000002</v>
      </c>
      <c r="Z15" s="1993">
        <v>14.183783480000001</v>
      </c>
      <c r="AA15" s="1993">
        <v>14.357443179999999</v>
      </c>
      <c r="AB15" s="1993">
        <v>14.347022390000001</v>
      </c>
      <c r="AC15" s="1993">
        <v>14.02686606</v>
      </c>
      <c r="AD15" s="1993">
        <v>14.88835591</v>
      </c>
      <c r="AE15" s="1993">
        <v>15.44567243</v>
      </c>
      <c r="AF15" s="1993">
        <v>15.10535</v>
      </c>
      <c r="AG15" s="1993">
        <v>15.665881000000001</v>
      </c>
      <c r="AH15" s="1993">
        <v>16.506736</v>
      </c>
      <c r="AI15" s="1993">
        <v>16.228975999999999</v>
      </c>
      <c r="AJ15" s="1993">
        <v>16.263313</v>
      </c>
      <c r="AK15" s="1993">
        <v>16.502306999999998</v>
      </c>
      <c r="AL15" s="1993">
        <v>18.340264000000001</v>
      </c>
      <c r="AM15" s="2503" t="s">
        <v>579</v>
      </c>
      <c r="AN15" s="1275" t="s">
        <v>1250</v>
      </c>
      <c r="AO15" s="1352"/>
      <c r="AP15" s="328"/>
      <c r="AQ15" s="1352"/>
      <c r="AR15" s="1352"/>
      <c r="AS15" s="1352"/>
      <c r="AT15" s="1352"/>
      <c r="AU15" s="1352"/>
      <c r="AV15" s="1352"/>
      <c r="AW15" s="1352"/>
      <c r="AX15" s="1352"/>
      <c r="AY15" s="1352"/>
      <c r="AZ15" s="1352"/>
      <c r="BA15" s="1352"/>
      <c r="BB15" s="1352"/>
      <c r="BC15" s="1352"/>
      <c r="BD15" s="1352"/>
      <c r="BE15" s="1352"/>
      <c r="BF15" s="1352"/>
      <c r="BG15" s="1352"/>
      <c r="BH15" s="1352"/>
      <c r="BI15" s="1352"/>
      <c r="BJ15" s="1352"/>
      <c r="BK15" s="1352"/>
      <c r="BL15" s="1352"/>
      <c r="BM15" s="1352"/>
      <c r="BN15" s="1352"/>
      <c r="BO15" s="1352"/>
      <c r="BP15" s="1352"/>
      <c r="BQ15" s="1352"/>
      <c r="BR15" s="1352"/>
      <c r="BS15" s="1352"/>
      <c r="BT15" s="1352"/>
      <c r="BU15" s="1352"/>
      <c r="BV15" s="1352"/>
      <c r="BW15" s="1352"/>
      <c r="BX15" s="1352"/>
      <c r="BY15" s="1352"/>
      <c r="BZ15" s="1352"/>
      <c r="CA15" s="1352"/>
      <c r="CB15" s="1352"/>
      <c r="CC15" s="1352"/>
      <c r="CD15" s="1352"/>
      <c r="CE15" s="1352"/>
      <c r="CF15" s="1352"/>
      <c r="CG15" s="1352"/>
      <c r="CH15" s="1352"/>
      <c r="CI15" s="1352"/>
      <c r="CJ15" s="1352"/>
      <c r="CK15" s="1352"/>
      <c r="CL15" s="1352"/>
      <c r="CM15" s="1352"/>
      <c r="CN15" s="1352"/>
      <c r="CO15" s="1352"/>
      <c r="CP15" s="1352"/>
      <c r="CQ15" s="1352"/>
      <c r="CR15" s="1352"/>
      <c r="CS15" s="1352"/>
      <c r="CT15" s="1352"/>
      <c r="CU15" s="1352"/>
      <c r="CV15" s="1352"/>
      <c r="CW15" s="1352"/>
      <c r="CX15" s="1352"/>
      <c r="CY15" s="1352"/>
      <c r="CZ15" s="1352"/>
      <c r="DA15" s="1352"/>
      <c r="DB15" s="1352"/>
      <c r="DC15" s="1352"/>
      <c r="DD15" s="1352"/>
      <c r="DE15" s="1352"/>
      <c r="DF15" s="1352"/>
      <c r="DG15" s="1352"/>
      <c r="DH15" s="1352"/>
      <c r="DI15" s="1352"/>
      <c r="DJ15" s="1352"/>
      <c r="DK15" s="1352"/>
      <c r="DL15" s="1352"/>
      <c r="DM15" s="1352"/>
      <c r="DN15" s="1352"/>
      <c r="DO15" s="1352"/>
      <c r="DP15" s="1352"/>
      <c r="DQ15" s="1352"/>
      <c r="DR15" s="1352"/>
      <c r="DS15" s="1352"/>
      <c r="DT15" s="1352"/>
      <c r="DU15" s="1352"/>
      <c r="DV15" s="1352"/>
      <c r="DW15" s="1352"/>
      <c r="DX15" s="1352"/>
      <c r="DY15" s="1352"/>
      <c r="DZ15" s="1352"/>
      <c r="EA15" s="1352"/>
      <c r="EB15" s="1352"/>
      <c r="EC15" s="1352"/>
      <c r="ED15" s="1352"/>
      <c r="EE15" s="1352"/>
      <c r="EF15" s="1352"/>
      <c r="EG15" s="1352"/>
      <c r="EH15" s="1352"/>
      <c r="EI15" s="1352"/>
      <c r="EJ15" s="1352"/>
      <c r="EK15" s="1352"/>
      <c r="EL15" s="1352"/>
      <c r="EM15" s="1352"/>
      <c r="EN15" s="1352"/>
      <c r="EO15" s="1352"/>
      <c r="EP15" s="1352"/>
      <c r="EQ15" s="1352"/>
      <c r="ER15" s="1352"/>
      <c r="ES15" s="1352"/>
      <c r="ET15" s="1352"/>
      <c r="EU15" s="1352"/>
      <c r="EV15" s="1352"/>
      <c r="EW15" s="1352"/>
      <c r="EX15" s="1352"/>
      <c r="EY15" s="1352"/>
      <c r="EZ15" s="1352"/>
      <c r="FA15" s="1352"/>
      <c r="FB15" s="1352"/>
      <c r="FC15" s="1352"/>
      <c r="FD15" s="1352"/>
      <c r="FE15" s="1352"/>
      <c r="FF15" s="1352"/>
      <c r="FG15" s="1352"/>
      <c r="FH15" s="1352"/>
      <c r="FI15" s="1352"/>
      <c r="FJ15" s="1352"/>
      <c r="FK15" s="1352"/>
      <c r="FL15" s="1352"/>
      <c r="FM15" s="1352"/>
      <c r="FN15" s="1352"/>
      <c r="FO15" s="1352"/>
      <c r="FP15" s="1352"/>
      <c r="FQ15" s="1352"/>
      <c r="FR15" s="1352"/>
      <c r="FS15" s="1352"/>
      <c r="FT15" s="1352"/>
      <c r="FU15" s="1352"/>
      <c r="FV15" s="1352"/>
      <c r="FW15" s="1352"/>
      <c r="FX15" s="1352"/>
      <c r="FY15" s="1352"/>
      <c r="FZ15" s="1352"/>
      <c r="GA15" s="1352"/>
      <c r="GB15" s="1352"/>
      <c r="GC15" s="1352"/>
      <c r="GD15" s="1352"/>
      <c r="GE15" s="1352"/>
      <c r="GF15" s="1352"/>
      <c r="GG15" s="1352"/>
      <c r="GH15" s="1352"/>
      <c r="GI15" s="1352"/>
      <c r="GJ15" s="1352"/>
      <c r="GK15" s="1352"/>
      <c r="GL15" s="1352"/>
      <c r="GM15" s="1352"/>
      <c r="GN15" s="1352"/>
      <c r="GO15" s="1352"/>
      <c r="GP15" s="1352"/>
      <c r="GQ15" s="1352"/>
      <c r="GR15" s="1352"/>
      <c r="GS15" s="1352"/>
      <c r="GT15" s="1352"/>
      <c r="GU15" s="1352"/>
      <c r="GV15" s="1352"/>
      <c r="GW15" s="1352"/>
      <c r="GX15" s="1352"/>
      <c r="GY15" s="1352"/>
      <c r="GZ15" s="1352"/>
      <c r="HA15" s="1352"/>
      <c r="HB15" s="1352"/>
      <c r="HC15" s="1352"/>
      <c r="HD15" s="1352"/>
      <c r="HE15" s="1352"/>
      <c r="HF15" s="1352"/>
      <c r="HG15" s="1352"/>
      <c r="HH15" s="1352"/>
      <c r="HI15" s="1352"/>
      <c r="HJ15" s="1352"/>
      <c r="HK15" s="1352"/>
      <c r="HL15" s="1352"/>
      <c r="HM15" s="1352"/>
      <c r="HN15" s="1352"/>
      <c r="HO15" s="1352"/>
      <c r="HP15" s="1352"/>
      <c r="HQ15" s="1352"/>
      <c r="HR15" s="1352"/>
      <c r="HS15" s="1352"/>
      <c r="HT15" s="1352"/>
      <c r="HU15" s="1352"/>
      <c r="HV15" s="1352"/>
      <c r="HW15" s="1352"/>
      <c r="HX15" s="1352"/>
      <c r="HY15" s="1352"/>
      <c r="HZ15" s="1352"/>
      <c r="IA15" s="1352"/>
      <c r="IB15" s="1352"/>
      <c r="IC15" s="1352"/>
      <c r="ID15" s="1352"/>
      <c r="IE15" s="1352"/>
      <c r="IF15" s="1352"/>
      <c r="IG15" s="1352"/>
      <c r="IH15" s="1352"/>
      <c r="II15" s="1352"/>
      <c r="IJ15" s="1352"/>
      <c r="IK15" s="1352"/>
      <c r="IL15" s="1352"/>
      <c r="IM15" s="1352"/>
      <c r="IN15" s="1352"/>
      <c r="IO15" s="1352"/>
    </row>
    <row r="16" spans="1:249">
      <c r="A16" s="1352"/>
      <c r="B16" s="2783"/>
      <c r="C16" s="2510" t="s">
        <v>1311</v>
      </c>
      <c r="D16" s="2511" t="s">
        <v>577</v>
      </c>
      <c r="E16" s="2493" t="s">
        <v>1301</v>
      </c>
      <c r="F16" s="2512">
        <v>7.8</v>
      </c>
      <c r="G16" s="2512">
        <v>5.6</v>
      </c>
      <c r="H16" s="2512">
        <v>-3.2</v>
      </c>
      <c r="I16" s="2512">
        <v>-5.5</v>
      </c>
      <c r="J16" s="2512">
        <v>-2</v>
      </c>
      <c r="K16" s="2512">
        <v>-1.4</v>
      </c>
      <c r="L16" s="2512">
        <v>1.2</v>
      </c>
      <c r="M16" s="2512">
        <v>4.2</v>
      </c>
      <c r="N16" s="2512">
        <v>-5.3</v>
      </c>
      <c r="O16" s="2512">
        <v>-5.7</v>
      </c>
      <c r="P16" s="2512">
        <v>3.6</v>
      </c>
      <c r="Q16" s="2512">
        <v>-6.7</v>
      </c>
      <c r="R16" s="2512">
        <v>-5</v>
      </c>
      <c r="S16" s="2512">
        <v>-0.9</v>
      </c>
      <c r="T16" s="2512">
        <v>4.9000000000000004</v>
      </c>
      <c r="U16" s="2512">
        <v>4.0999999999999996</v>
      </c>
      <c r="V16" s="2512">
        <v>7.3</v>
      </c>
      <c r="W16" s="2512">
        <v>9.1999999999999993</v>
      </c>
      <c r="X16" s="2512">
        <v>4.5999999999999996</v>
      </c>
      <c r="Y16" s="2512">
        <v>-18.7</v>
      </c>
      <c r="Z16" s="2512">
        <v>5.7</v>
      </c>
      <c r="AA16" s="2512">
        <v>1.2</v>
      </c>
      <c r="AB16" s="2512">
        <v>-0.1</v>
      </c>
      <c r="AC16" s="2512">
        <v>-2.9</v>
      </c>
      <c r="AD16" s="2512">
        <v>6.1</v>
      </c>
      <c r="AE16" s="2512">
        <v>3.7</v>
      </c>
      <c r="AF16" s="2512">
        <v>-2.2000000000000002</v>
      </c>
      <c r="AG16" s="1234">
        <f t="shared" ref="AG16:AL16" si="12">ROUND((AG15-AF15)/AF15*100,1)</f>
        <v>3.7</v>
      </c>
      <c r="AH16" s="1234">
        <f t="shared" si="12"/>
        <v>5.4</v>
      </c>
      <c r="AI16" s="1234">
        <f t="shared" si="12"/>
        <v>-1.7</v>
      </c>
      <c r="AJ16" s="1234">
        <f t="shared" si="12"/>
        <v>0.2</v>
      </c>
      <c r="AK16" s="1234">
        <f t="shared" si="12"/>
        <v>1.5</v>
      </c>
      <c r="AL16" s="1234">
        <f t="shared" si="12"/>
        <v>11.1</v>
      </c>
      <c r="AM16" s="2513" t="s">
        <v>579</v>
      </c>
      <c r="AN16" s="1272" t="s">
        <v>1312</v>
      </c>
      <c r="AO16" s="1352"/>
      <c r="AP16" s="328" t="s">
        <v>1313</v>
      </c>
      <c r="AQ16" s="1352"/>
      <c r="AR16" s="1352"/>
      <c r="AS16" s="1352"/>
      <c r="AT16" s="1352"/>
      <c r="AU16" s="1352"/>
      <c r="AV16" s="1352"/>
      <c r="AW16" s="1352"/>
      <c r="AX16" s="1352"/>
      <c r="AY16" s="1352"/>
      <c r="AZ16" s="1352"/>
      <c r="BA16" s="1352"/>
      <c r="BB16" s="1352"/>
      <c r="BC16" s="1352"/>
      <c r="BD16" s="1352"/>
      <c r="BE16" s="1352"/>
      <c r="BF16" s="1352"/>
      <c r="BG16" s="1352"/>
      <c r="BH16" s="1352"/>
      <c r="BI16" s="1352"/>
      <c r="BJ16" s="1352"/>
      <c r="BK16" s="1352"/>
      <c r="BL16" s="1352"/>
      <c r="BM16" s="1352"/>
      <c r="BN16" s="1352"/>
      <c r="BO16" s="1352"/>
      <c r="BP16" s="1352"/>
      <c r="BQ16" s="1352"/>
      <c r="BR16" s="1352"/>
      <c r="BS16" s="1352"/>
      <c r="BT16" s="1352"/>
      <c r="BU16" s="1352"/>
      <c r="BV16" s="1352"/>
      <c r="BW16" s="1352"/>
      <c r="BX16" s="1352"/>
      <c r="BY16" s="1352"/>
      <c r="BZ16" s="1352"/>
      <c r="CA16" s="1352"/>
      <c r="CB16" s="1352"/>
      <c r="CC16" s="1352"/>
      <c r="CD16" s="1352"/>
      <c r="CE16" s="1352"/>
      <c r="CF16" s="1352"/>
      <c r="CG16" s="1352"/>
      <c r="CH16" s="1352"/>
      <c r="CI16" s="1352"/>
      <c r="CJ16" s="1352"/>
      <c r="CK16" s="1352"/>
      <c r="CL16" s="1352"/>
      <c r="CM16" s="1352"/>
      <c r="CN16" s="1352"/>
      <c r="CO16" s="1352"/>
      <c r="CP16" s="1352"/>
      <c r="CQ16" s="1352"/>
      <c r="CR16" s="1352"/>
      <c r="CS16" s="1352"/>
      <c r="CT16" s="1352"/>
      <c r="CU16" s="1352"/>
      <c r="CV16" s="1352"/>
      <c r="CW16" s="1352"/>
      <c r="CX16" s="1352"/>
      <c r="CY16" s="1352"/>
      <c r="CZ16" s="1352"/>
      <c r="DA16" s="1352"/>
      <c r="DB16" s="1352"/>
      <c r="DC16" s="1352"/>
      <c r="DD16" s="1352"/>
      <c r="DE16" s="1352"/>
      <c r="DF16" s="1352"/>
      <c r="DG16" s="1352"/>
      <c r="DH16" s="1352"/>
      <c r="DI16" s="1352"/>
      <c r="DJ16" s="1352"/>
      <c r="DK16" s="1352"/>
      <c r="DL16" s="1352"/>
      <c r="DM16" s="1352"/>
      <c r="DN16" s="1352"/>
      <c r="DO16" s="1352"/>
      <c r="DP16" s="1352"/>
      <c r="DQ16" s="1352"/>
      <c r="DR16" s="1352"/>
      <c r="DS16" s="1352"/>
      <c r="DT16" s="1352"/>
      <c r="DU16" s="1352"/>
      <c r="DV16" s="1352"/>
      <c r="DW16" s="1352"/>
      <c r="DX16" s="1352"/>
      <c r="DY16" s="1352"/>
      <c r="DZ16" s="1352"/>
      <c r="EA16" s="1352"/>
      <c r="EB16" s="1352"/>
      <c r="EC16" s="1352"/>
      <c r="ED16" s="1352"/>
      <c r="EE16" s="1352"/>
      <c r="EF16" s="1352"/>
      <c r="EG16" s="1352"/>
      <c r="EH16" s="1352"/>
      <c r="EI16" s="1352"/>
      <c r="EJ16" s="1352"/>
      <c r="EK16" s="1352"/>
      <c r="EL16" s="1352"/>
      <c r="EM16" s="1352"/>
      <c r="EN16" s="1352"/>
      <c r="EO16" s="1352"/>
      <c r="EP16" s="1352"/>
      <c r="EQ16" s="1352"/>
      <c r="ER16" s="1352"/>
      <c r="ES16" s="1352"/>
      <c r="ET16" s="1352"/>
      <c r="EU16" s="1352"/>
      <c r="EV16" s="1352"/>
      <c r="EW16" s="1352"/>
      <c r="EX16" s="1352"/>
      <c r="EY16" s="1352"/>
      <c r="EZ16" s="1352"/>
      <c r="FA16" s="1352"/>
      <c r="FB16" s="1352"/>
      <c r="FC16" s="1352"/>
      <c r="FD16" s="1352"/>
      <c r="FE16" s="1352"/>
      <c r="FF16" s="1352"/>
      <c r="FG16" s="1352"/>
      <c r="FH16" s="1352"/>
      <c r="FI16" s="1352"/>
      <c r="FJ16" s="1352"/>
      <c r="FK16" s="1352"/>
      <c r="FL16" s="1352"/>
      <c r="FM16" s="1352"/>
      <c r="FN16" s="1352"/>
      <c r="FO16" s="1352"/>
      <c r="FP16" s="1352"/>
      <c r="FQ16" s="1352"/>
      <c r="FR16" s="1352"/>
      <c r="FS16" s="1352"/>
      <c r="FT16" s="1352"/>
      <c r="FU16" s="1352"/>
      <c r="FV16" s="1352"/>
      <c r="FW16" s="1352"/>
      <c r="FX16" s="1352"/>
      <c r="FY16" s="1352"/>
      <c r="FZ16" s="1352"/>
      <c r="GA16" s="1352"/>
      <c r="GB16" s="1352"/>
      <c r="GC16" s="1352"/>
      <c r="GD16" s="1352"/>
      <c r="GE16" s="1352"/>
      <c r="GF16" s="1352"/>
      <c r="GG16" s="1352"/>
      <c r="GH16" s="1352"/>
      <c r="GI16" s="1352"/>
      <c r="GJ16" s="1352"/>
      <c r="GK16" s="1352"/>
      <c r="GL16" s="1352"/>
      <c r="GM16" s="1352"/>
      <c r="GN16" s="1352"/>
      <c r="GO16" s="1352"/>
      <c r="GP16" s="1352"/>
      <c r="GQ16" s="1352"/>
      <c r="GR16" s="1352"/>
      <c r="GS16" s="1352"/>
      <c r="GT16" s="1352"/>
      <c r="GU16" s="1352"/>
      <c r="GV16" s="1352"/>
      <c r="GW16" s="1352"/>
      <c r="GX16" s="1352"/>
      <c r="GY16" s="1352"/>
      <c r="GZ16" s="1352"/>
      <c r="HA16" s="1352"/>
      <c r="HB16" s="1352"/>
      <c r="HC16" s="1352"/>
      <c r="HD16" s="1352"/>
      <c r="HE16" s="1352"/>
      <c r="HF16" s="1352"/>
      <c r="HG16" s="1352"/>
      <c r="HH16" s="1352"/>
      <c r="HI16" s="1352"/>
      <c r="HJ16" s="1352"/>
      <c r="HK16" s="1352"/>
      <c r="HL16" s="1352"/>
      <c r="HM16" s="1352"/>
      <c r="HN16" s="1352"/>
      <c r="HO16" s="1352"/>
      <c r="HP16" s="1352"/>
      <c r="HQ16" s="1352"/>
      <c r="HR16" s="1352"/>
      <c r="HS16" s="1352"/>
      <c r="HT16" s="1352"/>
      <c r="HU16" s="1352"/>
      <c r="HV16" s="1352"/>
      <c r="HW16" s="1352"/>
      <c r="HX16" s="1352"/>
      <c r="HY16" s="1352"/>
      <c r="HZ16" s="1352"/>
      <c r="IA16" s="1352"/>
      <c r="IB16" s="1352"/>
      <c r="IC16" s="1352"/>
      <c r="ID16" s="1352"/>
      <c r="IE16" s="1352"/>
      <c r="IF16" s="1352"/>
      <c r="IG16" s="1352"/>
      <c r="IH16" s="1352"/>
      <c r="II16" s="1352"/>
      <c r="IJ16" s="1352"/>
      <c r="IK16" s="1352"/>
      <c r="IL16" s="1352"/>
      <c r="IM16" s="1352"/>
      <c r="IN16" s="1352"/>
      <c r="IO16" s="1352"/>
    </row>
    <row r="17" spans="1:249">
      <c r="A17" s="1352"/>
      <c r="B17" s="2794" t="s">
        <v>1314</v>
      </c>
      <c r="C17" s="2514" t="s">
        <v>998</v>
      </c>
      <c r="D17" s="2515" t="s">
        <v>999</v>
      </c>
      <c r="E17" s="2516" t="s">
        <v>1315</v>
      </c>
      <c r="F17" s="2516" t="s">
        <v>1316</v>
      </c>
      <c r="G17" s="2516" t="s">
        <v>1013</v>
      </c>
      <c r="H17" s="2516" t="s">
        <v>1317</v>
      </c>
      <c r="I17" s="2516" t="s">
        <v>1318</v>
      </c>
      <c r="J17" s="2516" t="s">
        <v>1319</v>
      </c>
      <c r="K17" s="2516" t="s">
        <v>1320</v>
      </c>
      <c r="L17" s="2516" t="s">
        <v>1321</v>
      </c>
      <c r="M17" s="2516" t="s">
        <v>1322</v>
      </c>
      <c r="N17" s="2516" t="s">
        <v>1005</v>
      </c>
      <c r="O17" s="1576" t="s">
        <v>1323</v>
      </c>
      <c r="P17" s="1576" t="s">
        <v>1324</v>
      </c>
      <c r="Q17" s="1576" t="s">
        <v>1325</v>
      </c>
      <c r="R17" s="1576" t="s">
        <v>1008</v>
      </c>
      <c r="S17" s="1576" t="s">
        <v>1009</v>
      </c>
      <c r="T17" s="1576" t="s">
        <v>909</v>
      </c>
      <c r="U17" s="1576" t="s">
        <v>1009</v>
      </c>
      <c r="V17" s="1576" t="s">
        <v>1008</v>
      </c>
      <c r="W17" s="1576" t="s">
        <v>1326</v>
      </c>
      <c r="X17" s="1576" t="s">
        <v>1010</v>
      </c>
      <c r="Y17" s="1576" t="s">
        <v>1327</v>
      </c>
      <c r="Z17" s="1576" t="s">
        <v>1014</v>
      </c>
      <c r="AA17" s="1576" t="s">
        <v>1014</v>
      </c>
      <c r="AB17" s="1576" t="s">
        <v>1328</v>
      </c>
      <c r="AC17" s="1576" t="s">
        <v>908</v>
      </c>
      <c r="AD17" s="1576" t="s">
        <v>1319</v>
      </c>
      <c r="AE17" s="1576" t="s">
        <v>1329</v>
      </c>
      <c r="AF17" s="1576" t="s">
        <v>915</v>
      </c>
      <c r="AG17" s="1576" t="s">
        <v>1330</v>
      </c>
      <c r="AH17" s="1997" t="s">
        <v>845</v>
      </c>
      <c r="AI17" s="1997" t="s">
        <v>1331</v>
      </c>
      <c r="AJ17" s="1993" t="s">
        <v>1332</v>
      </c>
      <c r="AK17" s="1997" t="s">
        <v>1333</v>
      </c>
      <c r="AL17" s="1993" t="s">
        <v>1334</v>
      </c>
      <c r="AM17" s="1993" t="s">
        <v>1439</v>
      </c>
      <c r="AN17" s="1998" t="s">
        <v>1335</v>
      </c>
      <c r="AO17" s="1352"/>
      <c r="AP17" s="328" t="s">
        <v>1336</v>
      </c>
      <c r="AQ17" s="1352"/>
      <c r="AR17" s="1352"/>
      <c r="AS17" s="1352"/>
      <c r="AT17" s="1352"/>
      <c r="AU17" s="1352"/>
      <c r="AV17" s="1352"/>
      <c r="AW17" s="1352"/>
      <c r="AX17" s="1352"/>
      <c r="AY17" s="1352"/>
      <c r="AZ17" s="1352"/>
      <c r="BA17" s="1352"/>
      <c r="BB17" s="1352"/>
      <c r="BC17" s="1352"/>
      <c r="BD17" s="1352"/>
      <c r="BE17" s="1352"/>
      <c r="BF17" s="1352"/>
      <c r="BG17" s="1352"/>
      <c r="BH17" s="1352"/>
      <c r="BI17" s="1352"/>
      <c r="BJ17" s="1352"/>
      <c r="BK17" s="1352"/>
      <c r="BL17" s="1352"/>
      <c r="BM17" s="1352"/>
      <c r="BN17" s="1352"/>
      <c r="BO17" s="1352"/>
      <c r="BP17" s="1352"/>
      <c r="BQ17" s="1352"/>
      <c r="BR17" s="1352"/>
      <c r="BS17" s="1352"/>
      <c r="BT17" s="1352"/>
      <c r="BU17" s="1352"/>
      <c r="BV17" s="1352"/>
      <c r="BW17" s="1352"/>
      <c r="BX17" s="1352"/>
      <c r="BY17" s="1352"/>
      <c r="BZ17" s="1352"/>
      <c r="CA17" s="1352"/>
      <c r="CB17" s="1352"/>
      <c r="CC17" s="1352"/>
      <c r="CD17" s="1352"/>
      <c r="CE17" s="1352"/>
      <c r="CF17" s="1352"/>
      <c r="CG17" s="1352"/>
      <c r="CH17" s="1352"/>
      <c r="CI17" s="1352"/>
      <c r="CJ17" s="1352"/>
      <c r="CK17" s="1352"/>
      <c r="CL17" s="1352"/>
      <c r="CM17" s="1352"/>
      <c r="CN17" s="1352"/>
      <c r="CO17" s="1352"/>
      <c r="CP17" s="1352"/>
      <c r="CQ17" s="1352"/>
      <c r="CR17" s="1352"/>
      <c r="CS17" s="1352"/>
      <c r="CT17" s="1352"/>
      <c r="CU17" s="1352"/>
      <c r="CV17" s="1352"/>
      <c r="CW17" s="1352"/>
      <c r="CX17" s="1352"/>
      <c r="CY17" s="1352"/>
      <c r="CZ17" s="1352"/>
      <c r="DA17" s="1352"/>
      <c r="DB17" s="1352"/>
      <c r="DC17" s="1352"/>
      <c r="DD17" s="1352"/>
      <c r="DE17" s="1352"/>
      <c r="DF17" s="1352"/>
      <c r="DG17" s="1352"/>
      <c r="DH17" s="1352"/>
      <c r="DI17" s="1352"/>
      <c r="DJ17" s="1352"/>
      <c r="DK17" s="1352"/>
      <c r="DL17" s="1352"/>
      <c r="DM17" s="1352"/>
      <c r="DN17" s="1352"/>
      <c r="DO17" s="1352"/>
      <c r="DP17" s="1352"/>
      <c r="DQ17" s="1352"/>
      <c r="DR17" s="1352"/>
      <c r="DS17" s="1352"/>
      <c r="DT17" s="1352"/>
      <c r="DU17" s="1352"/>
      <c r="DV17" s="1352"/>
      <c r="DW17" s="1352"/>
      <c r="DX17" s="1352"/>
      <c r="DY17" s="1352"/>
      <c r="DZ17" s="1352"/>
      <c r="EA17" s="1352"/>
      <c r="EB17" s="1352"/>
      <c r="EC17" s="1352"/>
      <c r="ED17" s="1352"/>
      <c r="EE17" s="1352"/>
      <c r="EF17" s="1352"/>
      <c r="EG17" s="1352"/>
      <c r="EH17" s="1352"/>
      <c r="EI17" s="1352"/>
      <c r="EJ17" s="1352"/>
      <c r="EK17" s="1352"/>
      <c r="EL17" s="1352"/>
      <c r="EM17" s="1352"/>
      <c r="EN17" s="1352"/>
      <c r="EO17" s="1352"/>
      <c r="EP17" s="1352"/>
      <c r="EQ17" s="1352"/>
      <c r="ER17" s="1352"/>
      <c r="ES17" s="1352"/>
      <c r="ET17" s="1352"/>
      <c r="EU17" s="1352"/>
      <c r="EV17" s="1352"/>
      <c r="EW17" s="1352"/>
      <c r="EX17" s="1352"/>
      <c r="EY17" s="1352"/>
      <c r="EZ17" s="1352"/>
      <c r="FA17" s="1352"/>
      <c r="FB17" s="1352"/>
      <c r="FC17" s="1352"/>
      <c r="FD17" s="1352"/>
      <c r="FE17" s="1352"/>
      <c r="FF17" s="1352"/>
      <c r="FG17" s="1352"/>
      <c r="FH17" s="1352"/>
      <c r="FI17" s="1352"/>
      <c r="FJ17" s="1352"/>
      <c r="FK17" s="1352"/>
      <c r="FL17" s="1352"/>
      <c r="FM17" s="1352"/>
      <c r="FN17" s="1352"/>
      <c r="FO17" s="1352"/>
      <c r="FP17" s="1352"/>
      <c r="FQ17" s="1352"/>
      <c r="FR17" s="1352"/>
      <c r="FS17" s="1352"/>
      <c r="FT17" s="1352"/>
      <c r="FU17" s="1352"/>
      <c r="FV17" s="1352"/>
      <c r="FW17" s="1352"/>
      <c r="FX17" s="1352"/>
      <c r="FY17" s="1352"/>
      <c r="FZ17" s="1352"/>
      <c r="GA17" s="1352"/>
      <c r="GB17" s="1352"/>
      <c r="GC17" s="1352"/>
      <c r="GD17" s="1352"/>
      <c r="GE17" s="1352"/>
      <c r="GF17" s="1352"/>
      <c r="GG17" s="1352"/>
      <c r="GH17" s="1352"/>
      <c r="GI17" s="1352"/>
      <c r="GJ17" s="1352"/>
      <c r="GK17" s="1352"/>
      <c r="GL17" s="1352"/>
      <c r="GM17" s="1352"/>
      <c r="GN17" s="1352"/>
      <c r="GO17" s="1352"/>
      <c r="GP17" s="1352"/>
      <c r="GQ17" s="1352"/>
      <c r="GR17" s="1352"/>
      <c r="GS17" s="1352"/>
      <c r="GT17" s="1352"/>
      <c r="GU17" s="1352"/>
      <c r="GV17" s="1352"/>
      <c r="GW17" s="1352"/>
      <c r="GX17" s="1352"/>
      <c r="GY17" s="1352"/>
      <c r="GZ17" s="1352"/>
      <c r="HA17" s="1352"/>
      <c r="HB17" s="1352"/>
      <c r="HC17" s="1352"/>
      <c r="HD17" s="1352"/>
      <c r="HE17" s="1352"/>
      <c r="HF17" s="1352"/>
      <c r="HG17" s="1352"/>
      <c r="HH17" s="1352"/>
      <c r="HI17" s="1352"/>
      <c r="HJ17" s="1352"/>
      <c r="HK17" s="1352"/>
      <c r="HL17" s="1352"/>
      <c r="HM17" s="1352"/>
      <c r="HN17" s="1352"/>
      <c r="HO17" s="1352"/>
      <c r="HP17" s="1352"/>
      <c r="HQ17" s="1352"/>
      <c r="HR17" s="1352"/>
      <c r="HS17" s="1352"/>
      <c r="HT17" s="1352"/>
      <c r="HU17" s="1352"/>
      <c r="HV17" s="1352"/>
      <c r="HW17" s="1352"/>
      <c r="HX17" s="1352"/>
      <c r="HY17" s="1352"/>
      <c r="HZ17" s="1352"/>
      <c r="IA17" s="1352"/>
      <c r="IB17" s="1352"/>
      <c r="IC17" s="1352"/>
      <c r="ID17" s="1352"/>
      <c r="IE17" s="1352"/>
      <c r="IF17" s="1352"/>
      <c r="IG17" s="1352"/>
      <c r="IH17" s="1352"/>
      <c r="II17" s="1352"/>
      <c r="IJ17" s="1352"/>
      <c r="IK17" s="1352"/>
      <c r="IL17" s="1352"/>
      <c r="IM17" s="1352"/>
      <c r="IN17" s="1352"/>
      <c r="IO17" s="1352"/>
    </row>
    <row r="18" spans="1:249">
      <c r="A18" s="1352"/>
      <c r="B18" s="2782"/>
      <c r="C18" s="2517" t="s">
        <v>1017</v>
      </c>
      <c r="D18" s="2498" t="s">
        <v>577</v>
      </c>
      <c r="E18" s="2493" t="s">
        <v>1301</v>
      </c>
      <c r="F18" s="1520">
        <f>ROUND((F17-E17)/E17*100,1)</f>
        <v>3.3</v>
      </c>
      <c r="G18" s="1520">
        <f>ROUND((G17-F17)/F17*100,1)</f>
        <v>2.7</v>
      </c>
      <c r="H18" s="1520">
        <f t="shared" ref="H18:AM18" si="13">ROUND((H17-G17)/G17*100,1)</f>
        <v>1.6</v>
      </c>
      <c r="I18" s="1520">
        <f t="shared" si="13"/>
        <v>1.1000000000000001</v>
      </c>
      <c r="J18" s="1520">
        <f t="shared" si="13"/>
        <v>0.3</v>
      </c>
      <c r="K18" s="1520">
        <f t="shared" si="13"/>
        <v>0.2</v>
      </c>
      <c r="L18" s="1520">
        <f t="shared" si="13"/>
        <v>2</v>
      </c>
      <c r="M18" s="1520">
        <f t="shared" si="13"/>
        <v>1.9</v>
      </c>
      <c r="N18" s="1520">
        <f t="shared" si="13"/>
        <v>0.4</v>
      </c>
      <c r="O18" s="1520">
        <f t="shared" si="13"/>
        <v>-1.3</v>
      </c>
      <c r="P18" s="1520">
        <f t="shared" si="13"/>
        <v>-1.3</v>
      </c>
      <c r="Q18" s="1520">
        <f t="shared" si="13"/>
        <v>-2.2999999999999998</v>
      </c>
      <c r="R18" s="1520">
        <f t="shared" si="13"/>
        <v>-1.7</v>
      </c>
      <c r="S18" s="1520">
        <f t="shared" si="13"/>
        <v>-0.1</v>
      </c>
      <c r="T18" s="1520">
        <f t="shared" si="13"/>
        <v>0.4</v>
      </c>
      <c r="U18" s="1520">
        <f t="shared" si="13"/>
        <v>-0.4</v>
      </c>
      <c r="V18" s="1520">
        <f t="shared" si="13"/>
        <v>0.1</v>
      </c>
      <c r="W18" s="1520">
        <f t="shared" si="13"/>
        <v>0.1</v>
      </c>
      <c r="X18" s="1520">
        <f t="shared" si="13"/>
        <v>0.8</v>
      </c>
      <c r="Y18" s="1520">
        <f t="shared" si="13"/>
        <v>-1.4</v>
      </c>
      <c r="Z18" s="1520">
        <f t="shared" si="13"/>
        <v>-0.2</v>
      </c>
      <c r="AA18" s="1520">
        <f t="shared" si="13"/>
        <v>0</v>
      </c>
      <c r="AB18" s="1520">
        <f t="shared" si="13"/>
        <v>-0.5</v>
      </c>
      <c r="AC18" s="1520">
        <f t="shared" si="13"/>
        <v>1</v>
      </c>
      <c r="AD18" s="1520">
        <f t="shared" si="13"/>
        <v>2.4</v>
      </c>
      <c r="AE18" s="1520">
        <f t="shared" si="13"/>
        <v>0.6</v>
      </c>
      <c r="AF18" s="1520">
        <f t="shared" si="13"/>
        <v>0.1</v>
      </c>
      <c r="AG18" s="1520">
        <f t="shared" si="13"/>
        <v>0.5</v>
      </c>
      <c r="AH18" s="1234">
        <f t="shared" si="13"/>
        <v>0.4</v>
      </c>
      <c r="AI18" s="1234">
        <f t="shared" si="13"/>
        <v>0.9</v>
      </c>
      <c r="AJ18" s="1234">
        <f t="shared" si="13"/>
        <v>0.2</v>
      </c>
      <c r="AK18" s="1234">
        <f t="shared" si="13"/>
        <v>-0.3</v>
      </c>
      <c r="AL18" s="1234">
        <f t="shared" si="13"/>
        <v>2.6</v>
      </c>
      <c r="AM18" s="1234">
        <f t="shared" si="13"/>
        <v>3.2</v>
      </c>
      <c r="AN18" s="2000" t="s">
        <v>1337</v>
      </c>
      <c r="AO18" s="1352"/>
      <c r="AP18" s="328"/>
      <c r="AQ18" s="2001"/>
      <c r="AR18" s="2002"/>
      <c r="AS18" s="2001"/>
      <c r="AT18" s="2001"/>
      <c r="AU18" s="2001"/>
      <c r="AV18" s="2001"/>
      <c r="AW18" s="2001"/>
      <c r="AX18" s="2001"/>
      <c r="AY18" s="2001"/>
      <c r="AZ18" s="2001"/>
      <c r="BA18" s="2001"/>
      <c r="BB18" s="2001"/>
      <c r="BC18" s="2001"/>
      <c r="BD18" s="2001"/>
      <c r="BE18" s="1352"/>
      <c r="BF18" s="1352"/>
      <c r="BG18" s="1352"/>
      <c r="BH18" s="1352"/>
      <c r="BI18" s="1352"/>
      <c r="BJ18" s="1352"/>
      <c r="BK18" s="1352"/>
      <c r="BL18" s="1352"/>
      <c r="BM18" s="1352"/>
      <c r="BN18" s="1352"/>
      <c r="BO18" s="1352"/>
      <c r="BP18" s="1352"/>
      <c r="BQ18" s="1352"/>
      <c r="BR18" s="1352"/>
      <c r="BS18" s="1352"/>
      <c r="BT18" s="1352"/>
      <c r="BU18" s="1352"/>
      <c r="BV18" s="1352"/>
      <c r="BW18" s="1352"/>
      <c r="BX18" s="1352"/>
      <c r="BY18" s="1352"/>
      <c r="BZ18" s="1352"/>
      <c r="CA18" s="1352"/>
      <c r="CB18" s="1352"/>
      <c r="CC18" s="1352"/>
      <c r="CD18" s="1352"/>
      <c r="CE18" s="1352"/>
      <c r="CF18" s="1352"/>
      <c r="CG18" s="1352"/>
      <c r="CH18" s="1352"/>
      <c r="CI18" s="1352"/>
      <c r="CJ18" s="1352"/>
      <c r="CK18" s="1352"/>
      <c r="CL18" s="1352"/>
      <c r="CM18" s="1352"/>
      <c r="CN18" s="1352"/>
      <c r="CO18" s="1352"/>
      <c r="CP18" s="1352"/>
      <c r="CQ18" s="1352"/>
      <c r="CR18" s="1352"/>
      <c r="CS18" s="1352"/>
      <c r="CT18" s="1352"/>
      <c r="CU18" s="1352"/>
      <c r="CV18" s="1352"/>
      <c r="CW18" s="1352"/>
      <c r="CX18" s="1352"/>
      <c r="CY18" s="1352"/>
      <c r="CZ18" s="1352"/>
      <c r="DA18" s="1352"/>
      <c r="DB18" s="1352"/>
      <c r="DC18" s="1352"/>
      <c r="DD18" s="1352"/>
      <c r="DE18" s="1352"/>
      <c r="DF18" s="1352"/>
      <c r="DG18" s="1352"/>
      <c r="DH18" s="1352"/>
      <c r="DI18" s="1352"/>
      <c r="DJ18" s="1352"/>
      <c r="DK18" s="1352"/>
      <c r="DL18" s="1352"/>
      <c r="DM18" s="1352"/>
      <c r="DN18" s="1352"/>
      <c r="DO18" s="1352"/>
      <c r="DP18" s="1352"/>
      <c r="DQ18" s="1352"/>
      <c r="DR18" s="1352"/>
      <c r="DS18" s="1352"/>
      <c r="DT18" s="1352"/>
      <c r="DU18" s="1352"/>
      <c r="DV18" s="1352"/>
      <c r="DW18" s="1352"/>
      <c r="DX18" s="1352"/>
      <c r="DY18" s="1352"/>
      <c r="DZ18" s="1352"/>
      <c r="EA18" s="1352"/>
      <c r="EB18" s="1352"/>
      <c r="EC18" s="1352"/>
      <c r="ED18" s="1352"/>
      <c r="EE18" s="1352"/>
      <c r="EF18" s="1352"/>
      <c r="EG18" s="1352"/>
      <c r="EH18" s="1352"/>
      <c r="EI18" s="1352"/>
      <c r="EJ18" s="1352"/>
      <c r="EK18" s="1352"/>
      <c r="EL18" s="1352"/>
      <c r="EM18" s="1352"/>
      <c r="EN18" s="1352"/>
      <c r="EO18" s="1352"/>
      <c r="EP18" s="1352"/>
      <c r="EQ18" s="1352"/>
      <c r="ER18" s="1352"/>
      <c r="ES18" s="1352"/>
      <c r="ET18" s="1352"/>
      <c r="EU18" s="1352"/>
      <c r="EV18" s="1352"/>
      <c r="EW18" s="1352"/>
      <c r="EX18" s="1352"/>
      <c r="EY18" s="1352"/>
      <c r="EZ18" s="1352"/>
      <c r="FA18" s="1352"/>
      <c r="FB18" s="1352"/>
      <c r="FC18" s="1352"/>
      <c r="FD18" s="1352"/>
      <c r="FE18" s="1352"/>
      <c r="FF18" s="1352"/>
      <c r="FG18" s="1352"/>
      <c r="FH18" s="1352"/>
      <c r="FI18" s="1352"/>
      <c r="FJ18" s="1352"/>
      <c r="FK18" s="1352"/>
      <c r="FL18" s="1352"/>
      <c r="FM18" s="1352"/>
      <c r="FN18" s="1352"/>
      <c r="FO18" s="1352"/>
      <c r="FP18" s="1352"/>
      <c r="FQ18" s="1352"/>
      <c r="FR18" s="1352"/>
      <c r="FS18" s="1352"/>
      <c r="FT18" s="1352"/>
      <c r="FU18" s="1352"/>
      <c r="FV18" s="1352"/>
      <c r="FW18" s="1352"/>
      <c r="FX18" s="1352"/>
      <c r="FY18" s="1352"/>
      <c r="FZ18" s="1352"/>
      <c r="GA18" s="1352"/>
      <c r="GB18" s="1352"/>
      <c r="GC18" s="1352"/>
      <c r="GD18" s="1352"/>
      <c r="GE18" s="1352"/>
      <c r="GF18" s="1352"/>
      <c r="GG18" s="1352"/>
      <c r="GH18" s="1352"/>
      <c r="GI18" s="1352"/>
      <c r="GJ18" s="1352"/>
      <c r="GK18" s="1352"/>
      <c r="GL18" s="1352"/>
      <c r="GM18" s="1352"/>
      <c r="GN18" s="1352"/>
      <c r="GO18" s="1352"/>
      <c r="GP18" s="1352"/>
      <c r="GQ18" s="1352"/>
      <c r="GR18" s="1352"/>
      <c r="GS18" s="1352"/>
      <c r="GT18" s="1352"/>
      <c r="GU18" s="1352"/>
      <c r="GV18" s="1352"/>
      <c r="GW18" s="1352"/>
      <c r="GX18" s="1352"/>
      <c r="GY18" s="1352"/>
      <c r="GZ18" s="1352"/>
      <c r="HA18" s="1352"/>
      <c r="HB18" s="1352"/>
      <c r="HC18" s="1352"/>
      <c r="HD18" s="1352"/>
      <c r="HE18" s="1352"/>
      <c r="HF18" s="1352"/>
      <c r="HG18" s="1352"/>
      <c r="HH18" s="1352"/>
      <c r="HI18" s="1352"/>
      <c r="HJ18" s="1352"/>
      <c r="HK18" s="1352"/>
      <c r="HL18" s="1352"/>
      <c r="HM18" s="1352"/>
      <c r="HN18" s="1352"/>
      <c r="HO18" s="1352"/>
      <c r="HP18" s="1352"/>
      <c r="HQ18" s="1352"/>
      <c r="HR18" s="1352"/>
      <c r="HS18" s="1352"/>
      <c r="HT18" s="1352"/>
      <c r="HU18" s="1352"/>
      <c r="HV18" s="1352"/>
      <c r="HW18" s="1352"/>
      <c r="HX18" s="1352"/>
      <c r="HY18" s="1352"/>
      <c r="HZ18" s="1352"/>
      <c r="IA18" s="1352"/>
      <c r="IB18" s="1352"/>
      <c r="IC18" s="1352"/>
      <c r="ID18" s="1352"/>
      <c r="IE18" s="1352"/>
      <c r="IF18" s="1352"/>
      <c r="IG18" s="1352"/>
      <c r="IH18" s="1352"/>
      <c r="II18" s="1352"/>
      <c r="IJ18" s="1352"/>
      <c r="IK18" s="1352"/>
      <c r="IL18" s="1352"/>
      <c r="IM18" s="1352"/>
      <c r="IN18" s="1352"/>
      <c r="IO18" s="1352"/>
    </row>
    <row r="19" spans="1:249">
      <c r="A19" s="1352"/>
      <c r="B19" s="2782"/>
      <c r="C19" s="2518" t="s">
        <v>1338</v>
      </c>
      <c r="D19" s="2506" t="s">
        <v>784</v>
      </c>
      <c r="E19" s="2519">
        <f>E76</f>
        <v>103.758333333333</v>
      </c>
      <c r="F19" s="2519">
        <f>F76</f>
        <v>105.041666666667</v>
      </c>
      <c r="G19" s="2519">
        <f>G76</f>
        <v>105.491666666667</v>
      </c>
      <c r="H19" s="2519">
        <f t="shared" ref="H19:AM20" si="14">H76</f>
        <v>104.416666666667</v>
      </c>
      <c r="I19" s="2519">
        <f t="shared" si="14"/>
        <v>102.575</v>
      </c>
      <c r="J19" s="2519">
        <f t="shared" si="14"/>
        <v>101.23333333333299</v>
      </c>
      <c r="K19" s="2519">
        <f t="shared" si="14"/>
        <v>100.125</v>
      </c>
      <c r="L19" s="2519">
        <f t="shared" si="14"/>
        <v>98.6</v>
      </c>
      <c r="M19" s="2519">
        <f t="shared" si="14"/>
        <v>99.6</v>
      </c>
      <c r="N19" s="2519">
        <f t="shared" si="14"/>
        <v>97.4583333333333</v>
      </c>
      <c r="O19" s="2519">
        <f t="shared" si="14"/>
        <v>96.741666666666703</v>
      </c>
      <c r="P19" s="2519">
        <f t="shared" si="14"/>
        <v>96.174999999999997</v>
      </c>
      <c r="Q19" s="2519">
        <f t="shared" si="14"/>
        <v>93.783333333333303</v>
      </c>
      <c r="R19" s="2519">
        <f t="shared" si="14"/>
        <v>92.216666666666697</v>
      </c>
      <c r="S19" s="2519">
        <f t="shared" si="14"/>
        <v>91.658333333333303</v>
      </c>
      <c r="T19" s="2519">
        <f t="shared" si="14"/>
        <v>93.224999999999994</v>
      </c>
      <c r="U19" s="2519">
        <f t="shared" si="14"/>
        <v>94.8333333333333</v>
      </c>
      <c r="V19" s="2519">
        <f t="shared" si="14"/>
        <v>96.758333333333297</v>
      </c>
      <c r="W19" s="2519">
        <f t="shared" si="14"/>
        <v>98.9583333333333</v>
      </c>
      <c r="X19" s="2519">
        <f t="shared" si="14"/>
        <v>102.133333333333</v>
      </c>
      <c r="Y19" s="2519">
        <f t="shared" si="14"/>
        <v>96.908333333333303</v>
      </c>
      <c r="Z19" s="2519">
        <f t="shared" si="14"/>
        <v>97.316666666666706</v>
      </c>
      <c r="AA19" s="2519">
        <f t="shared" si="14"/>
        <v>98.566666666666606</v>
      </c>
      <c r="AB19" s="2519">
        <f t="shared" si="14"/>
        <v>97.575000000000003</v>
      </c>
      <c r="AC19" s="2519">
        <f t="shared" si="14"/>
        <v>99.358333333333306</v>
      </c>
      <c r="AD19" s="2519">
        <f t="shared" si="14"/>
        <v>102.175</v>
      </c>
      <c r="AE19" s="2519">
        <f t="shared" si="14"/>
        <v>98.783333333333303</v>
      </c>
      <c r="AF19" s="2519">
        <f t="shared" si="14"/>
        <v>96.441666666666706</v>
      </c>
      <c r="AG19" s="2519">
        <f t="shared" si="14"/>
        <v>99.008333333333297</v>
      </c>
      <c r="AH19" s="2519">
        <f t="shared" si="14"/>
        <v>101.2</v>
      </c>
      <c r="AI19" s="2519">
        <f t="shared" si="14"/>
        <v>101.333333333333</v>
      </c>
      <c r="AJ19" s="2519">
        <f t="shared" si="14"/>
        <v>99.858333333333306</v>
      </c>
      <c r="AK19" s="2520">
        <f t="shared" si="14"/>
        <v>106.98333333333299</v>
      </c>
      <c r="AL19" s="2520">
        <f t="shared" si="14"/>
        <v>117.191666666667</v>
      </c>
      <c r="AM19" s="2520">
        <f t="shared" si="14"/>
        <v>119.866666666667</v>
      </c>
      <c r="AN19" s="2004" t="s">
        <v>1020</v>
      </c>
      <c r="AO19" s="1352"/>
      <c r="AP19" s="328" t="s">
        <v>1339</v>
      </c>
      <c r="AQ19" s="1352"/>
      <c r="AR19" s="2002"/>
      <c r="AS19" s="1352"/>
      <c r="AT19" s="1352"/>
      <c r="AU19" s="1352"/>
      <c r="AV19" s="1352"/>
      <c r="AW19" s="1352"/>
      <c r="AX19" s="1352"/>
      <c r="AY19" s="1352"/>
      <c r="AZ19" s="1352"/>
      <c r="BA19" s="1352"/>
      <c r="BB19" s="1352"/>
      <c r="BC19" s="1352"/>
      <c r="BD19" s="1352"/>
      <c r="BE19" s="1352"/>
      <c r="BF19" s="1352"/>
      <c r="BG19" s="1352"/>
      <c r="BH19" s="1352"/>
      <c r="BI19" s="1352"/>
      <c r="BJ19" s="1352"/>
      <c r="BK19" s="1352"/>
      <c r="BL19" s="1352"/>
      <c r="BM19" s="1352"/>
      <c r="BN19" s="1352"/>
      <c r="BO19" s="1352"/>
      <c r="BP19" s="1352"/>
      <c r="BQ19" s="1352"/>
      <c r="BR19" s="1352"/>
      <c r="BS19" s="1352"/>
      <c r="BT19" s="1352"/>
      <c r="BU19" s="1352"/>
      <c r="BV19" s="1352"/>
      <c r="BW19" s="1352"/>
      <c r="BX19" s="1352"/>
      <c r="BY19" s="1352"/>
      <c r="BZ19" s="1352"/>
      <c r="CA19" s="1352"/>
      <c r="CB19" s="1352"/>
      <c r="CC19" s="1352"/>
      <c r="CD19" s="1352"/>
      <c r="CE19" s="1352"/>
      <c r="CF19" s="1352"/>
      <c r="CG19" s="1352"/>
      <c r="CH19" s="1352"/>
      <c r="CI19" s="1352"/>
      <c r="CJ19" s="1352"/>
      <c r="CK19" s="1352"/>
      <c r="CL19" s="1352"/>
      <c r="CM19" s="1352"/>
      <c r="CN19" s="1352"/>
      <c r="CO19" s="1352"/>
      <c r="CP19" s="1352"/>
      <c r="CQ19" s="1352"/>
      <c r="CR19" s="1352"/>
      <c r="CS19" s="1352"/>
      <c r="CT19" s="1352"/>
      <c r="CU19" s="1352"/>
      <c r="CV19" s="1352"/>
      <c r="CW19" s="1352"/>
      <c r="CX19" s="1352"/>
      <c r="CY19" s="1352"/>
      <c r="CZ19" s="1352"/>
      <c r="DA19" s="1352"/>
      <c r="DB19" s="1352"/>
      <c r="DC19" s="1352"/>
      <c r="DD19" s="1352"/>
      <c r="DE19" s="1352"/>
      <c r="DF19" s="1352"/>
      <c r="DG19" s="1352"/>
      <c r="DH19" s="1352"/>
      <c r="DI19" s="1352"/>
      <c r="DJ19" s="1352"/>
      <c r="DK19" s="1352"/>
      <c r="DL19" s="1352"/>
      <c r="DM19" s="1352"/>
      <c r="DN19" s="1352"/>
      <c r="DO19" s="1352"/>
      <c r="DP19" s="1352"/>
      <c r="DQ19" s="1352"/>
      <c r="DR19" s="1352"/>
      <c r="DS19" s="1352"/>
      <c r="DT19" s="1352"/>
      <c r="DU19" s="1352"/>
      <c r="DV19" s="1352"/>
      <c r="DW19" s="1352"/>
      <c r="DX19" s="1352"/>
      <c r="DY19" s="1352"/>
      <c r="DZ19" s="1352"/>
      <c r="EA19" s="1352"/>
      <c r="EB19" s="1352"/>
      <c r="EC19" s="1352"/>
      <c r="ED19" s="1352"/>
      <c r="EE19" s="1352"/>
      <c r="EF19" s="1352"/>
      <c r="EG19" s="1352"/>
      <c r="EH19" s="1352"/>
      <c r="EI19" s="1352"/>
      <c r="EJ19" s="1352"/>
      <c r="EK19" s="1352"/>
      <c r="EL19" s="1352"/>
      <c r="EM19" s="1352"/>
      <c r="EN19" s="1352"/>
      <c r="EO19" s="1352"/>
      <c r="EP19" s="1352"/>
      <c r="EQ19" s="1352"/>
      <c r="ER19" s="1352"/>
      <c r="ES19" s="1352"/>
      <c r="ET19" s="1352"/>
      <c r="EU19" s="1352"/>
      <c r="EV19" s="1352"/>
      <c r="EW19" s="1352"/>
      <c r="EX19" s="1352"/>
      <c r="EY19" s="1352"/>
      <c r="EZ19" s="1352"/>
      <c r="FA19" s="1352"/>
      <c r="FB19" s="1352"/>
      <c r="FC19" s="1352"/>
      <c r="FD19" s="1352"/>
      <c r="FE19" s="1352"/>
      <c r="FF19" s="1352"/>
      <c r="FG19" s="1352"/>
      <c r="FH19" s="1352"/>
      <c r="FI19" s="1352"/>
      <c r="FJ19" s="1352"/>
      <c r="FK19" s="1352"/>
      <c r="FL19" s="1352"/>
      <c r="FM19" s="1352"/>
      <c r="FN19" s="1352"/>
      <c r="FO19" s="1352"/>
      <c r="FP19" s="1352"/>
      <c r="FQ19" s="1352"/>
      <c r="FR19" s="1352"/>
      <c r="FS19" s="1352"/>
      <c r="FT19" s="1352"/>
      <c r="FU19" s="1352"/>
      <c r="FV19" s="1352"/>
      <c r="FW19" s="1352"/>
      <c r="FX19" s="1352"/>
      <c r="FY19" s="1352"/>
      <c r="FZ19" s="1352"/>
      <c r="GA19" s="1352"/>
      <c r="GB19" s="1352"/>
      <c r="GC19" s="1352"/>
      <c r="GD19" s="1352"/>
      <c r="GE19" s="1352"/>
      <c r="GF19" s="1352"/>
      <c r="GG19" s="1352"/>
      <c r="GH19" s="1352"/>
      <c r="GI19" s="1352"/>
      <c r="GJ19" s="1352"/>
      <c r="GK19" s="1352"/>
      <c r="GL19" s="1352"/>
      <c r="GM19" s="1352"/>
      <c r="GN19" s="1352"/>
      <c r="GO19" s="1352"/>
      <c r="GP19" s="1352"/>
      <c r="GQ19" s="1352"/>
      <c r="GR19" s="1352"/>
      <c r="GS19" s="1352"/>
      <c r="GT19" s="1352"/>
      <c r="GU19" s="1352"/>
      <c r="GV19" s="1352"/>
      <c r="GW19" s="1352"/>
      <c r="GX19" s="1352"/>
      <c r="GY19" s="1352"/>
      <c r="GZ19" s="1352"/>
      <c r="HA19" s="1352"/>
      <c r="HB19" s="1352"/>
      <c r="HC19" s="1352"/>
      <c r="HD19" s="1352"/>
      <c r="HE19" s="1352"/>
      <c r="HF19" s="1352"/>
      <c r="HG19" s="1352"/>
      <c r="HH19" s="1352"/>
      <c r="HI19" s="1352"/>
      <c r="HJ19" s="1352"/>
      <c r="HK19" s="1352"/>
      <c r="HL19" s="1352"/>
      <c r="HM19" s="1352"/>
      <c r="HN19" s="1352"/>
      <c r="HO19" s="1352"/>
      <c r="HP19" s="1352"/>
      <c r="HQ19" s="1352"/>
      <c r="HR19" s="1352"/>
      <c r="HS19" s="1352"/>
      <c r="HT19" s="1352"/>
      <c r="HU19" s="1352"/>
      <c r="HV19" s="1352"/>
      <c r="HW19" s="1352"/>
      <c r="HX19" s="1352"/>
      <c r="HY19" s="1352"/>
      <c r="HZ19" s="1352"/>
      <c r="IA19" s="1352"/>
      <c r="IB19" s="1352"/>
      <c r="IC19" s="1352"/>
      <c r="ID19" s="1352"/>
      <c r="IE19" s="1352"/>
      <c r="IF19" s="1352"/>
      <c r="IG19" s="1352"/>
      <c r="IH19" s="1352"/>
      <c r="II19" s="1352"/>
      <c r="IJ19" s="1352"/>
      <c r="IK19" s="1352"/>
      <c r="IL19" s="1352"/>
      <c r="IM19" s="1352"/>
      <c r="IN19" s="1352"/>
      <c r="IO19" s="1352"/>
    </row>
    <row r="20" spans="1:249">
      <c r="A20" s="1352"/>
      <c r="B20" s="2783"/>
      <c r="C20" s="2521" t="s">
        <v>1340</v>
      </c>
      <c r="D20" s="2498" t="s">
        <v>577</v>
      </c>
      <c r="E20" s="2493" t="s">
        <v>1301</v>
      </c>
      <c r="F20" s="2522">
        <f>F77</f>
        <v>1.2</v>
      </c>
      <c r="G20" s="2523">
        <f>G77</f>
        <v>0.4</v>
      </c>
      <c r="H20" s="2523">
        <f t="shared" si="14"/>
        <v>-1</v>
      </c>
      <c r="I20" s="2523">
        <f t="shared" si="14"/>
        <v>-1.8</v>
      </c>
      <c r="J20" s="2523">
        <f t="shared" si="14"/>
        <v>-1.3</v>
      </c>
      <c r="K20" s="2523">
        <f t="shared" si="14"/>
        <v>-1.1000000000000001</v>
      </c>
      <c r="L20" s="2523">
        <f t="shared" si="14"/>
        <v>-1.5</v>
      </c>
      <c r="M20" s="2523">
        <f t="shared" si="14"/>
        <v>1</v>
      </c>
      <c r="N20" s="2523">
        <f t="shared" si="14"/>
        <v>-2.2000000000000002</v>
      </c>
      <c r="O20" s="2523">
        <f t="shared" si="14"/>
        <v>-0.7</v>
      </c>
      <c r="P20" s="2523">
        <f t="shared" si="14"/>
        <v>-0.6</v>
      </c>
      <c r="Q20" s="2523">
        <f t="shared" si="14"/>
        <v>-2.5</v>
      </c>
      <c r="R20" s="2523">
        <f t="shared" si="14"/>
        <v>-1.7</v>
      </c>
      <c r="S20" s="2523">
        <f t="shared" si="14"/>
        <v>-0.6</v>
      </c>
      <c r="T20" s="2523">
        <f t="shared" si="14"/>
        <v>1.7</v>
      </c>
      <c r="U20" s="2523">
        <f t="shared" si="14"/>
        <v>1.7</v>
      </c>
      <c r="V20" s="2523">
        <f t="shared" si="14"/>
        <v>2</v>
      </c>
      <c r="W20" s="2523">
        <f t="shared" si="14"/>
        <v>2.2999999999999998</v>
      </c>
      <c r="X20" s="2523">
        <f t="shared" si="14"/>
        <v>3.2</v>
      </c>
      <c r="Y20" s="2523">
        <f t="shared" si="14"/>
        <v>-5.0999999999999996</v>
      </c>
      <c r="Z20" s="2523">
        <f t="shared" si="14"/>
        <v>0.4</v>
      </c>
      <c r="AA20" s="2523">
        <f t="shared" si="14"/>
        <v>1.3</v>
      </c>
      <c r="AB20" s="2523">
        <f t="shared" si="14"/>
        <v>-1</v>
      </c>
      <c r="AC20" s="2523">
        <f t="shared" si="14"/>
        <v>1.8</v>
      </c>
      <c r="AD20" s="2523">
        <f t="shared" si="14"/>
        <v>2.8</v>
      </c>
      <c r="AE20" s="2523">
        <f t="shared" si="14"/>
        <v>-3.3</v>
      </c>
      <c r="AF20" s="2523">
        <f t="shared" si="14"/>
        <v>-2.4</v>
      </c>
      <c r="AG20" s="2523">
        <f t="shared" si="14"/>
        <v>2.7</v>
      </c>
      <c r="AH20" s="2523">
        <f t="shared" si="14"/>
        <v>2.2000000000000002</v>
      </c>
      <c r="AI20" s="2523">
        <f t="shared" si="14"/>
        <v>0.1</v>
      </c>
      <c r="AJ20" s="2523">
        <f t="shared" si="14"/>
        <v>-1.5</v>
      </c>
      <c r="AK20" s="2520">
        <f t="shared" si="14"/>
        <v>7.1</v>
      </c>
      <c r="AL20" s="2520">
        <f t="shared" si="14"/>
        <v>9.5</v>
      </c>
      <c r="AM20" s="2520">
        <f t="shared" si="14"/>
        <v>2.2999999999999998</v>
      </c>
      <c r="AN20" s="2000" t="s">
        <v>1018</v>
      </c>
      <c r="AO20" s="1352"/>
      <c r="AP20" s="328"/>
      <c r="AQ20" s="1352"/>
      <c r="AR20" s="2002"/>
      <c r="AS20" s="1352"/>
      <c r="AT20" s="1352"/>
      <c r="AU20" s="1352"/>
      <c r="AV20" s="1352"/>
      <c r="AW20" s="1352"/>
      <c r="AX20" s="1352"/>
      <c r="AY20" s="1352"/>
      <c r="AZ20" s="1352"/>
      <c r="BA20" s="1352"/>
      <c r="BB20" s="1352"/>
      <c r="BC20" s="1352"/>
      <c r="BD20" s="1352"/>
      <c r="BE20" s="1352"/>
      <c r="BF20" s="1352"/>
      <c r="BG20" s="1352"/>
      <c r="BH20" s="1352"/>
      <c r="BI20" s="1352"/>
      <c r="BJ20" s="1352"/>
      <c r="BK20" s="1352"/>
      <c r="BL20" s="1352"/>
      <c r="BM20" s="1352"/>
      <c r="BN20" s="1352"/>
      <c r="BO20" s="1352"/>
      <c r="BP20" s="1352"/>
      <c r="BQ20" s="1352"/>
      <c r="BR20" s="1352"/>
      <c r="BS20" s="1352"/>
      <c r="BT20" s="1352"/>
      <c r="BU20" s="1352"/>
      <c r="BV20" s="1352"/>
      <c r="BW20" s="1352"/>
      <c r="BX20" s="1352"/>
      <c r="BY20" s="1352"/>
      <c r="BZ20" s="1352"/>
      <c r="CA20" s="1352"/>
      <c r="CB20" s="1352"/>
      <c r="CC20" s="1352"/>
      <c r="CD20" s="1352"/>
      <c r="CE20" s="1352"/>
      <c r="CF20" s="1352"/>
      <c r="CG20" s="1352"/>
      <c r="CH20" s="1352"/>
      <c r="CI20" s="1352"/>
      <c r="CJ20" s="1352"/>
      <c r="CK20" s="1352"/>
      <c r="CL20" s="1352"/>
      <c r="CM20" s="1352"/>
      <c r="CN20" s="1352"/>
      <c r="CO20" s="1352"/>
      <c r="CP20" s="1352"/>
      <c r="CQ20" s="1352"/>
      <c r="CR20" s="1352"/>
      <c r="CS20" s="1352"/>
      <c r="CT20" s="1352"/>
      <c r="CU20" s="1352"/>
      <c r="CV20" s="1352"/>
      <c r="CW20" s="1352"/>
      <c r="CX20" s="1352"/>
      <c r="CY20" s="1352"/>
      <c r="CZ20" s="1352"/>
      <c r="DA20" s="1352"/>
      <c r="DB20" s="1352"/>
      <c r="DC20" s="1352"/>
      <c r="DD20" s="1352"/>
      <c r="DE20" s="1352"/>
      <c r="DF20" s="1352"/>
      <c r="DG20" s="1352"/>
      <c r="DH20" s="1352"/>
      <c r="DI20" s="1352"/>
      <c r="DJ20" s="1352"/>
      <c r="DK20" s="1352"/>
      <c r="DL20" s="1352"/>
      <c r="DM20" s="1352"/>
      <c r="DN20" s="1352"/>
      <c r="DO20" s="1352"/>
      <c r="DP20" s="1352"/>
      <c r="DQ20" s="1352"/>
      <c r="DR20" s="1352"/>
      <c r="DS20" s="1352"/>
      <c r="DT20" s="1352"/>
      <c r="DU20" s="1352"/>
      <c r="DV20" s="1352"/>
      <c r="DW20" s="1352"/>
      <c r="DX20" s="1352"/>
      <c r="DY20" s="1352"/>
      <c r="DZ20" s="1352"/>
      <c r="EA20" s="1352"/>
      <c r="EB20" s="1352"/>
      <c r="EC20" s="1352"/>
      <c r="ED20" s="1352"/>
      <c r="EE20" s="1352"/>
      <c r="EF20" s="1352"/>
      <c r="EG20" s="1352"/>
      <c r="EH20" s="1352"/>
      <c r="EI20" s="1352"/>
      <c r="EJ20" s="1352"/>
      <c r="EK20" s="1352"/>
      <c r="EL20" s="1352"/>
      <c r="EM20" s="1352"/>
      <c r="EN20" s="1352"/>
      <c r="EO20" s="1352"/>
      <c r="EP20" s="1352"/>
      <c r="EQ20" s="1352"/>
      <c r="ER20" s="1352"/>
      <c r="ES20" s="1352"/>
      <c r="ET20" s="1352"/>
      <c r="EU20" s="1352"/>
      <c r="EV20" s="1352"/>
      <c r="EW20" s="1352"/>
      <c r="EX20" s="1352"/>
      <c r="EY20" s="1352"/>
      <c r="EZ20" s="1352"/>
      <c r="FA20" s="1352"/>
      <c r="FB20" s="1352"/>
      <c r="FC20" s="1352"/>
      <c r="FD20" s="1352"/>
      <c r="FE20" s="1352"/>
      <c r="FF20" s="1352"/>
      <c r="FG20" s="1352"/>
      <c r="FH20" s="1352"/>
      <c r="FI20" s="1352"/>
      <c r="FJ20" s="1352"/>
      <c r="FK20" s="1352"/>
      <c r="FL20" s="1352"/>
      <c r="FM20" s="1352"/>
      <c r="FN20" s="1352"/>
      <c r="FO20" s="1352"/>
      <c r="FP20" s="1352"/>
      <c r="FQ20" s="1352"/>
      <c r="FR20" s="1352"/>
      <c r="FS20" s="1352"/>
      <c r="FT20" s="1352"/>
      <c r="FU20" s="1352"/>
      <c r="FV20" s="1352"/>
      <c r="FW20" s="1352"/>
      <c r="FX20" s="1352"/>
      <c r="FY20" s="1352"/>
      <c r="FZ20" s="1352"/>
      <c r="GA20" s="1352"/>
      <c r="GB20" s="1352"/>
      <c r="GC20" s="1352"/>
      <c r="GD20" s="1352"/>
      <c r="GE20" s="1352"/>
      <c r="GF20" s="1352"/>
      <c r="GG20" s="1352"/>
      <c r="GH20" s="1352"/>
      <c r="GI20" s="1352"/>
      <c r="GJ20" s="1352"/>
      <c r="GK20" s="1352"/>
      <c r="GL20" s="1352"/>
      <c r="GM20" s="1352"/>
      <c r="GN20" s="1352"/>
      <c r="GO20" s="1352"/>
      <c r="GP20" s="1352"/>
      <c r="GQ20" s="1352"/>
      <c r="GR20" s="1352"/>
      <c r="GS20" s="1352"/>
      <c r="GT20" s="1352"/>
      <c r="GU20" s="1352"/>
      <c r="GV20" s="1352"/>
      <c r="GW20" s="1352"/>
      <c r="GX20" s="1352"/>
      <c r="GY20" s="1352"/>
      <c r="GZ20" s="1352"/>
      <c r="HA20" s="1352"/>
      <c r="HB20" s="1352"/>
      <c r="HC20" s="1352"/>
      <c r="HD20" s="1352"/>
      <c r="HE20" s="1352"/>
      <c r="HF20" s="1352"/>
      <c r="HG20" s="1352"/>
      <c r="HH20" s="1352"/>
      <c r="HI20" s="1352"/>
      <c r="HJ20" s="1352"/>
      <c r="HK20" s="1352"/>
      <c r="HL20" s="1352"/>
      <c r="HM20" s="1352"/>
      <c r="HN20" s="1352"/>
      <c r="HO20" s="1352"/>
      <c r="HP20" s="1352"/>
      <c r="HQ20" s="1352"/>
      <c r="HR20" s="1352"/>
      <c r="HS20" s="1352"/>
      <c r="HT20" s="1352"/>
      <c r="HU20" s="1352"/>
      <c r="HV20" s="1352"/>
      <c r="HW20" s="1352"/>
      <c r="HX20" s="1352"/>
      <c r="HY20" s="1352"/>
      <c r="HZ20" s="1352"/>
      <c r="IA20" s="1352"/>
      <c r="IB20" s="1352"/>
      <c r="IC20" s="1352"/>
      <c r="ID20" s="1352"/>
      <c r="IE20" s="1352"/>
      <c r="IF20" s="1352"/>
      <c r="IG20" s="1352"/>
      <c r="IH20" s="1352"/>
      <c r="II20" s="1352"/>
      <c r="IJ20" s="1352"/>
      <c r="IK20" s="1352"/>
      <c r="IL20" s="1352"/>
      <c r="IM20" s="1352"/>
      <c r="IN20" s="1352"/>
      <c r="IO20" s="1352"/>
    </row>
    <row r="21" spans="1:249" ht="13.5" customHeight="1">
      <c r="A21" s="1352"/>
      <c r="B21" s="2794" t="s">
        <v>1341</v>
      </c>
      <c r="C21" s="2518" t="s">
        <v>1342</v>
      </c>
      <c r="D21" s="2509" t="s">
        <v>999</v>
      </c>
      <c r="E21" s="2097">
        <f t="shared" ref="E21:AJ21" si="15">E135</f>
        <v>97.19978915935495</v>
      </c>
      <c r="F21" s="2097">
        <f t="shared" si="15"/>
        <v>100.87400799355736</v>
      </c>
      <c r="G21" s="2097">
        <f t="shared" si="15"/>
        <v>105.88430640383342</v>
      </c>
      <c r="H21" s="2097">
        <f t="shared" si="15"/>
        <v>107.33172594457983</v>
      </c>
      <c r="I21" s="2097">
        <f t="shared" si="15"/>
        <v>105.32760658046939</v>
      </c>
      <c r="J21" s="2097">
        <f t="shared" si="15"/>
        <v>107.77708580327099</v>
      </c>
      <c r="K21" s="2097">
        <f t="shared" si="15"/>
        <v>111.33996467280065</v>
      </c>
      <c r="L21" s="2097">
        <f t="shared" si="15"/>
        <v>113.56676396625667</v>
      </c>
      <c r="M21" s="2097">
        <f t="shared" si="15"/>
        <v>116.0162431890583</v>
      </c>
      <c r="N21" s="2097">
        <f t="shared" si="15"/>
        <v>113.01006414289267</v>
      </c>
      <c r="O21" s="2097">
        <f t="shared" si="15"/>
        <v>109.22450534401743</v>
      </c>
      <c r="P21" s="2097">
        <f t="shared" si="15"/>
        <v>102.64246462255042</v>
      </c>
      <c r="Q21" s="2097">
        <f t="shared" si="15"/>
        <v>100.48775639574116</v>
      </c>
      <c r="R21" s="2097">
        <f t="shared" si="15"/>
        <v>96.570105074269762</v>
      </c>
      <c r="S21" s="2097">
        <f t="shared" si="15"/>
        <v>95.982457376049069</v>
      </c>
      <c r="T21" s="2097">
        <f t="shared" si="15"/>
        <v>96.96187020641689</v>
      </c>
      <c r="U21" s="2097">
        <f t="shared" si="15"/>
        <v>98.430989451968685</v>
      </c>
      <c r="V21" s="2097">
        <f t="shared" si="15"/>
        <v>99.606284848410098</v>
      </c>
      <c r="W21" s="2097">
        <f t="shared" si="15"/>
        <v>101.76099307521936</v>
      </c>
      <c r="X21" s="2097">
        <f t="shared" si="15"/>
        <v>99.018637150189377</v>
      </c>
      <c r="Y21" s="2097">
        <f t="shared" si="15"/>
        <v>98.235106885895092</v>
      </c>
      <c r="Z21" s="2097">
        <f t="shared" si="15"/>
        <v>97.549517904637625</v>
      </c>
      <c r="AA21" s="2097">
        <f t="shared" si="15"/>
        <v>98.626872018042249</v>
      </c>
      <c r="AB21" s="2097">
        <f t="shared" si="15"/>
        <v>99.116578433226181</v>
      </c>
      <c r="AC21" s="2097">
        <f t="shared" si="15"/>
        <v>98.435030251465292</v>
      </c>
      <c r="AD21" s="2097">
        <f t="shared" si="15"/>
        <v>98.337666225499447</v>
      </c>
      <c r="AE21" s="2097">
        <f t="shared" si="15"/>
        <v>97.364025965841037</v>
      </c>
      <c r="AF21" s="2097">
        <f t="shared" si="15"/>
        <v>98.629758303396969</v>
      </c>
      <c r="AG21" s="2097">
        <f t="shared" si="15"/>
        <v>100.90158557593325</v>
      </c>
      <c r="AH21" s="2097">
        <f t="shared" si="15"/>
        <v>105.01521567299002</v>
      </c>
      <c r="AI21" s="2097">
        <f t="shared" si="15"/>
        <v>104.96653366000713</v>
      </c>
      <c r="AJ21" s="2097">
        <f t="shared" si="15"/>
        <v>100.47967479674796</v>
      </c>
      <c r="AK21" s="2524">
        <f>AK135</f>
        <v>102.99166666666666</v>
      </c>
      <c r="AL21" s="2524">
        <f>AL135</f>
        <v>101.9</v>
      </c>
      <c r="AM21" s="2524">
        <f>AM135</f>
        <v>103.5</v>
      </c>
      <c r="AN21" s="2006" t="s">
        <v>1343</v>
      </c>
      <c r="AO21" s="1352"/>
      <c r="AP21" s="328" t="s">
        <v>1344</v>
      </c>
      <c r="AQ21" s="1352"/>
      <c r="AR21" s="2002"/>
      <c r="AS21" s="1352"/>
      <c r="AT21" s="1352"/>
      <c r="AU21" s="1352"/>
      <c r="AV21" s="1352"/>
      <c r="AW21" s="1352"/>
      <c r="AX21" s="1352"/>
      <c r="AY21" s="1352"/>
      <c r="AZ21" s="1352"/>
      <c r="BA21" s="1352"/>
      <c r="BB21" s="1352"/>
      <c r="BC21" s="1352"/>
      <c r="BD21" s="1352"/>
      <c r="BE21" s="1352"/>
      <c r="BF21" s="1352"/>
      <c r="BG21" s="1352"/>
      <c r="BH21" s="1352"/>
      <c r="BI21" s="1352"/>
      <c r="BJ21" s="1352"/>
      <c r="BK21" s="1352"/>
      <c r="BL21" s="1352"/>
      <c r="BM21" s="1352"/>
      <c r="BN21" s="1352"/>
      <c r="BO21" s="1352"/>
      <c r="BP21" s="1352"/>
      <c r="BQ21" s="1352"/>
      <c r="BR21" s="1352"/>
      <c r="BS21" s="1352"/>
      <c r="BT21" s="1352"/>
      <c r="BU21" s="1352"/>
      <c r="BV21" s="1352"/>
      <c r="BW21" s="1352"/>
      <c r="BX21" s="1352"/>
      <c r="BY21" s="1352"/>
      <c r="BZ21" s="1352"/>
      <c r="CA21" s="1352"/>
      <c r="CB21" s="1352"/>
      <c r="CC21" s="1352"/>
      <c r="CD21" s="1352"/>
      <c r="CE21" s="1352"/>
      <c r="CF21" s="1352"/>
      <c r="CG21" s="1352"/>
      <c r="CH21" s="1352"/>
      <c r="CI21" s="1352"/>
      <c r="CJ21" s="1352"/>
      <c r="CK21" s="1352"/>
      <c r="CL21" s="1352"/>
      <c r="CM21" s="1352"/>
      <c r="CN21" s="1352"/>
      <c r="CO21" s="1352"/>
      <c r="CP21" s="1352"/>
      <c r="CQ21" s="1352"/>
      <c r="CR21" s="1352"/>
      <c r="CS21" s="1352"/>
      <c r="CT21" s="1352"/>
      <c r="CU21" s="1352"/>
      <c r="CV21" s="1352"/>
      <c r="CW21" s="1352"/>
      <c r="CX21" s="1352"/>
      <c r="CY21" s="1352"/>
      <c r="CZ21" s="1352"/>
      <c r="DA21" s="1352"/>
      <c r="DB21" s="1352"/>
      <c r="DC21" s="1352"/>
      <c r="DD21" s="1352"/>
      <c r="DE21" s="1352"/>
      <c r="DF21" s="1352"/>
      <c r="DG21" s="1352"/>
      <c r="DH21" s="1352"/>
      <c r="DI21" s="1352"/>
      <c r="DJ21" s="1352"/>
      <c r="DK21" s="1352"/>
      <c r="DL21" s="1352"/>
      <c r="DM21" s="1352"/>
      <c r="DN21" s="1352"/>
      <c r="DO21" s="1352"/>
      <c r="DP21" s="1352"/>
      <c r="DQ21" s="1352"/>
      <c r="DR21" s="1352"/>
      <c r="DS21" s="1352"/>
      <c r="DT21" s="1352"/>
      <c r="DU21" s="1352"/>
      <c r="DV21" s="1352"/>
      <c r="DW21" s="1352"/>
      <c r="DX21" s="1352"/>
      <c r="DY21" s="1352"/>
      <c r="DZ21" s="1352"/>
      <c r="EA21" s="1352"/>
      <c r="EB21" s="1352"/>
      <c r="EC21" s="1352"/>
      <c r="ED21" s="1352"/>
      <c r="EE21" s="1352"/>
      <c r="EF21" s="1352"/>
      <c r="EG21" s="1352"/>
      <c r="EH21" s="1352"/>
      <c r="EI21" s="1352"/>
      <c r="EJ21" s="1352"/>
      <c r="EK21" s="1352"/>
      <c r="EL21" s="1352"/>
      <c r="EM21" s="1352"/>
      <c r="EN21" s="1352"/>
      <c r="EO21" s="1352"/>
      <c r="EP21" s="1352"/>
      <c r="EQ21" s="1352"/>
      <c r="ER21" s="1352"/>
      <c r="ES21" s="1352"/>
      <c r="ET21" s="1352"/>
      <c r="EU21" s="1352"/>
      <c r="EV21" s="1352"/>
      <c r="EW21" s="1352"/>
      <c r="EX21" s="1352"/>
      <c r="EY21" s="1352"/>
      <c r="EZ21" s="1352"/>
      <c r="FA21" s="1352"/>
      <c r="FB21" s="1352"/>
      <c r="FC21" s="1352"/>
      <c r="FD21" s="1352"/>
      <c r="FE21" s="1352"/>
      <c r="FF21" s="1352"/>
      <c r="FG21" s="1352"/>
      <c r="FH21" s="1352"/>
      <c r="FI21" s="1352"/>
      <c r="FJ21" s="1352"/>
      <c r="FK21" s="1352"/>
      <c r="FL21" s="1352"/>
      <c r="FM21" s="1352"/>
      <c r="FN21" s="1352"/>
      <c r="FO21" s="1352"/>
      <c r="FP21" s="1352"/>
      <c r="FQ21" s="1352"/>
      <c r="FR21" s="1352"/>
      <c r="FS21" s="1352"/>
      <c r="FT21" s="1352"/>
      <c r="FU21" s="1352"/>
      <c r="FV21" s="1352"/>
      <c r="FW21" s="1352"/>
      <c r="FX21" s="1352"/>
      <c r="FY21" s="1352"/>
      <c r="FZ21" s="1352"/>
      <c r="GA21" s="1352"/>
      <c r="GB21" s="1352"/>
      <c r="GC21" s="1352"/>
      <c r="GD21" s="1352"/>
      <c r="GE21" s="1352"/>
      <c r="GF21" s="1352"/>
      <c r="GG21" s="1352"/>
      <c r="GH21" s="1352"/>
      <c r="GI21" s="1352"/>
      <c r="GJ21" s="1352"/>
      <c r="GK21" s="1352"/>
      <c r="GL21" s="1352"/>
      <c r="GM21" s="1352"/>
      <c r="GN21" s="1352"/>
      <c r="GO21" s="1352"/>
      <c r="GP21" s="1352"/>
      <c r="GQ21" s="1352"/>
      <c r="GR21" s="1352"/>
      <c r="GS21" s="1352"/>
      <c r="GT21" s="1352"/>
      <c r="GU21" s="1352"/>
      <c r="GV21" s="1352"/>
      <c r="GW21" s="1352"/>
      <c r="GX21" s="1352"/>
      <c r="GY21" s="1352"/>
      <c r="GZ21" s="1352"/>
      <c r="HA21" s="1352"/>
      <c r="HB21" s="1352"/>
      <c r="HC21" s="1352"/>
      <c r="HD21" s="1352"/>
      <c r="HE21" s="1352"/>
      <c r="HF21" s="1352"/>
      <c r="HG21" s="1352"/>
      <c r="HH21" s="1352"/>
      <c r="HI21" s="1352"/>
      <c r="HJ21" s="1352"/>
      <c r="HK21" s="1352"/>
      <c r="HL21" s="1352"/>
      <c r="HM21" s="1352"/>
      <c r="HN21" s="1352"/>
      <c r="HO21" s="1352"/>
      <c r="HP21" s="1352"/>
      <c r="HQ21" s="1352"/>
      <c r="HR21" s="1352"/>
      <c r="HS21" s="1352"/>
      <c r="HT21" s="1352"/>
      <c r="HU21" s="1352"/>
      <c r="HV21" s="1352"/>
      <c r="HW21" s="1352"/>
      <c r="HX21" s="1352"/>
      <c r="HY21" s="1352"/>
      <c r="HZ21" s="1352"/>
      <c r="IA21" s="1352"/>
      <c r="IB21" s="1352"/>
      <c r="IC21" s="1352"/>
      <c r="ID21" s="1352"/>
      <c r="IE21" s="1352"/>
      <c r="IF21" s="1352"/>
      <c r="IG21" s="1352"/>
      <c r="IH21" s="1352"/>
      <c r="II21" s="1352"/>
      <c r="IJ21" s="1352"/>
      <c r="IK21" s="1352"/>
      <c r="IL21" s="1352"/>
      <c r="IM21" s="1352"/>
      <c r="IN21" s="1352"/>
      <c r="IO21" s="1352"/>
    </row>
    <row r="22" spans="1:249">
      <c r="A22" s="1352"/>
      <c r="B22" s="2782"/>
      <c r="C22" s="2525" t="s">
        <v>565</v>
      </c>
      <c r="D22" s="2511" t="s">
        <v>577</v>
      </c>
      <c r="E22" s="2499" t="s">
        <v>1301</v>
      </c>
      <c r="F22" s="1520">
        <f t="shared" ref="F22:AM22" si="16">ROUND((F21-E21)/E21*100,1)</f>
        <v>3.8</v>
      </c>
      <c r="G22" s="1520">
        <f t="shared" si="16"/>
        <v>5</v>
      </c>
      <c r="H22" s="1520">
        <f t="shared" si="16"/>
        <v>1.4</v>
      </c>
      <c r="I22" s="1520">
        <f t="shared" si="16"/>
        <v>-1.9</v>
      </c>
      <c r="J22" s="1520">
        <f t="shared" si="16"/>
        <v>2.2999999999999998</v>
      </c>
      <c r="K22" s="1520">
        <f t="shared" si="16"/>
        <v>3.3</v>
      </c>
      <c r="L22" s="1520">
        <f t="shared" si="16"/>
        <v>2</v>
      </c>
      <c r="M22" s="1520">
        <f t="shared" si="16"/>
        <v>2.2000000000000002</v>
      </c>
      <c r="N22" s="1520">
        <f t="shared" si="16"/>
        <v>-2.6</v>
      </c>
      <c r="O22" s="1520">
        <f t="shared" si="16"/>
        <v>-3.3</v>
      </c>
      <c r="P22" s="1520">
        <f t="shared" si="16"/>
        <v>-6</v>
      </c>
      <c r="Q22" s="1520">
        <f t="shared" si="16"/>
        <v>-2.1</v>
      </c>
      <c r="R22" s="1520">
        <f t="shared" si="16"/>
        <v>-3.9</v>
      </c>
      <c r="S22" s="1520">
        <f t="shared" si="16"/>
        <v>-0.6</v>
      </c>
      <c r="T22" s="1520">
        <f t="shared" si="16"/>
        <v>1</v>
      </c>
      <c r="U22" s="1520">
        <f t="shared" si="16"/>
        <v>1.5</v>
      </c>
      <c r="V22" s="1520">
        <f t="shared" si="16"/>
        <v>1.2</v>
      </c>
      <c r="W22" s="1520">
        <f t="shared" si="16"/>
        <v>2.2000000000000002</v>
      </c>
      <c r="X22" s="1520">
        <f t="shared" si="16"/>
        <v>-2.7</v>
      </c>
      <c r="Y22" s="1520">
        <f t="shared" si="16"/>
        <v>-0.8</v>
      </c>
      <c r="Z22" s="1520">
        <f t="shared" si="16"/>
        <v>-0.7</v>
      </c>
      <c r="AA22" s="1520">
        <f t="shared" si="16"/>
        <v>1.1000000000000001</v>
      </c>
      <c r="AB22" s="1520">
        <f t="shared" si="16"/>
        <v>0.5</v>
      </c>
      <c r="AC22" s="1520">
        <f t="shared" si="16"/>
        <v>-0.7</v>
      </c>
      <c r="AD22" s="1520">
        <f t="shared" si="16"/>
        <v>-0.1</v>
      </c>
      <c r="AE22" s="1520">
        <f t="shared" si="16"/>
        <v>-1</v>
      </c>
      <c r="AF22" s="1520">
        <f t="shared" si="16"/>
        <v>1.3</v>
      </c>
      <c r="AG22" s="1520">
        <f t="shared" si="16"/>
        <v>2.2999999999999998</v>
      </c>
      <c r="AH22" s="1520">
        <f t="shared" si="16"/>
        <v>4.0999999999999996</v>
      </c>
      <c r="AI22" s="1520">
        <f t="shared" si="16"/>
        <v>0</v>
      </c>
      <c r="AJ22" s="1520">
        <f t="shared" si="16"/>
        <v>-4.3</v>
      </c>
      <c r="AK22" s="1234">
        <f t="shared" si="16"/>
        <v>2.5</v>
      </c>
      <c r="AL22" s="1234">
        <f t="shared" si="16"/>
        <v>-1.1000000000000001</v>
      </c>
      <c r="AM22" s="1234">
        <f t="shared" si="16"/>
        <v>1.6</v>
      </c>
      <c r="AN22" s="1970" t="s">
        <v>97</v>
      </c>
      <c r="AO22" s="1352"/>
      <c r="AP22" s="328" t="s">
        <v>1345</v>
      </c>
      <c r="AQ22" s="1352"/>
      <c r="AR22" s="2002"/>
      <c r="AS22" s="1352"/>
      <c r="AT22" s="1352"/>
      <c r="AU22" s="1352"/>
      <c r="AV22" s="1352"/>
      <c r="AW22" s="1352"/>
      <c r="AX22" s="1352"/>
      <c r="AY22" s="1352"/>
      <c r="AZ22" s="1352"/>
      <c r="BA22" s="1352"/>
      <c r="BB22" s="1352"/>
      <c r="BC22" s="1352"/>
      <c r="BD22" s="1352"/>
      <c r="BE22" s="1352"/>
      <c r="BF22" s="1352"/>
      <c r="BG22" s="1352"/>
      <c r="BH22" s="1352"/>
      <c r="BI22" s="1352"/>
      <c r="BJ22" s="1352"/>
      <c r="BK22" s="1352"/>
      <c r="BL22" s="1352"/>
      <c r="BM22" s="1352"/>
      <c r="BN22" s="1352"/>
      <c r="BO22" s="1352"/>
      <c r="BP22" s="1352"/>
      <c r="BQ22" s="1352"/>
      <c r="BR22" s="1352"/>
      <c r="BS22" s="1352"/>
      <c r="BT22" s="1352"/>
      <c r="BU22" s="1352"/>
      <c r="BV22" s="1352"/>
      <c r="BW22" s="1352"/>
      <c r="BX22" s="1352"/>
      <c r="BY22" s="1352"/>
      <c r="BZ22" s="1352"/>
      <c r="CA22" s="1352"/>
      <c r="CB22" s="1352"/>
      <c r="CC22" s="1352"/>
      <c r="CD22" s="1352"/>
      <c r="CE22" s="1352"/>
      <c r="CF22" s="1352"/>
      <c r="CG22" s="1352"/>
      <c r="CH22" s="1352"/>
      <c r="CI22" s="1352"/>
      <c r="CJ22" s="1352"/>
      <c r="CK22" s="1352"/>
      <c r="CL22" s="1352"/>
      <c r="CM22" s="1352"/>
      <c r="CN22" s="1352"/>
      <c r="CO22" s="1352"/>
      <c r="CP22" s="1352"/>
      <c r="CQ22" s="1352"/>
      <c r="CR22" s="1352"/>
      <c r="CS22" s="1352"/>
      <c r="CT22" s="1352"/>
      <c r="CU22" s="1352"/>
      <c r="CV22" s="1352"/>
      <c r="CW22" s="1352"/>
      <c r="CX22" s="1352"/>
      <c r="CY22" s="1352"/>
      <c r="CZ22" s="1352"/>
      <c r="DA22" s="1352"/>
      <c r="DB22" s="1352"/>
      <c r="DC22" s="1352"/>
      <c r="DD22" s="1352"/>
      <c r="DE22" s="1352"/>
      <c r="DF22" s="1352"/>
      <c r="DG22" s="1352"/>
      <c r="DH22" s="1352"/>
      <c r="DI22" s="1352"/>
      <c r="DJ22" s="1352"/>
      <c r="DK22" s="1352"/>
      <c r="DL22" s="1352"/>
      <c r="DM22" s="1352"/>
      <c r="DN22" s="1352"/>
      <c r="DO22" s="1352"/>
      <c r="DP22" s="1352"/>
      <c r="DQ22" s="1352"/>
      <c r="DR22" s="1352"/>
      <c r="DS22" s="1352"/>
      <c r="DT22" s="1352"/>
      <c r="DU22" s="1352"/>
      <c r="DV22" s="1352"/>
      <c r="DW22" s="1352"/>
      <c r="DX22" s="1352"/>
      <c r="DY22" s="1352"/>
      <c r="DZ22" s="1352"/>
      <c r="EA22" s="1352"/>
      <c r="EB22" s="1352"/>
      <c r="EC22" s="1352"/>
      <c r="ED22" s="1352"/>
      <c r="EE22" s="1352"/>
      <c r="EF22" s="1352"/>
      <c r="EG22" s="1352"/>
      <c r="EH22" s="1352"/>
      <c r="EI22" s="1352"/>
      <c r="EJ22" s="1352"/>
      <c r="EK22" s="1352"/>
      <c r="EL22" s="1352"/>
      <c r="EM22" s="1352"/>
      <c r="EN22" s="1352"/>
      <c r="EO22" s="1352"/>
      <c r="EP22" s="1352"/>
      <c r="EQ22" s="1352"/>
      <c r="ER22" s="1352"/>
      <c r="ES22" s="1352"/>
      <c r="ET22" s="1352"/>
      <c r="EU22" s="1352"/>
      <c r="EV22" s="1352"/>
      <c r="EW22" s="1352"/>
      <c r="EX22" s="1352"/>
      <c r="EY22" s="1352"/>
      <c r="EZ22" s="1352"/>
      <c r="FA22" s="1352"/>
      <c r="FB22" s="1352"/>
      <c r="FC22" s="1352"/>
      <c r="FD22" s="1352"/>
      <c r="FE22" s="1352"/>
      <c r="FF22" s="1352"/>
      <c r="FG22" s="1352"/>
      <c r="FH22" s="1352"/>
      <c r="FI22" s="1352"/>
      <c r="FJ22" s="1352"/>
      <c r="FK22" s="1352"/>
      <c r="FL22" s="1352"/>
      <c r="FM22" s="1352"/>
      <c r="FN22" s="1352"/>
      <c r="FO22" s="1352"/>
      <c r="FP22" s="1352"/>
      <c r="FQ22" s="1352"/>
      <c r="FR22" s="1352"/>
      <c r="FS22" s="1352"/>
      <c r="FT22" s="1352"/>
      <c r="FU22" s="1352"/>
      <c r="FV22" s="1352"/>
      <c r="FW22" s="1352"/>
      <c r="FX22" s="1352"/>
      <c r="FY22" s="1352"/>
      <c r="FZ22" s="1352"/>
      <c r="GA22" s="1352"/>
      <c r="GB22" s="1352"/>
      <c r="GC22" s="1352"/>
      <c r="GD22" s="1352"/>
      <c r="GE22" s="1352"/>
      <c r="GF22" s="1352"/>
      <c r="GG22" s="1352"/>
      <c r="GH22" s="1352"/>
      <c r="GI22" s="1352"/>
      <c r="GJ22" s="1352"/>
      <c r="GK22" s="1352"/>
      <c r="GL22" s="1352"/>
      <c r="GM22" s="1352"/>
      <c r="GN22" s="1352"/>
      <c r="GO22" s="1352"/>
      <c r="GP22" s="1352"/>
      <c r="GQ22" s="1352"/>
      <c r="GR22" s="1352"/>
      <c r="GS22" s="1352"/>
      <c r="GT22" s="1352"/>
      <c r="GU22" s="1352"/>
      <c r="GV22" s="1352"/>
      <c r="GW22" s="1352"/>
      <c r="GX22" s="1352"/>
      <c r="GY22" s="1352"/>
      <c r="GZ22" s="1352"/>
      <c r="HA22" s="1352"/>
      <c r="HB22" s="1352"/>
      <c r="HC22" s="1352"/>
      <c r="HD22" s="1352"/>
      <c r="HE22" s="1352"/>
      <c r="HF22" s="1352"/>
      <c r="HG22" s="1352"/>
      <c r="HH22" s="1352"/>
      <c r="HI22" s="1352"/>
      <c r="HJ22" s="1352"/>
      <c r="HK22" s="1352"/>
      <c r="HL22" s="1352"/>
      <c r="HM22" s="1352"/>
      <c r="HN22" s="1352"/>
      <c r="HO22" s="1352"/>
      <c r="HP22" s="1352"/>
      <c r="HQ22" s="1352"/>
      <c r="HR22" s="1352"/>
      <c r="HS22" s="1352"/>
      <c r="HT22" s="1352"/>
      <c r="HU22" s="1352"/>
      <c r="HV22" s="1352"/>
      <c r="HW22" s="1352"/>
      <c r="HX22" s="1352"/>
      <c r="HY22" s="1352"/>
      <c r="HZ22" s="1352"/>
      <c r="IA22" s="1352"/>
      <c r="IB22" s="1352"/>
      <c r="IC22" s="1352"/>
      <c r="ID22" s="1352"/>
      <c r="IE22" s="1352"/>
      <c r="IF22" s="1352"/>
      <c r="IG22" s="1352"/>
      <c r="IH22" s="1352"/>
      <c r="II22" s="1352"/>
      <c r="IJ22" s="1352"/>
      <c r="IK22" s="1352"/>
      <c r="IL22" s="1352"/>
      <c r="IM22" s="1352"/>
      <c r="IN22" s="1352"/>
      <c r="IO22" s="1352"/>
    </row>
    <row r="23" spans="1:249">
      <c r="A23" s="1352"/>
      <c r="B23" s="2782"/>
      <c r="C23" s="2518" t="s">
        <v>1342</v>
      </c>
      <c r="D23" s="2526" t="s">
        <v>999</v>
      </c>
      <c r="E23" s="2524">
        <f t="shared" ref="E23:AJ23" si="17">E138</f>
        <v>105.3973797396439</v>
      </c>
      <c r="F23" s="2524">
        <f t="shared" si="17"/>
        <v>109.01567295329725</v>
      </c>
      <c r="G23" s="2524">
        <f t="shared" si="17"/>
        <v>112.51724703102629</v>
      </c>
      <c r="H23" s="2524">
        <f t="shared" si="17"/>
        <v>114.5014723417394</v>
      </c>
      <c r="I23" s="2524">
        <f t="shared" si="17"/>
        <v>116.01882110875533</v>
      </c>
      <c r="J23" s="2524">
        <f t="shared" si="17"/>
        <v>116.95257419614971</v>
      </c>
      <c r="K23" s="2524">
        <f t="shared" si="17"/>
        <v>116.71913592430111</v>
      </c>
      <c r="L23" s="2524">
        <f t="shared" si="17"/>
        <v>117.06929333207398</v>
      </c>
      <c r="M23" s="2524">
        <f t="shared" si="17"/>
        <v>117.30273160392264</v>
      </c>
      <c r="N23" s="2524">
        <f t="shared" si="17"/>
        <v>113.21756184657211</v>
      </c>
      <c r="O23" s="2524">
        <f t="shared" si="17"/>
        <v>110.29958344846459</v>
      </c>
      <c r="P23" s="2524">
        <f t="shared" si="17"/>
        <v>113.47693770418165</v>
      </c>
      <c r="Q23" s="2524">
        <f t="shared" si="17"/>
        <v>114.11067881488172</v>
      </c>
      <c r="R23" s="2524">
        <f t="shared" si="17"/>
        <v>109.34830076241485</v>
      </c>
      <c r="S23" s="2524">
        <f t="shared" si="17"/>
        <v>108.91027381825452</v>
      </c>
      <c r="T23" s="2524">
        <f t="shared" si="17"/>
        <v>109.81428687322374</v>
      </c>
      <c r="U23" s="2524">
        <f t="shared" si="17"/>
        <v>103.59216514327588</v>
      </c>
      <c r="V23" s="2524">
        <f t="shared" si="17"/>
        <v>104.29076355946367</v>
      </c>
      <c r="W23" s="2524">
        <f t="shared" si="17"/>
        <v>105.9873597130626</v>
      </c>
      <c r="X23" s="2524">
        <f t="shared" si="17"/>
        <v>102.49436763212363</v>
      </c>
      <c r="Y23" s="2524">
        <f t="shared" si="17"/>
        <v>99.400574646149096</v>
      </c>
      <c r="Z23" s="2524">
        <f t="shared" si="17"/>
        <v>99.999373288595777</v>
      </c>
      <c r="AA23" s="2524">
        <f t="shared" si="17"/>
        <v>100.59817193104246</v>
      </c>
      <c r="AB23" s="2524">
        <f t="shared" si="17"/>
        <v>106.0871594868037</v>
      </c>
      <c r="AC23" s="2524">
        <f t="shared" si="17"/>
        <v>105.08916174939257</v>
      </c>
      <c r="AD23" s="2524">
        <f t="shared" si="17"/>
        <v>101.89556898967693</v>
      </c>
      <c r="AE23" s="2524">
        <f t="shared" si="17"/>
        <v>99.799773741113555</v>
      </c>
      <c r="AF23" s="2524">
        <f t="shared" si="17"/>
        <v>100.79777147852469</v>
      </c>
      <c r="AG23" s="2524">
        <f t="shared" si="17"/>
        <v>102.44446774525305</v>
      </c>
      <c r="AH23" s="2524">
        <f t="shared" si="17"/>
        <v>106.12042607805076</v>
      </c>
      <c r="AI23" s="2524">
        <f t="shared" si="17"/>
        <v>105.039261862522</v>
      </c>
      <c r="AJ23" s="2524">
        <f t="shared" si="17"/>
        <v>100.29877260981912</v>
      </c>
      <c r="AK23" s="2097">
        <f>AK138</f>
        <v>103.50833333333334</v>
      </c>
      <c r="AL23" s="2097">
        <f>AL138</f>
        <v>99.2</v>
      </c>
      <c r="AM23" s="2097">
        <f>AM138</f>
        <v>97.1</v>
      </c>
      <c r="AN23" s="1970" t="s">
        <v>1346</v>
      </c>
      <c r="AO23" s="1352"/>
      <c r="AP23" s="328"/>
      <c r="AQ23" s="1352"/>
      <c r="AR23" s="2002"/>
      <c r="AS23" s="1352"/>
      <c r="AT23" s="1352"/>
      <c r="AU23" s="1352"/>
      <c r="AV23" s="1352"/>
      <c r="AW23" s="1352"/>
      <c r="AX23" s="1352"/>
      <c r="AY23" s="1352"/>
      <c r="AZ23" s="1352"/>
      <c r="BA23" s="1352"/>
      <c r="BB23" s="1352"/>
      <c r="BC23" s="1352"/>
      <c r="BD23" s="1352"/>
      <c r="BE23" s="1352"/>
      <c r="BF23" s="1352"/>
      <c r="BG23" s="1352"/>
      <c r="BH23" s="1352"/>
      <c r="BI23" s="1352"/>
      <c r="BJ23" s="1352"/>
      <c r="BK23" s="1352"/>
      <c r="BL23" s="1352"/>
      <c r="BM23" s="1352"/>
      <c r="BN23" s="1352"/>
      <c r="BO23" s="1352"/>
      <c r="BP23" s="1352"/>
      <c r="BQ23" s="1352"/>
      <c r="BR23" s="1352"/>
      <c r="BS23" s="1352"/>
      <c r="BT23" s="1352"/>
      <c r="BU23" s="1352"/>
      <c r="BV23" s="1352"/>
      <c r="BW23" s="1352"/>
      <c r="BX23" s="1352"/>
      <c r="BY23" s="1352"/>
      <c r="BZ23" s="1352"/>
      <c r="CA23" s="1352"/>
      <c r="CB23" s="1352"/>
      <c r="CC23" s="1352"/>
      <c r="CD23" s="1352"/>
      <c r="CE23" s="1352"/>
      <c r="CF23" s="1352"/>
      <c r="CG23" s="1352"/>
      <c r="CH23" s="1352"/>
      <c r="CI23" s="1352"/>
      <c r="CJ23" s="1352"/>
      <c r="CK23" s="1352"/>
      <c r="CL23" s="1352"/>
      <c r="CM23" s="1352"/>
      <c r="CN23" s="1352"/>
      <c r="CO23" s="1352"/>
      <c r="CP23" s="1352"/>
      <c r="CQ23" s="1352"/>
      <c r="CR23" s="1352"/>
      <c r="CS23" s="1352"/>
      <c r="CT23" s="1352"/>
      <c r="CU23" s="1352"/>
      <c r="CV23" s="1352"/>
      <c r="CW23" s="1352"/>
      <c r="CX23" s="1352"/>
      <c r="CY23" s="1352"/>
      <c r="CZ23" s="1352"/>
      <c r="DA23" s="1352"/>
      <c r="DB23" s="1352"/>
      <c r="DC23" s="1352"/>
      <c r="DD23" s="1352"/>
      <c r="DE23" s="1352"/>
      <c r="DF23" s="1352"/>
      <c r="DG23" s="1352"/>
      <c r="DH23" s="1352"/>
      <c r="DI23" s="1352"/>
      <c r="DJ23" s="1352"/>
      <c r="DK23" s="1352"/>
      <c r="DL23" s="1352"/>
      <c r="DM23" s="1352"/>
      <c r="DN23" s="1352"/>
      <c r="DO23" s="1352"/>
      <c r="DP23" s="1352"/>
      <c r="DQ23" s="1352"/>
      <c r="DR23" s="1352"/>
      <c r="DS23" s="1352"/>
      <c r="DT23" s="1352"/>
      <c r="DU23" s="1352"/>
      <c r="DV23" s="1352"/>
      <c r="DW23" s="1352"/>
      <c r="DX23" s="1352"/>
      <c r="DY23" s="1352"/>
      <c r="DZ23" s="1352"/>
      <c r="EA23" s="1352"/>
      <c r="EB23" s="1352"/>
      <c r="EC23" s="1352"/>
      <c r="ED23" s="1352"/>
      <c r="EE23" s="1352"/>
      <c r="EF23" s="1352"/>
      <c r="EG23" s="1352"/>
      <c r="EH23" s="1352"/>
      <c r="EI23" s="1352"/>
      <c r="EJ23" s="1352"/>
      <c r="EK23" s="1352"/>
      <c r="EL23" s="1352"/>
      <c r="EM23" s="1352"/>
      <c r="EN23" s="1352"/>
      <c r="EO23" s="1352"/>
      <c r="EP23" s="1352"/>
      <c r="EQ23" s="1352"/>
      <c r="ER23" s="1352"/>
      <c r="ES23" s="1352"/>
      <c r="ET23" s="1352"/>
      <c r="EU23" s="1352"/>
      <c r="EV23" s="1352"/>
      <c r="EW23" s="1352"/>
      <c r="EX23" s="1352"/>
      <c r="EY23" s="1352"/>
      <c r="EZ23" s="1352"/>
      <c r="FA23" s="1352"/>
      <c r="FB23" s="1352"/>
      <c r="FC23" s="1352"/>
      <c r="FD23" s="1352"/>
      <c r="FE23" s="1352"/>
      <c r="FF23" s="1352"/>
      <c r="FG23" s="1352"/>
      <c r="FH23" s="1352"/>
      <c r="FI23" s="1352"/>
      <c r="FJ23" s="1352"/>
      <c r="FK23" s="1352"/>
      <c r="FL23" s="1352"/>
      <c r="FM23" s="1352"/>
      <c r="FN23" s="1352"/>
      <c r="FO23" s="1352"/>
      <c r="FP23" s="1352"/>
      <c r="FQ23" s="1352"/>
      <c r="FR23" s="1352"/>
      <c r="FS23" s="1352"/>
      <c r="FT23" s="1352"/>
      <c r="FU23" s="1352"/>
      <c r="FV23" s="1352"/>
      <c r="FW23" s="1352"/>
      <c r="FX23" s="1352"/>
      <c r="FY23" s="1352"/>
      <c r="FZ23" s="1352"/>
      <c r="GA23" s="1352"/>
      <c r="GB23" s="1352"/>
      <c r="GC23" s="1352"/>
      <c r="GD23" s="1352"/>
      <c r="GE23" s="1352"/>
      <c r="GF23" s="1352"/>
      <c r="GG23" s="1352"/>
      <c r="GH23" s="1352"/>
      <c r="GI23" s="1352"/>
      <c r="GJ23" s="1352"/>
      <c r="GK23" s="1352"/>
      <c r="GL23" s="1352"/>
      <c r="GM23" s="1352"/>
      <c r="GN23" s="1352"/>
      <c r="GO23" s="1352"/>
      <c r="GP23" s="1352"/>
      <c r="GQ23" s="1352"/>
      <c r="GR23" s="1352"/>
      <c r="GS23" s="1352"/>
      <c r="GT23" s="1352"/>
      <c r="GU23" s="1352"/>
      <c r="GV23" s="1352"/>
      <c r="GW23" s="1352"/>
      <c r="GX23" s="1352"/>
      <c r="GY23" s="1352"/>
      <c r="GZ23" s="1352"/>
      <c r="HA23" s="1352"/>
      <c r="HB23" s="1352"/>
      <c r="HC23" s="1352"/>
      <c r="HD23" s="1352"/>
      <c r="HE23" s="1352"/>
      <c r="HF23" s="1352"/>
      <c r="HG23" s="1352"/>
      <c r="HH23" s="1352"/>
      <c r="HI23" s="1352"/>
      <c r="HJ23" s="1352"/>
      <c r="HK23" s="1352"/>
      <c r="HL23" s="1352"/>
      <c r="HM23" s="1352"/>
      <c r="HN23" s="1352"/>
      <c r="HO23" s="1352"/>
      <c r="HP23" s="1352"/>
      <c r="HQ23" s="1352"/>
      <c r="HR23" s="1352"/>
      <c r="HS23" s="1352"/>
      <c r="HT23" s="1352"/>
      <c r="HU23" s="1352"/>
      <c r="HV23" s="1352"/>
      <c r="HW23" s="1352"/>
      <c r="HX23" s="1352"/>
      <c r="HY23" s="1352"/>
      <c r="HZ23" s="1352"/>
      <c r="IA23" s="1352"/>
      <c r="IB23" s="1352"/>
      <c r="IC23" s="1352"/>
      <c r="ID23" s="1352"/>
      <c r="IE23" s="1352"/>
      <c r="IF23" s="1352"/>
      <c r="IG23" s="1352"/>
      <c r="IH23" s="1352"/>
      <c r="II23" s="1352"/>
      <c r="IJ23" s="1352"/>
      <c r="IK23" s="1352"/>
      <c r="IL23" s="1352"/>
      <c r="IM23" s="1352"/>
      <c r="IN23" s="1352"/>
      <c r="IO23" s="1352"/>
    </row>
    <row r="24" spans="1:249">
      <c r="A24" s="1352"/>
      <c r="B24" s="2782"/>
      <c r="C24" s="2525" t="s">
        <v>566</v>
      </c>
      <c r="D24" s="2511" t="s">
        <v>577</v>
      </c>
      <c r="E24" s="2493" t="s">
        <v>1301</v>
      </c>
      <c r="F24" s="1234">
        <f t="shared" ref="F24:AM24" si="18">ROUND((F23-E23)/E23*100,1)</f>
        <v>3.4</v>
      </c>
      <c r="G24" s="1234">
        <f t="shared" si="18"/>
        <v>3.2</v>
      </c>
      <c r="H24" s="1234">
        <f t="shared" si="18"/>
        <v>1.8</v>
      </c>
      <c r="I24" s="1234">
        <f t="shared" si="18"/>
        <v>1.3</v>
      </c>
      <c r="J24" s="1234">
        <f t="shared" si="18"/>
        <v>0.8</v>
      </c>
      <c r="K24" s="1234">
        <f t="shared" si="18"/>
        <v>-0.2</v>
      </c>
      <c r="L24" s="1234">
        <f t="shared" si="18"/>
        <v>0.3</v>
      </c>
      <c r="M24" s="1234">
        <f t="shared" si="18"/>
        <v>0.2</v>
      </c>
      <c r="N24" s="1234">
        <f t="shared" si="18"/>
        <v>-3.5</v>
      </c>
      <c r="O24" s="1234">
        <f t="shared" si="18"/>
        <v>-2.6</v>
      </c>
      <c r="P24" s="1234">
        <f t="shared" si="18"/>
        <v>2.9</v>
      </c>
      <c r="Q24" s="1234">
        <f t="shared" si="18"/>
        <v>0.6</v>
      </c>
      <c r="R24" s="1234">
        <f t="shared" si="18"/>
        <v>-4.2</v>
      </c>
      <c r="S24" s="1234">
        <f t="shared" si="18"/>
        <v>-0.4</v>
      </c>
      <c r="T24" s="1234">
        <f t="shared" si="18"/>
        <v>0.8</v>
      </c>
      <c r="U24" s="1234">
        <f t="shared" si="18"/>
        <v>-5.7</v>
      </c>
      <c r="V24" s="1234">
        <f t="shared" si="18"/>
        <v>0.7</v>
      </c>
      <c r="W24" s="1234">
        <f t="shared" si="18"/>
        <v>1.6</v>
      </c>
      <c r="X24" s="1234">
        <f t="shared" si="18"/>
        <v>-3.3</v>
      </c>
      <c r="Y24" s="1234">
        <f t="shared" si="18"/>
        <v>-3</v>
      </c>
      <c r="Z24" s="1234">
        <f t="shared" si="18"/>
        <v>0.6</v>
      </c>
      <c r="AA24" s="1234">
        <f t="shared" si="18"/>
        <v>0.6</v>
      </c>
      <c r="AB24" s="1234">
        <f t="shared" si="18"/>
        <v>5.5</v>
      </c>
      <c r="AC24" s="1234">
        <f t="shared" si="18"/>
        <v>-0.9</v>
      </c>
      <c r="AD24" s="1234">
        <f t="shared" si="18"/>
        <v>-3</v>
      </c>
      <c r="AE24" s="1234">
        <f t="shared" si="18"/>
        <v>-2.1</v>
      </c>
      <c r="AF24" s="1234">
        <f t="shared" si="18"/>
        <v>1</v>
      </c>
      <c r="AG24" s="1234">
        <f t="shared" si="18"/>
        <v>1.6</v>
      </c>
      <c r="AH24" s="1234">
        <f t="shared" si="18"/>
        <v>3.6</v>
      </c>
      <c r="AI24" s="1234">
        <f t="shared" si="18"/>
        <v>-1</v>
      </c>
      <c r="AJ24" s="1234">
        <f t="shared" si="18"/>
        <v>-4.5</v>
      </c>
      <c r="AK24" s="1520">
        <f t="shared" si="18"/>
        <v>3.2</v>
      </c>
      <c r="AL24" s="1520">
        <f t="shared" si="18"/>
        <v>-4.2</v>
      </c>
      <c r="AM24" s="1520">
        <f t="shared" si="18"/>
        <v>-2.1</v>
      </c>
      <c r="AN24" s="1970" t="s">
        <v>1347</v>
      </c>
      <c r="AO24" s="1352"/>
      <c r="AP24" s="328"/>
      <c r="AQ24" s="1352"/>
      <c r="AR24" s="1352"/>
      <c r="AS24" s="1352"/>
      <c r="AT24" s="1352"/>
      <c r="AU24" s="1352"/>
      <c r="AV24" s="1352"/>
      <c r="AW24" s="1352"/>
      <c r="AX24" s="1352"/>
      <c r="AY24" s="1352"/>
      <c r="AZ24" s="1352"/>
      <c r="BA24" s="1352"/>
      <c r="BB24" s="1352"/>
      <c r="BC24" s="1352"/>
      <c r="BD24" s="1352"/>
      <c r="BE24" s="1352"/>
      <c r="BF24" s="1352"/>
      <c r="BG24" s="1352"/>
      <c r="BH24" s="1352"/>
      <c r="BI24" s="1352"/>
      <c r="BJ24" s="1352"/>
      <c r="BK24" s="1352"/>
      <c r="BL24" s="1352"/>
      <c r="BM24" s="1352"/>
      <c r="BN24" s="1352"/>
      <c r="BO24" s="1352"/>
      <c r="BP24" s="1352"/>
      <c r="BQ24" s="1352"/>
      <c r="BR24" s="1352"/>
      <c r="BS24" s="1352"/>
      <c r="BT24" s="1352"/>
      <c r="BU24" s="1352"/>
      <c r="BV24" s="1352"/>
      <c r="BW24" s="1352"/>
      <c r="BX24" s="1352"/>
      <c r="BY24" s="1352"/>
      <c r="BZ24" s="1352"/>
      <c r="CA24" s="1352"/>
      <c r="CB24" s="1352"/>
      <c r="CC24" s="1352"/>
      <c r="CD24" s="1352"/>
      <c r="CE24" s="1352"/>
      <c r="CF24" s="1352"/>
      <c r="CG24" s="1352"/>
      <c r="CH24" s="1352"/>
      <c r="CI24" s="1352"/>
      <c r="CJ24" s="1352"/>
      <c r="CK24" s="1352"/>
      <c r="CL24" s="1352"/>
      <c r="CM24" s="1352"/>
      <c r="CN24" s="1352"/>
      <c r="CO24" s="1352"/>
      <c r="CP24" s="1352"/>
      <c r="CQ24" s="1352"/>
      <c r="CR24" s="1352"/>
      <c r="CS24" s="1352"/>
      <c r="CT24" s="1352"/>
      <c r="CU24" s="1352"/>
      <c r="CV24" s="1352"/>
      <c r="CW24" s="1352"/>
      <c r="CX24" s="1352"/>
      <c r="CY24" s="1352"/>
      <c r="CZ24" s="1352"/>
      <c r="DA24" s="1352"/>
      <c r="DB24" s="1352"/>
      <c r="DC24" s="1352"/>
      <c r="DD24" s="1352"/>
      <c r="DE24" s="1352"/>
      <c r="DF24" s="1352"/>
      <c r="DG24" s="1352"/>
      <c r="DH24" s="1352"/>
      <c r="DI24" s="1352"/>
      <c r="DJ24" s="1352"/>
      <c r="DK24" s="1352"/>
      <c r="DL24" s="1352"/>
      <c r="DM24" s="1352"/>
      <c r="DN24" s="1352"/>
      <c r="DO24" s="1352"/>
      <c r="DP24" s="1352"/>
      <c r="DQ24" s="1352"/>
      <c r="DR24" s="1352"/>
      <c r="DS24" s="1352"/>
      <c r="DT24" s="1352"/>
      <c r="DU24" s="1352"/>
      <c r="DV24" s="1352"/>
      <c r="DW24" s="1352"/>
      <c r="DX24" s="1352"/>
      <c r="DY24" s="1352"/>
      <c r="DZ24" s="1352"/>
      <c r="EA24" s="1352"/>
      <c r="EB24" s="1352"/>
      <c r="EC24" s="1352"/>
      <c r="ED24" s="1352"/>
      <c r="EE24" s="1352"/>
      <c r="EF24" s="1352"/>
      <c r="EG24" s="1352"/>
      <c r="EH24" s="1352"/>
      <c r="EI24" s="1352"/>
      <c r="EJ24" s="1352"/>
      <c r="EK24" s="1352"/>
      <c r="EL24" s="1352"/>
      <c r="EM24" s="1352"/>
      <c r="EN24" s="1352"/>
      <c r="EO24" s="1352"/>
      <c r="EP24" s="1352"/>
      <c r="EQ24" s="1352"/>
      <c r="ER24" s="1352"/>
      <c r="ES24" s="1352"/>
      <c r="ET24" s="1352"/>
      <c r="EU24" s="1352"/>
      <c r="EV24" s="1352"/>
      <c r="EW24" s="1352"/>
      <c r="EX24" s="1352"/>
      <c r="EY24" s="1352"/>
      <c r="EZ24" s="1352"/>
      <c r="FA24" s="1352"/>
      <c r="FB24" s="1352"/>
      <c r="FC24" s="1352"/>
      <c r="FD24" s="1352"/>
      <c r="FE24" s="1352"/>
      <c r="FF24" s="1352"/>
      <c r="FG24" s="1352"/>
      <c r="FH24" s="1352"/>
      <c r="FI24" s="1352"/>
      <c r="FJ24" s="1352"/>
      <c r="FK24" s="1352"/>
      <c r="FL24" s="1352"/>
      <c r="FM24" s="1352"/>
      <c r="FN24" s="1352"/>
      <c r="FO24" s="1352"/>
      <c r="FP24" s="1352"/>
      <c r="FQ24" s="1352"/>
      <c r="FR24" s="1352"/>
      <c r="FS24" s="1352"/>
      <c r="FT24" s="1352"/>
      <c r="FU24" s="1352"/>
      <c r="FV24" s="1352"/>
      <c r="FW24" s="1352"/>
      <c r="FX24" s="1352"/>
      <c r="FY24" s="1352"/>
      <c r="FZ24" s="1352"/>
      <c r="GA24" s="1352"/>
      <c r="GB24" s="1352"/>
      <c r="GC24" s="1352"/>
      <c r="GD24" s="1352"/>
      <c r="GE24" s="1352"/>
      <c r="GF24" s="1352"/>
      <c r="GG24" s="1352"/>
      <c r="GH24" s="1352"/>
      <c r="GI24" s="1352"/>
      <c r="GJ24" s="1352"/>
      <c r="GK24" s="1352"/>
      <c r="GL24" s="1352"/>
      <c r="GM24" s="1352"/>
      <c r="GN24" s="1352"/>
      <c r="GO24" s="1352"/>
      <c r="GP24" s="1352"/>
      <c r="GQ24" s="1352"/>
      <c r="GR24" s="1352"/>
      <c r="GS24" s="1352"/>
      <c r="GT24" s="1352"/>
      <c r="GU24" s="1352"/>
      <c r="GV24" s="1352"/>
      <c r="GW24" s="1352"/>
      <c r="GX24" s="1352"/>
      <c r="GY24" s="1352"/>
      <c r="GZ24" s="1352"/>
      <c r="HA24" s="1352"/>
      <c r="HB24" s="1352"/>
      <c r="HC24" s="1352"/>
      <c r="HD24" s="1352"/>
      <c r="HE24" s="1352"/>
      <c r="HF24" s="1352"/>
      <c r="HG24" s="1352"/>
      <c r="HH24" s="1352"/>
      <c r="HI24" s="1352"/>
      <c r="HJ24" s="1352"/>
      <c r="HK24" s="1352"/>
      <c r="HL24" s="1352"/>
      <c r="HM24" s="1352"/>
      <c r="HN24" s="1352"/>
      <c r="HO24" s="1352"/>
      <c r="HP24" s="1352"/>
      <c r="HQ24" s="1352"/>
      <c r="HR24" s="1352"/>
      <c r="HS24" s="1352"/>
      <c r="HT24" s="1352"/>
      <c r="HU24" s="1352"/>
      <c r="HV24" s="1352"/>
      <c r="HW24" s="1352"/>
      <c r="HX24" s="1352"/>
      <c r="HY24" s="1352"/>
      <c r="HZ24" s="1352"/>
      <c r="IA24" s="1352"/>
      <c r="IB24" s="1352"/>
      <c r="IC24" s="1352"/>
      <c r="ID24" s="1352"/>
      <c r="IE24" s="1352"/>
      <c r="IF24" s="1352"/>
      <c r="IG24" s="1352"/>
      <c r="IH24" s="1352"/>
      <c r="II24" s="1352"/>
      <c r="IJ24" s="1352"/>
      <c r="IK24" s="1352"/>
      <c r="IL24" s="1352"/>
      <c r="IM24" s="1352"/>
      <c r="IN24" s="1352"/>
      <c r="IO24" s="1352"/>
    </row>
    <row r="25" spans="1:249">
      <c r="A25" s="1352"/>
      <c r="B25" s="2782"/>
      <c r="C25" s="2518" t="s">
        <v>569</v>
      </c>
      <c r="D25" s="2509" t="s">
        <v>999</v>
      </c>
      <c r="E25" s="2097">
        <f t="shared" ref="E25:AJ25" si="19">E141</f>
        <v>198.47354429294231</v>
      </c>
      <c r="F25" s="2097">
        <f t="shared" si="19"/>
        <v>186.25689620672898</v>
      </c>
      <c r="G25" s="2097">
        <f t="shared" si="19"/>
        <v>172.59931014111615</v>
      </c>
      <c r="H25" s="2097">
        <f t="shared" si="19"/>
        <v>148.88648295838931</v>
      </c>
      <c r="I25" s="2097">
        <f t="shared" si="19"/>
        <v>126.82342534627929</v>
      </c>
      <c r="J25" s="2097">
        <f t="shared" si="19"/>
        <v>124.75599259322782</v>
      </c>
      <c r="K25" s="2097">
        <f t="shared" si="19"/>
        <v>129.85148341893046</v>
      </c>
      <c r="L25" s="2097">
        <f t="shared" si="19"/>
        <v>139.52038609229245</v>
      </c>
      <c r="M25" s="2097">
        <f t="shared" si="19"/>
        <v>140.50189457101382</v>
      </c>
      <c r="N25" s="2097">
        <f t="shared" si="19"/>
        <v>122.87650827227195</v>
      </c>
      <c r="O25" s="2097">
        <f t="shared" si="19"/>
        <v>122.55281930588508</v>
      </c>
      <c r="P25" s="2097">
        <f t="shared" si="19"/>
        <v>124.82908365015388</v>
      </c>
      <c r="Q25" s="2097">
        <f t="shared" si="19"/>
        <v>117.81234218525188</v>
      </c>
      <c r="R25" s="2097">
        <f t="shared" si="19"/>
        <v>109.81409224162846</v>
      </c>
      <c r="S25" s="2097">
        <f t="shared" si="19"/>
        <v>114.19955565719224</v>
      </c>
      <c r="T25" s="2097">
        <f t="shared" si="19"/>
        <v>122.58414404456768</v>
      </c>
      <c r="U25" s="2097">
        <f t="shared" si="19"/>
        <v>127.77360908631815</v>
      </c>
      <c r="V25" s="2097">
        <f t="shared" si="19"/>
        <v>135.09315635848523</v>
      </c>
      <c r="W25" s="2097">
        <f t="shared" si="19"/>
        <v>137.32765438451057</v>
      </c>
      <c r="X25" s="2097">
        <f t="shared" si="19"/>
        <v>130.62416030643456</v>
      </c>
      <c r="Y25" s="2097">
        <f t="shared" si="19"/>
        <v>118.26133010636913</v>
      </c>
      <c r="Z25" s="2097">
        <f t="shared" si="19"/>
        <v>124.49495310420617</v>
      </c>
      <c r="AA25" s="2097">
        <f t="shared" si="19"/>
        <v>121.80102557750273</v>
      </c>
      <c r="AB25" s="2097">
        <f t="shared" si="19"/>
        <v>117.11275635467389</v>
      </c>
      <c r="AC25" s="2097">
        <f t="shared" si="19"/>
        <v>123.84757517143251</v>
      </c>
      <c r="AD25" s="2097">
        <f t="shared" si="19"/>
        <v>127.75272592719639</v>
      </c>
      <c r="AE25" s="2097">
        <f t="shared" si="19"/>
        <v>123.68050989845861</v>
      </c>
      <c r="AF25" s="2097">
        <f t="shared" si="19"/>
        <v>120.11993126820329</v>
      </c>
      <c r="AG25" s="2097">
        <f t="shared" si="19"/>
        <v>120.6733349849292</v>
      </c>
      <c r="AH25" s="2097">
        <f t="shared" si="19"/>
        <v>130.44665345389984</v>
      </c>
      <c r="AI25" s="2097">
        <f t="shared" si="19"/>
        <v>121.96809085047659</v>
      </c>
      <c r="AJ25" s="2097">
        <f t="shared" si="19"/>
        <v>103.74753451676528</v>
      </c>
      <c r="AK25" s="2524">
        <f>AK141</f>
        <v>105.2</v>
      </c>
      <c r="AL25" s="2524">
        <f>AL141</f>
        <v>104.5</v>
      </c>
      <c r="AM25" s="2524">
        <f>AM141</f>
        <v>100.9</v>
      </c>
      <c r="AN25" s="2004"/>
      <c r="AO25" s="1352"/>
      <c r="AP25" s="328"/>
      <c r="AQ25" s="1352"/>
      <c r="AR25" s="1352"/>
      <c r="AS25" s="1352"/>
      <c r="AT25" s="1352"/>
      <c r="AU25" s="1352"/>
      <c r="AV25" s="1352"/>
      <c r="AW25" s="1352"/>
      <c r="AX25" s="1352"/>
      <c r="AY25" s="1352"/>
      <c r="AZ25" s="1352"/>
      <c r="BA25" s="1352"/>
      <c r="BB25" s="1352"/>
      <c r="BC25" s="1352"/>
      <c r="BD25" s="1352"/>
      <c r="BE25" s="1352"/>
      <c r="BF25" s="1352"/>
      <c r="BG25" s="1352"/>
      <c r="BH25" s="1352"/>
      <c r="BI25" s="1352"/>
      <c r="BJ25" s="1352"/>
      <c r="BK25" s="1352"/>
      <c r="BL25" s="1352"/>
      <c r="BM25" s="1352"/>
      <c r="BN25" s="1352"/>
      <c r="BO25" s="1352"/>
      <c r="BP25" s="1352"/>
      <c r="BQ25" s="1352"/>
      <c r="BR25" s="1352"/>
      <c r="BS25" s="1352"/>
      <c r="BT25" s="1352"/>
      <c r="BU25" s="1352"/>
      <c r="BV25" s="1352"/>
      <c r="BW25" s="1352"/>
      <c r="BX25" s="1352"/>
      <c r="BY25" s="1352"/>
      <c r="BZ25" s="1352"/>
      <c r="CA25" s="1352"/>
      <c r="CB25" s="1352"/>
      <c r="CC25" s="1352"/>
      <c r="CD25" s="1352"/>
      <c r="CE25" s="1352"/>
      <c r="CF25" s="1352"/>
      <c r="CG25" s="1352"/>
      <c r="CH25" s="1352"/>
      <c r="CI25" s="1352"/>
      <c r="CJ25" s="1352"/>
      <c r="CK25" s="1352"/>
      <c r="CL25" s="1352"/>
      <c r="CM25" s="1352"/>
      <c r="CN25" s="1352"/>
      <c r="CO25" s="1352"/>
      <c r="CP25" s="1352"/>
      <c r="CQ25" s="1352"/>
      <c r="CR25" s="1352"/>
      <c r="CS25" s="1352"/>
      <c r="CT25" s="1352"/>
      <c r="CU25" s="1352"/>
      <c r="CV25" s="1352"/>
      <c r="CW25" s="1352"/>
      <c r="CX25" s="1352"/>
      <c r="CY25" s="1352"/>
      <c r="CZ25" s="1352"/>
      <c r="DA25" s="1352"/>
      <c r="DB25" s="1352"/>
      <c r="DC25" s="1352"/>
      <c r="DD25" s="1352"/>
      <c r="DE25" s="1352"/>
      <c r="DF25" s="1352"/>
      <c r="DG25" s="1352"/>
      <c r="DH25" s="1352"/>
      <c r="DI25" s="1352"/>
      <c r="DJ25" s="1352"/>
      <c r="DK25" s="1352"/>
      <c r="DL25" s="1352"/>
      <c r="DM25" s="1352"/>
      <c r="DN25" s="1352"/>
      <c r="DO25" s="1352"/>
      <c r="DP25" s="1352"/>
      <c r="DQ25" s="1352"/>
      <c r="DR25" s="1352"/>
      <c r="DS25" s="1352"/>
      <c r="DT25" s="1352"/>
      <c r="DU25" s="1352"/>
      <c r="DV25" s="1352"/>
      <c r="DW25" s="1352"/>
      <c r="DX25" s="1352"/>
      <c r="DY25" s="1352"/>
      <c r="DZ25" s="1352"/>
      <c r="EA25" s="1352"/>
      <c r="EB25" s="1352"/>
      <c r="EC25" s="1352"/>
      <c r="ED25" s="1352"/>
      <c r="EE25" s="1352"/>
      <c r="EF25" s="1352"/>
      <c r="EG25" s="1352"/>
      <c r="EH25" s="1352"/>
      <c r="EI25" s="1352"/>
      <c r="EJ25" s="1352"/>
      <c r="EK25" s="1352"/>
      <c r="EL25" s="1352"/>
      <c r="EM25" s="1352"/>
      <c r="EN25" s="1352"/>
      <c r="EO25" s="1352"/>
      <c r="EP25" s="1352"/>
      <c r="EQ25" s="1352"/>
      <c r="ER25" s="1352"/>
      <c r="ES25" s="1352"/>
      <c r="ET25" s="1352"/>
      <c r="EU25" s="1352"/>
      <c r="EV25" s="1352"/>
      <c r="EW25" s="1352"/>
      <c r="EX25" s="1352"/>
      <c r="EY25" s="1352"/>
      <c r="EZ25" s="1352"/>
      <c r="FA25" s="1352"/>
      <c r="FB25" s="1352"/>
      <c r="FC25" s="1352"/>
      <c r="FD25" s="1352"/>
      <c r="FE25" s="1352"/>
      <c r="FF25" s="1352"/>
      <c r="FG25" s="1352"/>
      <c r="FH25" s="1352"/>
      <c r="FI25" s="1352"/>
      <c r="FJ25" s="1352"/>
      <c r="FK25" s="1352"/>
      <c r="FL25" s="1352"/>
      <c r="FM25" s="1352"/>
      <c r="FN25" s="1352"/>
      <c r="FO25" s="1352"/>
      <c r="FP25" s="1352"/>
      <c r="FQ25" s="1352"/>
      <c r="FR25" s="1352"/>
      <c r="FS25" s="1352"/>
      <c r="FT25" s="1352"/>
      <c r="FU25" s="1352"/>
      <c r="FV25" s="1352"/>
      <c r="FW25" s="1352"/>
      <c r="FX25" s="1352"/>
      <c r="FY25" s="1352"/>
      <c r="FZ25" s="1352"/>
      <c r="GA25" s="1352"/>
      <c r="GB25" s="1352"/>
      <c r="GC25" s="1352"/>
      <c r="GD25" s="1352"/>
      <c r="GE25" s="1352"/>
      <c r="GF25" s="1352"/>
      <c r="GG25" s="1352"/>
      <c r="GH25" s="1352"/>
      <c r="GI25" s="1352"/>
      <c r="GJ25" s="1352"/>
      <c r="GK25" s="1352"/>
      <c r="GL25" s="1352"/>
      <c r="GM25" s="1352"/>
      <c r="GN25" s="1352"/>
      <c r="GO25" s="1352"/>
      <c r="GP25" s="1352"/>
      <c r="GQ25" s="1352"/>
      <c r="GR25" s="1352"/>
      <c r="GS25" s="1352"/>
      <c r="GT25" s="1352"/>
      <c r="GU25" s="1352"/>
      <c r="GV25" s="1352"/>
      <c r="GW25" s="1352"/>
      <c r="GX25" s="1352"/>
      <c r="GY25" s="1352"/>
      <c r="GZ25" s="1352"/>
      <c r="HA25" s="1352"/>
      <c r="HB25" s="1352"/>
      <c r="HC25" s="1352"/>
      <c r="HD25" s="1352"/>
      <c r="HE25" s="1352"/>
      <c r="HF25" s="1352"/>
      <c r="HG25" s="1352"/>
      <c r="HH25" s="1352"/>
      <c r="HI25" s="1352"/>
      <c r="HJ25" s="1352"/>
      <c r="HK25" s="1352"/>
      <c r="HL25" s="1352"/>
      <c r="HM25" s="1352"/>
      <c r="HN25" s="1352"/>
      <c r="HO25" s="1352"/>
      <c r="HP25" s="1352"/>
      <c r="HQ25" s="1352"/>
      <c r="HR25" s="1352"/>
      <c r="HS25" s="1352"/>
      <c r="HT25" s="1352"/>
      <c r="HU25" s="1352"/>
      <c r="HV25" s="1352"/>
      <c r="HW25" s="1352"/>
      <c r="HX25" s="1352"/>
      <c r="HY25" s="1352"/>
      <c r="HZ25" s="1352"/>
      <c r="IA25" s="1352"/>
      <c r="IB25" s="1352"/>
      <c r="IC25" s="1352"/>
      <c r="ID25" s="1352"/>
      <c r="IE25" s="1352"/>
      <c r="IF25" s="1352"/>
      <c r="IG25" s="1352"/>
      <c r="IH25" s="1352"/>
      <c r="II25" s="1352"/>
      <c r="IJ25" s="1352"/>
      <c r="IK25" s="1352"/>
      <c r="IL25" s="1352"/>
      <c r="IM25" s="1352"/>
      <c r="IN25" s="1352"/>
      <c r="IO25" s="1352"/>
    </row>
    <row r="26" spans="1:249">
      <c r="A26" s="1352"/>
      <c r="B26" s="2782"/>
      <c r="C26" s="2525" t="s">
        <v>570</v>
      </c>
      <c r="D26" s="2511" t="s">
        <v>577</v>
      </c>
      <c r="E26" s="2527" t="s">
        <v>1301</v>
      </c>
      <c r="F26" s="1520">
        <f t="shared" ref="F26:AM26" si="20">ROUND((F25-E25)/E25*100,1)</f>
        <v>-6.2</v>
      </c>
      <c r="G26" s="1520">
        <f t="shared" si="20"/>
        <v>-7.3</v>
      </c>
      <c r="H26" s="1520">
        <f t="shared" si="20"/>
        <v>-13.7</v>
      </c>
      <c r="I26" s="1520">
        <f t="shared" si="20"/>
        <v>-14.8</v>
      </c>
      <c r="J26" s="1520">
        <f t="shared" si="20"/>
        <v>-1.6</v>
      </c>
      <c r="K26" s="1520">
        <f t="shared" si="20"/>
        <v>4.0999999999999996</v>
      </c>
      <c r="L26" s="1520">
        <f t="shared" si="20"/>
        <v>7.4</v>
      </c>
      <c r="M26" s="1520">
        <f t="shared" si="20"/>
        <v>0.7</v>
      </c>
      <c r="N26" s="1520">
        <f t="shared" si="20"/>
        <v>-12.5</v>
      </c>
      <c r="O26" s="1520">
        <f t="shared" si="20"/>
        <v>-0.3</v>
      </c>
      <c r="P26" s="1520">
        <f t="shared" si="20"/>
        <v>1.9</v>
      </c>
      <c r="Q26" s="1520">
        <f t="shared" si="20"/>
        <v>-5.6</v>
      </c>
      <c r="R26" s="1520">
        <f t="shared" si="20"/>
        <v>-6.8</v>
      </c>
      <c r="S26" s="1520">
        <f t="shared" si="20"/>
        <v>4</v>
      </c>
      <c r="T26" s="1520">
        <f t="shared" si="20"/>
        <v>7.3</v>
      </c>
      <c r="U26" s="1520">
        <f t="shared" si="20"/>
        <v>4.2</v>
      </c>
      <c r="V26" s="1520">
        <f t="shared" si="20"/>
        <v>5.7</v>
      </c>
      <c r="W26" s="1520">
        <f t="shared" si="20"/>
        <v>1.7</v>
      </c>
      <c r="X26" s="1520">
        <f t="shared" si="20"/>
        <v>-4.9000000000000004</v>
      </c>
      <c r="Y26" s="1520">
        <f t="shared" si="20"/>
        <v>-9.5</v>
      </c>
      <c r="Z26" s="1520">
        <f t="shared" si="20"/>
        <v>5.3</v>
      </c>
      <c r="AA26" s="1520">
        <f t="shared" si="20"/>
        <v>-2.2000000000000002</v>
      </c>
      <c r="AB26" s="1520">
        <f t="shared" si="20"/>
        <v>-3.8</v>
      </c>
      <c r="AC26" s="1520">
        <f t="shared" si="20"/>
        <v>5.8</v>
      </c>
      <c r="AD26" s="1520">
        <f t="shared" si="20"/>
        <v>3.2</v>
      </c>
      <c r="AE26" s="1520">
        <f t="shared" si="20"/>
        <v>-3.2</v>
      </c>
      <c r="AF26" s="1520">
        <f t="shared" si="20"/>
        <v>-2.9</v>
      </c>
      <c r="AG26" s="1520">
        <f t="shared" si="20"/>
        <v>0.5</v>
      </c>
      <c r="AH26" s="1520">
        <f t="shared" si="20"/>
        <v>8.1</v>
      </c>
      <c r="AI26" s="1520">
        <f t="shared" si="20"/>
        <v>-6.5</v>
      </c>
      <c r="AJ26" s="1520">
        <f t="shared" si="20"/>
        <v>-14.9</v>
      </c>
      <c r="AK26" s="1234">
        <f t="shared" si="20"/>
        <v>1.4</v>
      </c>
      <c r="AL26" s="1234">
        <f t="shared" si="20"/>
        <v>-0.7</v>
      </c>
      <c r="AM26" s="1234">
        <f t="shared" si="20"/>
        <v>-3.4</v>
      </c>
      <c r="AN26" s="2004"/>
      <c r="AO26" s="1352"/>
      <c r="AP26" s="328"/>
      <c r="AQ26" s="1352"/>
      <c r="AR26" s="1352"/>
      <c r="AS26" s="1352"/>
      <c r="AT26" s="1352"/>
      <c r="AU26" s="1352"/>
      <c r="AV26" s="1352"/>
      <c r="AW26" s="1352"/>
      <c r="AX26" s="1352"/>
      <c r="AY26" s="1352"/>
      <c r="AZ26" s="1352"/>
      <c r="BA26" s="1352"/>
      <c r="BB26" s="1352"/>
      <c r="BC26" s="1352"/>
      <c r="BD26" s="1352"/>
      <c r="BE26" s="1352"/>
      <c r="BF26" s="1352"/>
      <c r="BG26" s="1352"/>
      <c r="BH26" s="1352"/>
      <c r="BI26" s="1352"/>
      <c r="BJ26" s="1352"/>
      <c r="BK26" s="1352"/>
      <c r="BL26" s="1352"/>
      <c r="BM26" s="1352"/>
      <c r="BN26" s="1352"/>
      <c r="BO26" s="1352"/>
      <c r="BP26" s="1352"/>
      <c r="BQ26" s="1352"/>
      <c r="BR26" s="1352"/>
      <c r="BS26" s="1352"/>
      <c r="BT26" s="1352"/>
      <c r="BU26" s="1352"/>
      <c r="BV26" s="1352"/>
      <c r="BW26" s="1352"/>
      <c r="BX26" s="1352"/>
      <c r="BY26" s="1352"/>
      <c r="BZ26" s="1352"/>
      <c r="CA26" s="1352"/>
      <c r="CB26" s="1352"/>
      <c r="CC26" s="1352"/>
      <c r="CD26" s="1352"/>
      <c r="CE26" s="1352"/>
      <c r="CF26" s="1352"/>
      <c r="CG26" s="1352"/>
      <c r="CH26" s="1352"/>
      <c r="CI26" s="1352"/>
      <c r="CJ26" s="1352"/>
      <c r="CK26" s="1352"/>
      <c r="CL26" s="1352"/>
      <c r="CM26" s="1352"/>
      <c r="CN26" s="1352"/>
      <c r="CO26" s="1352"/>
      <c r="CP26" s="1352"/>
      <c r="CQ26" s="1352"/>
      <c r="CR26" s="1352"/>
      <c r="CS26" s="1352"/>
      <c r="CT26" s="1352"/>
      <c r="CU26" s="1352"/>
      <c r="CV26" s="1352"/>
      <c r="CW26" s="1352"/>
      <c r="CX26" s="1352"/>
      <c r="CY26" s="1352"/>
      <c r="CZ26" s="1352"/>
      <c r="DA26" s="1352"/>
      <c r="DB26" s="1352"/>
      <c r="DC26" s="1352"/>
      <c r="DD26" s="1352"/>
      <c r="DE26" s="1352"/>
      <c r="DF26" s="1352"/>
      <c r="DG26" s="1352"/>
      <c r="DH26" s="1352"/>
      <c r="DI26" s="1352"/>
      <c r="DJ26" s="1352"/>
      <c r="DK26" s="1352"/>
      <c r="DL26" s="1352"/>
      <c r="DM26" s="1352"/>
      <c r="DN26" s="1352"/>
      <c r="DO26" s="1352"/>
      <c r="DP26" s="1352"/>
      <c r="DQ26" s="1352"/>
      <c r="DR26" s="1352"/>
      <c r="DS26" s="1352"/>
      <c r="DT26" s="1352"/>
      <c r="DU26" s="1352"/>
      <c r="DV26" s="1352"/>
      <c r="DW26" s="1352"/>
      <c r="DX26" s="1352"/>
      <c r="DY26" s="1352"/>
      <c r="DZ26" s="1352"/>
      <c r="EA26" s="1352"/>
      <c r="EB26" s="1352"/>
      <c r="EC26" s="1352"/>
      <c r="ED26" s="1352"/>
      <c r="EE26" s="1352"/>
      <c r="EF26" s="1352"/>
      <c r="EG26" s="1352"/>
      <c r="EH26" s="1352"/>
      <c r="EI26" s="1352"/>
      <c r="EJ26" s="1352"/>
      <c r="EK26" s="1352"/>
      <c r="EL26" s="1352"/>
      <c r="EM26" s="1352"/>
      <c r="EN26" s="1352"/>
      <c r="EO26" s="1352"/>
      <c r="EP26" s="1352"/>
      <c r="EQ26" s="1352"/>
      <c r="ER26" s="1352"/>
      <c r="ES26" s="1352"/>
      <c r="ET26" s="1352"/>
      <c r="EU26" s="1352"/>
      <c r="EV26" s="1352"/>
      <c r="EW26" s="1352"/>
      <c r="EX26" s="1352"/>
      <c r="EY26" s="1352"/>
      <c r="EZ26" s="1352"/>
      <c r="FA26" s="1352"/>
      <c r="FB26" s="1352"/>
      <c r="FC26" s="1352"/>
      <c r="FD26" s="1352"/>
      <c r="FE26" s="1352"/>
      <c r="FF26" s="1352"/>
      <c r="FG26" s="1352"/>
      <c r="FH26" s="1352"/>
      <c r="FI26" s="1352"/>
      <c r="FJ26" s="1352"/>
      <c r="FK26" s="1352"/>
      <c r="FL26" s="1352"/>
      <c r="FM26" s="1352"/>
      <c r="FN26" s="1352"/>
      <c r="FO26" s="1352"/>
      <c r="FP26" s="1352"/>
      <c r="FQ26" s="1352"/>
      <c r="FR26" s="1352"/>
      <c r="FS26" s="1352"/>
      <c r="FT26" s="1352"/>
      <c r="FU26" s="1352"/>
      <c r="FV26" s="1352"/>
      <c r="FW26" s="1352"/>
      <c r="FX26" s="1352"/>
      <c r="FY26" s="1352"/>
      <c r="FZ26" s="1352"/>
      <c r="GA26" s="1352"/>
      <c r="GB26" s="1352"/>
      <c r="GC26" s="1352"/>
      <c r="GD26" s="1352"/>
      <c r="GE26" s="1352"/>
      <c r="GF26" s="1352"/>
      <c r="GG26" s="1352"/>
      <c r="GH26" s="1352"/>
      <c r="GI26" s="1352"/>
      <c r="GJ26" s="1352"/>
      <c r="GK26" s="1352"/>
      <c r="GL26" s="1352"/>
      <c r="GM26" s="1352"/>
      <c r="GN26" s="1352"/>
      <c r="GO26" s="1352"/>
      <c r="GP26" s="1352"/>
      <c r="GQ26" s="1352"/>
      <c r="GR26" s="1352"/>
      <c r="GS26" s="1352"/>
      <c r="GT26" s="1352"/>
      <c r="GU26" s="1352"/>
      <c r="GV26" s="1352"/>
      <c r="GW26" s="1352"/>
      <c r="GX26" s="1352"/>
      <c r="GY26" s="1352"/>
      <c r="GZ26" s="1352"/>
      <c r="HA26" s="1352"/>
      <c r="HB26" s="1352"/>
      <c r="HC26" s="1352"/>
      <c r="HD26" s="1352"/>
      <c r="HE26" s="1352"/>
      <c r="HF26" s="1352"/>
      <c r="HG26" s="1352"/>
      <c r="HH26" s="1352"/>
      <c r="HI26" s="1352"/>
      <c r="HJ26" s="1352"/>
      <c r="HK26" s="1352"/>
      <c r="HL26" s="1352"/>
      <c r="HM26" s="1352"/>
      <c r="HN26" s="1352"/>
      <c r="HO26" s="1352"/>
      <c r="HP26" s="1352"/>
      <c r="HQ26" s="1352"/>
      <c r="HR26" s="1352"/>
      <c r="HS26" s="1352"/>
      <c r="HT26" s="1352"/>
      <c r="HU26" s="1352"/>
      <c r="HV26" s="1352"/>
      <c r="HW26" s="1352"/>
      <c r="HX26" s="1352"/>
      <c r="HY26" s="1352"/>
      <c r="HZ26" s="1352"/>
      <c r="IA26" s="1352"/>
      <c r="IB26" s="1352"/>
      <c r="IC26" s="1352"/>
      <c r="ID26" s="1352"/>
      <c r="IE26" s="1352"/>
      <c r="IF26" s="1352"/>
      <c r="IG26" s="1352"/>
      <c r="IH26" s="1352"/>
      <c r="II26" s="1352"/>
      <c r="IJ26" s="1352"/>
      <c r="IK26" s="1352"/>
      <c r="IL26" s="1352"/>
      <c r="IM26" s="1352"/>
      <c r="IN26" s="1352"/>
      <c r="IO26" s="1352"/>
    </row>
    <row r="27" spans="1:249">
      <c r="A27" s="1352"/>
      <c r="B27" s="2782"/>
      <c r="C27" s="2348" t="s">
        <v>571</v>
      </c>
      <c r="D27" s="2509" t="s">
        <v>784</v>
      </c>
      <c r="E27" s="2524">
        <f t="shared" ref="E27:AJ27" si="21">E144</f>
        <v>101.92203524483604</v>
      </c>
      <c r="F27" s="2524">
        <f t="shared" si="21"/>
        <v>102.96054215417209</v>
      </c>
      <c r="G27" s="2524">
        <f t="shared" si="21"/>
        <v>106.051336527196</v>
      </c>
      <c r="H27" s="2524">
        <f t="shared" si="21"/>
        <v>107.22171732978104</v>
      </c>
      <c r="I27" s="2524">
        <f t="shared" si="21"/>
        <v>105.91122051561888</v>
      </c>
      <c r="J27" s="2524">
        <f t="shared" si="21"/>
        <v>103.29022688729464</v>
      </c>
      <c r="K27" s="2524">
        <f t="shared" si="21"/>
        <v>100.43845394578459</v>
      </c>
      <c r="L27" s="2524">
        <f t="shared" si="21"/>
        <v>98.501556138689594</v>
      </c>
      <c r="M27" s="2524">
        <f t="shared" si="21"/>
        <v>98.188355642223186</v>
      </c>
      <c r="N27" s="2524">
        <f t="shared" si="21"/>
        <v>97.191059324527458</v>
      </c>
      <c r="O27" s="2524">
        <f t="shared" si="21"/>
        <v>97.479533466009713</v>
      </c>
      <c r="P27" s="2524">
        <f t="shared" si="21"/>
        <v>94.883266192669609</v>
      </c>
      <c r="Q27" s="2524">
        <f t="shared" si="21"/>
        <v>92.526020350843424</v>
      </c>
      <c r="R27" s="2524">
        <f t="shared" si="21"/>
        <v>91.405092258226745</v>
      </c>
      <c r="S27" s="2524">
        <f t="shared" si="21"/>
        <v>89.056088534728588</v>
      </c>
      <c r="T27" s="2524">
        <f t="shared" si="21"/>
        <v>89.031362179744391</v>
      </c>
      <c r="U27" s="2524">
        <f t="shared" si="21"/>
        <v>89.558857752740479</v>
      </c>
      <c r="V27" s="2524">
        <f t="shared" si="21"/>
        <v>89.872058249206901</v>
      </c>
      <c r="W27" s="2524">
        <f t="shared" si="21"/>
        <v>93.15242134377624</v>
      </c>
      <c r="X27" s="2524">
        <f t="shared" si="21"/>
        <v>96.177278770175647</v>
      </c>
      <c r="Y27" s="2524">
        <f t="shared" si="21"/>
        <v>97.421838637713265</v>
      </c>
      <c r="Z27" s="2524">
        <f t="shared" si="21"/>
        <v>97.627891595914875</v>
      </c>
      <c r="AA27" s="2524">
        <f t="shared" si="21"/>
        <v>98.46858766537737</v>
      </c>
      <c r="AB27" s="2524">
        <f t="shared" si="21"/>
        <v>97.850428790772568</v>
      </c>
      <c r="AC27" s="2524">
        <f t="shared" si="21"/>
        <v>98.27077682550383</v>
      </c>
      <c r="AD27" s="2524">
        <f t="shared" si="21"/>
        <v>98.402650718752852</v>
      </c>
      <c r="AE27" s="2524">
        <f t="shared" si="21"/>
        <v>99.136199249950522</v>
      </c>
      <c r="AF27" s="2524">
        <f t="shared" si="21"/>
        <v>99.284557379855656</v>
      </c>
      <c r="AG27" s="2524">
        <f t="shared" si="21"/>
        <v>98.971356883389234</v>
      </c>
      <c r="AH27" s="2524">
        <f t="shared" si="21"/>
        <v>98.790030280171834</v>
      </c>
      <c r="AI27" s="2524">
        <f t="shared" si="21"/>
        <v>99.515336693041462</v>
      </c>
      <c r="AJ27" s="2524">
        <f t="shared" si="21"/>
        <v>99.696663296258848</v>
      </c>
      <c r="AK27" s="2097">
        <f>AK144</f>
        <v>98.6</v>
      </c>
      <c r="AL27" s="2097">
        <f>AL144</f>
        <v>98.4</v>
      </c>
      <c r="AM27" s="2097">
        <f>AM144</f>
        <v>103.4</v>
      </c>
      <c r="AN27" s="2004"/>
      <c r="AO27" s="1352"/>
      <c r="AP27" s="328"/>
      <c r="AQ27" s="1352"/>
      <c r="AR27" s="1352"/>
      <c r="AS27" s="1352"/>
      <c r="AT27" s="1352"/>
      <c r="AU27" s="1352"/>
      <c r="AV27" s="1352"/>
      <c r="AW27" s="1352"/>
      <c r="AX27" s="1352"/>
      <c r="AY27" s="1352"/>
      <c r="AZ27" s="1352"/>
      <c r="BA27" s="1352"/>
      <c r="BB27" s="1352"/>
      <c r="BC27" s="1352"/>
      <c r="BD27" s="1352"/>
      <c r="BE27" s="1352"/>
      <c r="BF27" s="1352"/>
      <c r="BG27" s="1352"/>
      <c r="BH27" s="1352"/>
      <c r="BI27" s="1352"/>
      <c r="BJ27" s="1352"/>
      <c r="BK27" s="1352"/>
      <c r="BL27" s="1352"/>
      <c r="BM27" s="1352"/>
      <c r="BN27" s="1352"/>
      <c r="BO27" s="1352"/>
      <c r="BP27" s="1352"/>
      <c r="BQ27" s="1352"/>
      <c r="BR27" s="1352"/>
      <c r="BS27" s="1352"/>
      <c r="BT27" s="1352"/>
      <c r="BU27" s="1352"/>
      <c r="BV27" s="1352"/>
      <c r="BW27" s="1352"/>
      <c r="BX27" s="1352"/>
      <c r="BY27" s="1352"/>
      <c r="BZ27" s="1352"/>
      <c r="CA27" s="1352"/>
      <c r="CB27" s="1352"/>
      <c r="CC27" s="1352"/>
      <c r="CD27" s="1352"/>
      <c r="CE27" s="1352"/>
      <c r="CF27" s="1352"/>
      <c r="CG27" s="1352"/>
      <c r="CH27" s="1352"/>
      <c r="CI27" s="1352"/>
      <c r="CJ27" s="1352"/>
      <c r="CK27" s="1352"/>
      <c r="CL27" s="1352"/>
      <c r="CM27" s="1352"/>
      <c r="CN27" s="1352"/>
      <c r="CO27" s="1352"/>
      <c r="CP27" s="1352"/>
      <c r="CQ27" s="1352"/>
      <c r="CR27" s="1352"/>
      <c r="CS27" s="1352"/>
      <c r="CT27" s="1352"/>
      <c r="CU27" s="1352"/>
      <c r="CV27" s="1352"/>
      <c r="CW27" s="1352"/>
      <c r="CX27" s="1352"/>
      <c r="CY27" s="1352"/>
      <c r="CZ27" s="1352"/>
      <c r="DA27" s="1352"/>
      <c r="DB27" s="1352"/>
      <c r="DC27" s="1352"/>
      <c r="DD27" s="1352"/>
      <c r="DE27" s="1352"/>
      <c r="DF27" s="1352"/>
      <c r="DG27" s="1352"/>
      <c r="DH27" s="1352"/>
      <c r="DI27" s="1352"/>
      <c r="DJ27" s="1352"/>
      <c r="DK27" s="1352"/>
      <c r="DL27" s="1352"/>
      <c r="DM27" s="1352"/>
      <c r="DN27" s="1352"/>
      <c r="DO27" s="1352"/>
      <c r="DP27" s="1352"/>
      <c r="DQ27" s="1352"/>
      <c r="DR27" s="1352"/>
      <c r="DS27" s="1352"/>
      <c r="DT27" s="1352"/>
      <c r="DU27" s="1352"/>
      <c r="DV27" s="1352"/>
      <c r="DW27" s="1352"/>
      <c r="DX27" s="1352"/>
      <c r="DY27" s="1352"/>
      <c r="DZ27" s="1352"/>
      <c r="EA27" s="1352"/>
      <c r="EB27" s="1352"/>
      <c r="EC27" s="1352"/>
      <c r="ED27" s="1352"/>
      <c r="EE27" s="1352"/>
      <c r="EF27" s="1352"/>
      <c r="EG27" s="1352"/>
      <c r="EH27" s="1352"/>
      <c r="EI27" s="1352"/>
      <c r="EJ27" s="1352"/>
      <c r="EK27" s="1352"/>
      <c r="EL27" s="1352"/>
      <c r="EM27" s="1352"/>
      <c r="EN27" s="1352"/>
      <c r="EO27" s="1352"/>
      <c r="EP27" s="1352"/>
      <c r="EQ27" s="1352"/>
      <c r="ER27" s="1352"/>
      <c r="ES27" s="1352"/>
      <c r="ET27" s="1352"/>
      <c r="EU27" s="1352"/>
      <c r="EV27" s="1352"/>
      <c r="EW27" s="1352"/>
      <c r="EX27" s="1352"/>
      <c r="EY27" s="1352"/>
      <c r="EZ27" s="1352"/>
      <c r="FA27" s="1352"/>
      <c r="FB27" s="1352"/>
      <c r="FC27" s="1352"/>
      <c r="FD27" s="1352"/>
      <c r="FE27" s="1352"/>
      <c r="FF27" s="1352"/>
      <c r="FG27" s="1352"/>
      <c r="FH27" s="1352"/>
      <c r="FI27" s="1352"/>
      <c r="FJ27" s="1352"/>
      <c r="FK27" s="1352"/>
      <c r="FL27" s="1352"/>
      <c r="FM27" s="1352"/>
      <c r="FN27" s="1352"/>
      <c r="FO27" s="1352"/>
      <c r="FP27" s="1352"/>
      <c r="FQ27" s="1352"/>
      <c r="FR27" s="1352"/>
      <c r="FS27" s="1352"/>
      <c r="FT27" s="1352"/>
      <c r="FU27" s="1352"/>
      <c r="FV27" s="1352"/>
      <c r="FW27" s="1352"/>
      <c r="FX27" s="1352"/>
      <c r="FY27" s="1352"/>
      <c r="FZ27" s="1352"/>
      <c r="GA27" s="1352"/>
      <c r="GB27" s="1352"/>
      <c r="GC27" s="1352"/>
      <c r="GD27" s="1352"/>
      <c r="GE27" s="1352"/>
      <c r="GF27" s="1352"/>
      <c r="GG27" s="1352"/>
      <c r="GH27" s="1352"/>
      <c r="GI27" s="1352"/>
      <c r="GJ27" s="1352"/>
      <c r="GK27" s="1352"/>
      <c r="GL27" s="1352"/>
      <c r="GM27" s="1352"/>
      <c r="GN27" s="1352"/>
      <c r="GO27" s="1352"/>
      <c r="GP27" s="1352"/>
      <c r="GQ27" s="1352"/>
      <c r="GR27" s="1352"/>
      <c r="GS27" s="1352"/>
      <c r="GT27" s="1352"/>
      <c r="GU27" s="1352"/>
      <c r="GV27" s="1352"/>
      <c r="GW27" s="1352"/>
      <c r="GX27" s="1352"/>
      <c r="GY27" s="1352"/>
      <c r="GZ27" s="1352"/>
      <c r="HA27" s="1352"/>
      <c r="HB27" s="1352"/>
      <c r="HC27" s="1352"/>
      <c r="HD27" s="1352"/>
      <c r="HE27" s="1352"/>
      <c r="HF27" s="1352"/>
      <c r="HG27" s="1352"/>
      <c r="HH27" s="1352"/>
      <c r="HI27" s="1352"/>
      <c r="HJ27" s="1352"/>
      <c r="HK27" s="1352"/>
      <c r="HL27" s="1352"/>
      <c r="HM27" s="1352"/>
      <c r="HN27" s="1352"/>
      <c r="HO27" s="1352"/>
      <c r="HP27" s="1352"/>
      <c r="HQ27" s="1352"/>
      <c r="HR27" s="1352"/>
      <c r="HS27" s="1352"/>
      <c r="HT27" s="1352"/>
      <c r="HU27" s="1352"/>
      <c r="HV27" s="1352"/>
      <c r="HW27" s="1352"/>
      <c r="HX27" s="1352"/>
      <c r="HY27" s="1352"/>
      <c r="HZ27" s="1352"/>
      <c r="IA27" s="1352"/>
      <c r="IB27" s="1352"/>
      <c r="IC27" s="1352"/>
      <c r="ID27" s="1352"/>
      <c r="IE27" s="1352"/>
      <c r="IF27" s="1352"/>
      <c r="IG27" s="1352"/>
      <c r="IH27" s="1352"/>
      <c r="II27" s="1352"/>
      <c r="IJ27" s="1352"/>
      <c r="IK27" s="1352"/>
      <c r="IL27" s="1352"/>
      <c r="IM27" s="1352"/>
      <c r="IN27" s="1352"/>
      <c r="IO27" s="1352"/>
    </row>
    <row r="28" spans="1:249">
      <c r="A28" s="1352"/>
      <c r="B28" s="2782"/>
      <c r="C28" s="2348"/>
      <c r="D28" s="2511" t="s">
        <v>577</v>
      </c>
      <c r="E28" s="2528" t="s">
        <v>1301</v>
      </c>
      <c r="F28" s="1234">
        <f t="shared" ref="F28:AM28" si="22">ROUND((F27-E27)/E27*100,1)</f>
        <v>1</v>
      </c>
      <c r="G28" s="1234">
        <f t="shared" si="22"/>
        <v>3</v>
      </c>
      <c r="H28" s="1234">
        <f t="shared" si="22"/>
        <v>1.1000000000000001</v>
      </c>
      <c r="I28" s="1234">
        <f t="shared" si="22"/>
        <v>-1.2</v>
      </c>
      <c r="J28" s="1234">
        <f t="shared" si="22"/>
        <v>-2.5</v>
      </c>
      <c r="K28" s="1234">
        <f t="shared" si="22"/>
        <v>-2.8</v>
      </c>
      <c r="L28" s="1234">
        <f t="shared" si="22"/>
        <v>-1.9</v>
      </c>
      <c r="M28" s="1234">
        <f t="shared" si="22"/>
        <v>-0.3</v>
      </c>
      <c r="N28" s="1234">
        <f t="shared" si="22"/>
        <v>-1</v>
      </c>
      <c r="O28" s="1234">
        <f t="shared" si="22"/>
        <v>0.3</v>
      </c>
      <c r="P28" s="1234">
        <f t="shared" si="22"/>
        <v>-2.7</v>
      </c>
      <c r="Q28" s="1234">
        <f t="shared" si="22"/>
        <v>-2.5</v>
      </c>
      <c r="R28" s="1234">
        <f t="shared" si="22"/>
        <v>-1.2</v>
      </c>
      <c r="S28" s="1234">
        <f t="shared" si="22"/>
        <v>-2.6</v>
      </c>
      <c r="T28" s="1234">
        <f t="shared" si="22"/>
        <v>0</v>
      </c>
      <c r="U28" s="1234">
        <f t="shared" si="22"/>
        <v>0.6</v>
      </c>
      <c r="V28" s="1234">
        <f t="shared" si="22"/>
        <v>0.3</v>
      </c>
      <c r="W28" s="1234">
        <f t="shared" si="22"/>
        <v>3.7</v>
      </c>
      <c r="X28" s="1234">
        <f t="shared" si="22"/>
        <v>3.2</v>
      </c>
      <c r="Y28" s="1234">
        <f t="shared" si="22"/>
        <v>1.3</v>
      </c>
      <c r="Z28" s="1234">
        <f t="shared" si="22"/>
        <v>0.2</v>
      </c>
      <c r="AA28" s="1234">
        <f t="shared" si="22"/>
        <v>0.9</v>
      </c>
      <c r="AB28" s="1234">
        <f t="shared" si="22"/>
        <v>-0.6</v>
      </c>
      <c r="AC28" s="1234">
        <f t="shared" si="22"/>
        <v>0.4</v>
      </c>
      <c r="AD28" s="1234">
        <f t="shared" si="22"/>
        <v>0.1</v>
      </c>
      <c r="AE28" s="1234">
        <f t="shared" si="22"/>
        <v>0.7</v>
      </c>
      <c r="AF28" s="1234">
        <f t="shared" si="22"/>
        <v>0.1</v>
      </c>
      <c r="AG28" s="1234">
        <f t="shared" si="22"/>
        <v>-0.3</v>
      </c>
      <c r="AH28" s="1234">
        <f t="shared" si="22"/>
        <v>-0.2</v>
      </c>
      <c r="AI28" s="1234">
        <f t="shared" si="22"/>
        <v>0.7</v>
      </c>
      <c r="AJ28" s="1234">
        <f t="shared" si="22"/>
        <v>0.2</v>
      </c>
      <c r="AK28" s="1520">
        <f t="shared" si="22"/>
        <v>-1.1000000000000001</v>
      </c>
      <c r="AL28" s="1520">
        <f t="shared" si="22"/>
        <v>-0.2</v>
      </c>
      <c r="AM28" s="1520">
        <f t="shared" si="22"/>
        <v>5.0999999999999996</v>
      </c>
      <c r="AN28" s="2011" t="s">
        <v>97</v>
      </c>
      <c r="AO28" s="1352"/>
      <c r="AP28" s="328"/>
      <c r="AQ28" s="1352"/>
      <c r="AR28" s="1352"/>
      <c r="AS28" s="1352"/>
      <c r="AT28" s="1352"/>
      <c r="AU28" s="1352"/>
      <c r="AV28" s="1352"/>
      <c r="AW28" s="1352"/>
      <c r="AX28" s="1352"/>
      <c r="AY28" s="1352"/>
      <c r="AZ28" s="1352"/>
      <c r="BA28" s="1352"/>
      <c r="BB28" s="1352"/>
      <c r="BC28" s="1352"/>
      <c r="BD28" s="1352"/>
      <c r="BE28" s="1352"/>
      <c r="BF28" s="1352"/>
      <c r="BG28" s="1352"/>
      <c r="BH28" s="1352"/>
      <c r="BI28" s="1352"/>
      <c r="BJ28" s="1352"/>
      <c r="BK28" s="1352"/>
      <c r="BL28" s="1352"/>
      <c r="BM28" s="1352"/>
      <c r="BN28" s="1352"/>
      <c r="BO28" s="1352"/>
      <c r="BP28" s="1352"/>
      <c r="BQ28" s="1352"/>
      <c r="BR28" s="1352"/>
      <c r="BS28" s="1352"/>
      <c r="BT28" s="1352"/>
      <c r="BU28" s="1352"/>
      <c r="BV28" s="1352"/>
      <c r="BW28" s="1352"/>
      <c r="BX28" s="1352"/>
      <c r="BY28" s="1352"/>
      <c r="BZ28" s="1352"/>
      <c r="CA28" s="1352"/>
      <c r="CB28" s="1352"/>
      <c r="CC28" s="1352"/>
      <c r="CD28" s="1352"/>
      <c r="CE28" s="1352"/>
      <c r="CF28" s="1352"/>
      <c r="CG28" s="1352"/>
      <c r="CH28" s="1352"/>
      <c r="CI28" s="1352"/>
      <c r="CJ28" s="1352"/>
      <c r="CK28" s="1352"/>
      <c r="CL28" s="1352"/>
      <c r="CM28" s="1352"/>
      <c r="CN28" s="1352"/>
      <c r="CO28" s="1352"/>
      <c r="CP28" s="1352"/>
      <c r="CQ28" s="1352"/>
      <c r="CR28" s="1352"/>
      <c r="CS28" s="1352"/>
      <c r="CT28" s="1352"/>
      <c r="CU28" s="1352"/>
      <c r="CV28" s="1352"/>
      <c r="CW28" s="1352"/>
      <c r="CX28" s="1352"/>
      <c r="CY28" s="1352"/>
      <c r="CZ28" s="1352"/>
      <c r="DA28" s="1352"/>
      <c r="DB28" s="1352"/>
      <c r="DC28" s="1352"/>
      <c r="DD28" s="1352"/>
      <c r="DE28" s="1352"/>
      <c r="DF28" s="1352"/>
      <c r="DG28" s="1352"/>
      <c r="DH28" s="1352"/>
      <c r="DI28" s="1352"/>
      <c r="DJ28" s="1352"/>
      <c r="DK28" s="1352"/>
      <c r="DL28" s="1352"/>
      <c r="DM28" s="1352"/>
      <c r="DN28" s="1352"/>
      <c r="DO28" s="1352"/>
      <c r="DP28" s="1352"/>
      <c r="DQ28" s="1352"/>
      <c r="DR28" s="1352"/>
      <c r="DS28" s="1352"/>
      <c r="DT28" s="1352"/>
      <c r="DU28" s="1352"/>
      <c r="DV28" s="1352"/>
      <c r="DW28" s="1352"/>
      <c r="DX28" s="1352"/>
      <c r="DY28" s="1352"/>
      <c r="DZ28" s="1352"/>
      <c r="EA28" s="1352"/>
      <c r="EB28" s="1352"/>
      <c r="EC28" s="1352"/>
      <c r="ED28" s="1352"/>
      <c r="EE28" s="1352"/>
      <c r="EF28" s="1352"/>
      <c r="EG28" s="1352"/>
      <c r="EH28" s="1352"/>
      <c r="EI28" s="1352"/>
      <c r="EJ28" s="1352"/>
      <c r="EK28" s="1352"/>
      <c r="EL28" s="1352"/>
      <c r="EM28" s="1352"/>
      <c r="EN28" s="1352"/>
      <c r="EO28" s="1352"/>
      <c r="EP28" s="1352"/>
      <c r="EQ28" s="1352"/>
      <c r="ER28" s="1352"/>
      <c r="ES28" s="1352"/>
      <c r="ET28" s="1352"/>
      <c r="EU28" s="1352"/>
      <c r="EV28" s="1352"/>
      <c r="EW28" s="1352"/>
      <c r="EX28" s="1352"/>
      <c r="EY28" s="1352"/>
      <c r="EZ28" s="1352"/>
      <c r="FA28" s="1352"/>
      <c r="FB28" s="1352"/>
      <c r="FC28" s="1352"/>
      <c r="FD28" s="1352"/>
      <c r="FE28" s="1352"/>
      <c r="FF28" s="1352"/>
      <c r="FG28" s="1352"/>
      <c r="FH28" s="1352"/>
      <c r="FI28" s="1352"/>
      <c r="FJ28" s="1352"/>
      <c r="FK28" s="1352"/>
      <c r="FL28" s="1352"/>
      <c r="FM28" s="1352"/>
      <c r="FN28" s="1352"/>
      <c r="FO28" s="1352"/>
      <c r="FP28" s="1352"/>
      <c r="FQ28" s="1352"/>
      <c r="FR28" s="1352"/>
      <c r="FS28" s="1352"/>
      <c r="FT28" s="1352"/>
      <c r="FU28" s="1352"/>
      <c r="FV28" s="1352"/>
      <c r="FW28" s="1352"/>
      <c r="FX28" s="1352"/>
      <c r="FY28" s="1352"/>
      <c r="FZ28" s="1352"/>
      <c r="GA28" s="1352"/>
      <c r="GB28" s="1352"/>
      <c r="GC28" s="1352"/>
      <c r="GD28" s="1352"/>
      <c r="GE28" s="1352"/>
      <c r="GF28" s="1352"/>
      <c r="GG28" s="1352"/>
      <c r="GH28" s="1352"/>
      <c r="GI28" s="1352"/>
      <c r="GJ28" s="1352"/>
      <c r="GK28" s="1352"/>
      <c r="GL28" s="1352"/>
      <c r="GM28" s="1352"/>
      <c r="GN28" s="1352"/>
      <c r="GO28" s="1352"/>
      <c r="GP28" s="1352"/>
      <c r="GQ28" s="1352"/>
      <c r="GR28" s="1352"/>
      <c r="GS28" s="1352"/>
      <c r="GT28" s="1352"/>
      <c r="GU28" s="1352"/>
      <c r="GV28" s="1352"/>
      <c r="GW28" s="1352"/>
      <c r="GX28" s="1352"/>
      <c r="GY28" s="1352"/>
      <c r="GZ28" s="1352"/>
      <c r="HA28" s="1352"/>
      <c r="HB28" s="1352"/>
      <c r="HC28" s="1352"/>
      <c r="HD28" s="1352"/>
      <c r="HE28" s="1352"/>
      <c r="HF28" s="1352"/>
      <c r="HG28" s="1352"/>
      <c r="HH28" s="1352"/>
      <c r="HI28" s="1352"/>
      <c r="HJ28" s="1352"/>
      <c r="HK28" s="1352"/>
      <c r="HL28" s="1352"/>
      <c r="HM28" s="1352"/>
      <c r="HN28" s="1352"/>
      <c r="HO28" s="1352"/>
      <c r="HP28" s="1352"/>
      <c r="HQ28" s="1352"/>
      <c r="HR28" s="1352"/>
      <c r="HS28" s="1352"/>
      <c r="HT28" s="1352"/>
      <c r="HU28" s="1352"/>
      <c r="HV28" s="1352"/>
      <c r="HW28" s="1352"/>
      <c r="HX28" s="1352"/>
      <c r="HY28" s="1352"/>
      <c r="HZ28" s="1352"/>
      <c r="IA28" s="1352"/>
      <c r="IB28" s="1352"/>
      <c r="IC28" s="1352"/>
      <c r="ID28" s="1352"/>
      <c r="IE28" s="1352"/>
      <c r="IF28" s="1352"/>
      <c r="IG28" s="1352"/>
      <c r="IH28" s="1352"/>
      <c r="II28" s="1352"/>
      <c r="IJ28" s="1352"/>
      <c r="IK28" s="1352"/>
      <c r="IL28" s="1352"/>
      <c r="IM28" s="1352"/>
      <c r="IN28" s="1352"/>
      <c r="IO28" s="1352"/>
    </row>
    <row r="29" spans="1:249">
      <c r="A29" s="1352"/>
      <c r="B29" s="2782"/>
      <c r="C29" s="2348" t="s">
        <v>572</v>
      </c>
      <c r="D29" s="2511" t="s">
        <v>1348</v>
      </c>
      <c r="E29" s="2529">
        <v>1.65</v>
      </c>
      <c r="F29" s="2530">
        <v>1.84</v>
      </c>
      <c r="G29" s="2530">
        <v>1.62</v>
      </c>
      <c r="H29" s="2530">
        <v>1.1499999999999999</v>
      </c>
      <c r="I29" s="2530">
        <v>0.85</v>
      </c>
      <c r="J29" s="2530">
        <v>0.81</v>
      </c>
      <c r="K29" s="2530">
        <v>1.01</v>
      </c>
      <c r="L29" s="2302">
        <v>1.0900000000000001</v>
      </c>
      <c r="M29" s="2302">
        <v>0.91</v>
      </c>
      <c r="N29" s="2302">
        <v>0.66</v>
      </c>
      <c r="O29" s="2531">
        <v>0.67</v>
      </c>
      <c r="P29" s="2532">
        <v>0.8</v>
      </c>
      <c r="Q29" s="901">
        <v>0.74</v>
      </c>
      <c r="R29" s="901">
        <v>0.75</v>
      </c>
      <c r="S29" s="2533">
        <v>0.9</v>
      </c>
      <c r="T29" s="2533">
        <v>1.17</v>
      </c>
      <c r="U29" s="2533">
        <v>1.3</v>
      </c>
      <c r="V29" s="2533">
        <v>1.4</v>
      </c>
      <c r="W29" s="2533">
        <v>1.34</v>
      </c>
      <c r="X29" s="2534">
        <v>1.01</v>
      </c>
      <c r="Y29" s="2534">
        <v>0.77</v>
      </c>
      <c r="Z29" s="2534">
        <v>0.9</v>
      </c>
      <c r="AA29" s="2534">
        <v>1.01</v>
      </c>
      <c r="AB29" s="2534">
        <v>1.1399999999999999</v>
      </c>
      <c r="AC29" s="2534">
        <v>1.26</v>
      </c>
      <c r="AD29" s="2534">
        <v>1.41</v>
      </c>
      <c r="AE29" s="2534">
        <v>1.56</v>
      </c>
      <c r="AF29" s="2534">
        <v>1.79</v>
      </c>
      <c r="AG29" s="1556">
        <v>1.98</v>
      </c>
      <c r="AH29" s="2534">
        <v>2.1800000000000002</v>
      </c>
      <c r="AI29" s="2012">
        <v>2.1</v>
      </c>
      <c r="AJ29" s="2012">
        <v>1.72</v>
      </c>
      <c r="AK29" s="2013">
        <v>1.74</v>
      </c>
      <c r="AL29" s="2013">
        <v>1.88</v>
      </c>
      <c r="AM29" s="2535">
        <v>1.85</v>
      </c>
      <c r="AN29" s="2006" t="s">
        <v>1349</v>
      </c>
      <c r="AO29" s="1352"/>
      <c r="AP29" s="328" t="s">
        <v>1350</v>
      </c>
      <c r="AQ29" s="1352"/>
      <c r="AR29" s="1352"/>
      <c r="AS29" s="2014"/>
      <c r="AT29" s="2014"/>
      <c r="AU29" s="1352"/>
      <c r="AV29" s="1352"/>
      <c r="AW29" s="1352"/>
      <c r="AX29" s="1352"/>
      <c r="AY29" s="1352"/>
      <c r="AZ29" s="1352"/>
      <c r="BA29" s="1352"/>
      <c r="BB29" s="1352"/>
      <c r="BC29" s="1352"/>
      <c r="BD29" s="1352"/>
      <c r="BE29" s="1352"/>
      <c r="BF29" s="1352"/>
      <c r="BG29" s="1352"/>
      <c r="BH29" s="1352"/>
      <c r="BI29" s="1352"/>
      <c r="BJ29" s="1352"/>
      <c r="BK29" s="1352"/>
      <c r="BL29" s="1352"/>
      <c r="BM29" s="1352"/>
      <c r="BN29" s="1352"/>
      <c r="BO29" s="1352"/>
      <c r="BP29" s="1352"/>
      <c r="BQ29" s="1352"/>
      <c r="BR29" s="1352"/>
      <c r="BS29" s="1352"/>
      <c r="BT29" s="1352"/>
      <c r="BU29" s="1352"/>
      <c r="BV29" s="1352"/>
      <c r="BW29" s="1352"/>
      <c r="BX29" s="1352"/>
      <c r="BY29" s="1352"/>
      <c r="BZ29" s="1352"/>
      <c r="CA29" s="1352"/>
      <c r="CB29" s="1352"/>
      <c r="CC29" s="1352"/>
      <c r="CD29" s="1352"/>
      <c r="CE29" s="1352"/>
      <c r="CF29" s="1352"/>
      <c r="CG29" s="1352"/>
      <c r="CH29" s="1352"/>
      <c r="CI29" s="1352"/>
      <c r="CJ29" s="1352"/>
      <c r="CK29" s="1352"/>
      <c r="CL29" s="1352"/>
      <c r="CM29" s="1352"/>
      <c r="CN29" s="1352"/>
      <c r="CO29" s="1352"/>
      <c r="CP29" s="1352"/>
      <c r="CQ29" s="1352"/>
      <c r="CR29" s="1352"/>
      <c r="CS29" s="1352"/>
      <c r="CT29" s="1352"/>
      <c r="CU29" s="1352"/>
      <c r="CV29" s="1352"/>
      <c r="CW29" s="1352"/>
      <c r="CX29" s="1352"/>
      <c r="CY29" s="1352"/>
      <c r="CZ29" s="1352"/>
      <c r="DA29" s="1352"/>
      <c r="DB29" s="1352"/>
      <c r="DC29" s="1352"/>
      <c r="DD29" s="1352"/>
      <c r="DE29" s="1352"/>
      <c r="DF29" s="1352"/>
      <c r="DG29" s="1352"/>
      <c r="DH29" s="1352"/>
      <c r="DI29" s="1352"/>
      <c r="DJ29" s="1352"/>
      <c r="DK29" s="1352"/>
      <c r="DL29" s="1352"/>
      <c r="DM29" s="1352"/>
      <c r="DN29" s="1352"/>
      <c r="DO29" s="1352"/>
      <c r="DP29" s="1352"/>
      <c r="DQ29" s="1352"/>
      <c r="DR29" s="1352"/>
      <c r="DS29" s="1352"/>
      <c r="DT29" s="1352"/>
      <c r="DU29" s="1352"/>
      <c r="DV29" s="1352"/>
      <c r="DW29" s="1352"/>
      <c r="DX29" s="1352"/>
      <c r="DY29" s="1352"/>
      <c r="DZ29" s="1352"/>
      <c r="EA29" s="1352"/>
      <c r="EB29" s="1352"/>
      <c r="EC29" s="1352"/>
      <c r="ED29" s="1352"/>
      <c r="EE29" s="1352"/>
      <c r="EF29" s="1352"/>
      <c r="EG29" s="1352"/>
      <c r="EH29" s="1352"/>
      <c r="EI29" s="1352"/>
      <c r="EJ29" s="1352"/>
      <c r="EK29" s="1352"/>
      <c r="EL29" s="1352"/>
      <c r="EM29" s="1352"/>
      <c r="EN29" s="1352"/>
      <c r="EO29" s="1352"/>
      <c r="EP29" s="1352"/>
      <c r="EQ29" s="1352"/>
      <c r="ER29" s="1352"/>
      <c r="ES29" s="1352"/>
      <c r="ET29" s="1352"/>
      <c r="EU29" s="1352"/>
      <c r="EV29" s="1352"/>
      <c r="EW29" s="1352"/>
      <c r="EX29" s="1352"/>
      <c r="EY29" s="1352"/>
      <c r="EZ29" s="1352"/>
      <c r="FA29" s="1352"/>
      <c r="FB29" s="1352"/>
      <c r="FC29" s="1352"/>
      <c r="FD29" s="1352"/>
      <c r="FE29" s="1352"/>
      <c r="FF29" s="1352"/>
      <c r="FG29" s="1352"/>
      <c r="FH29" s="1352"/>
      <c r="FI29" s="1352"/>
      <c r="FJ29" s="1352"/>
      <c r="FK29" s="1352"/>
      <c r="FL29" s="1352"/>
      <c r="FM29" s="1352"/>
      <c r="FN29" s="1352"/>
      <c r="FO29" s="1352"/>
      <c r="FP29" s="1352"/>
      <c r="FQ29" s="1352"/>
      <c r="FR29" s="1352"/>
      <c r="FS29" s="1352"/>
      <c r="FT29" s="1352"/>
      <c r="FU29" s="1352"/>
      <c r="FV29" s="1352"/>
      <c r="FW29" s="1352"/>
      <c r="FX29" s="1352"/>
      <c r="FY29" s="1352"/>
      <c r="FZ29" s="1352"/>
      <c r="GA29" s="1352"/>
      <c r="GB29" s="1352"/>
      <c r="GC29" s="1352"/>
      <c r="GD29" s="1352"/>
      <c r="GE29" s="1352"/>
      <c r="GF29" s="1352"/>
      <c r="GG29" s="1352"/>
      <c r="GH29" s="1352"/>
      <c r="GI29" s="1352"/>
      <c r="GJ29" s="1352"/>
      <c r="GK29" s="1352"/>
      <c r="GL29" s="1352"/>
      <c r="GM29" s="1352"/>
      <c r="GN29" s="1352"/>
      <c r="GO29" s="1352"/>
      <c r="GP29" s="1352"/>
      <c r="GQ29" s="1352"/>
      <c r="GR29" s="1352"/>
      <c r="GS29" s="1352"/>
      <c r="GT29" s="1352"/>
      <c r="GU29" s="1352"/>
      <c r="GV29" s="1352"/>
      <c r="GW29" s="1352"/>
      <c r="GX29" s="1352"/>
      <c r="GY29" s="1352"/>
      <c r="GZ29" s="1352"/>
      <c r="HA29" s="1352"/>
      <c r="HB29" s="1352"/>
      <c r="HC29" s="1352"/>
      <c r="HD29" s="1352"/>
      <c r="HE29" s="1352"/>
      <c r="HF29" s="1352"/>
      <c r="HG29" s="1352"/>
      <c r="HH29" s="1352"/>
      <c r="HI29" s="1352"/>
      <c r="HJ29" s="1352"/>
      <c r="HK29" s="1352"/>
      <c r="HL29" s="1352"/>
      <c r="HM29" s="1352"/>
      <c r="HN29" s="1352"/>
      <c r="HO29" s="1352"/>
      <c r="HP29" s="1352"/>
      <c r="HQ29" s="1352"/>
      <c r="HR29" s="1352"/>
      <c r="HS29" s="1352"/>
      <c r="HT29" s="1352"/>
      <c r="HU29" s="1352"/>
      <c r="HV29" s="1352"/>
      <c r="HW29" s="1352"/>
      <c r="HX29" s="1352"/>
      <c r="HY29" s="1352"/>
      <c r="HZ29" s="1352"/>
      <c r="IA29" s="1352"/>
      <c r="IB29" s="1352"/>
      <c r="IC29" s="1352"/>
      <c r="ID29" s="1352"/>
      <c r="IE29" s="1352"/>
      <c r="IF29" s="1352"/>
      <c r="IG29" s="1352"/>
      <c r="IH29" s="1352"/>
      <c r="II29" s="1352"/>
      <c r="IJ29" s="1352"/>
      <c r="IK29" s="1352"/>
      <c r="IL29" s="1352"/>
      <c r="IM29" s="1352"/>
      <c r="IN29" s="1352"/>
      <c r="IO29" s="1352"/>
    </row>
    <row r="30" spans="1:249">
      <c r="A30" s="1352"/>
      <c r="B30" s="2782"/>
      <c r="C30" s="2348" t="s">
        <v>573</v>
      </c>
      <c r="D30" s="2511" t="s">
        <v>1348</v>
      </c>
      <c r="E30" s="2536">
        <v>0.99</v>
      </c>
      <c r="F30" s="2302">
        <v>1.1100000000000001</v>
      </c>
      <c r="G30" s="2302">
        <v>1.01</v>
      </c>
      <c r="H30" s="2302">
        <v>0.71</v>
      </c>
      <c r="I30" s="2302">
        <v>0.5</v>
      </c>
      <c r="J30" s="2302">
        <v>0.46</v>
      </c>
      <c r="K30" s="2302">
        <v>0.5</v>
      </c>
      <c r="L30" s="2537">
        <v>0.62</v>
      </c>
      <c r="M30" s="2537">
        <v>0.54</v>
      </c>
      <c r="N30" s="2537">
        <v>0.37</v>
      </c>
      <c r="O30" s="2538">
        <v>0.37</v>
      </c>
      <c r="P30" s="2406">
        <v>0.46</v>
      </c>
      <c r="Q30" s="2408">
        <v>0.43</v>
      </c>
      <c r="R30" s="2408">
        <v>0.44</v>
      </c>
      <c r="S30" s="2408">
        <v>0.55000000000000004</v>
      </c>
      <c r="T30" s="2408">
        <v>0.73</v>
      </c>
      <c r="U30" s="2408">
        <v>0.86</v>
      </c>
      <c r="V30" s="2408">
        <v>0.95</v>
      </c>
      <c r="W30" s="2408">
        <v>0.92</v>
      </c>
      <c r="X30" s="2013">
        <v>0.7</v>
      </c>
      <c r="Y30" s="2013">
        <v>0.44</v>
      </c>
      <c r="Z30" s="2013">
        <v>0.53</v>
      </c>
      <c r="AA30" s="2013">
        <v>0.61</v>
      </c>
      <c r="AB30" s="2013">
        <v>0.69</v>
      </c>
      <c r="AC30" s="2013">
        <v>0.79</v>
      </c>
      <c r="AD30" s="2013">
        <v>0.91</v>
      </c>
      <c r="AE30" s="2013">
        <v>1.01</v>
      </c>
      <c r="AF30" s="2013">
        <v>1.17</v>
      </c>
      <c r="AG30" s="2013">
        <v>1.32</v>
      </c>
      <c r="AH30" s="2013">
        <v>1.45</v>
      </c>
      <c r="AI30" s="2013">
        <v>1.38</v>
      </c>
      <c r="AJ30" s="2013">
        <v>0.97</v>
      </c>
      <c r="AK30" s="2012">
        <v>0.94</v>
      </c>
      <c r="AL30" s="2012">
        <v>1.27</v>
      </c>
      <c r="AM30" s="2012">
        <v>1.02</v>
      </c>
      <c r="AN30" s="1553" t="s">
        <v>1351</v>
      </c>
      <c r="AO30" s="1352"/>
      <c r="AP30" s="328" t="s">
        <v>1352</v>
      </c>
      <c r="AQ30" s="1352"/>
      <c r="AR30" s="1352"/>
      <c r="AS30" s="2014"/>
      <c r="AT30" s="2014"/>
      <c r="AU30" s="1352"/>
      <c r="AV30" s="1352"/>
      <c r="AW30" s="1352"/>
      <c r="AX30" s="1352"/>
      <c r="AY30" s="1352"/>
      <c r="AZ30" s="1352"/>
      <c r="BA30" s="1352"/>
      <c r="BB30" s="1352"/>
      <c r="BC30" s="1352"/>
      <c r="BD30" s="1352"/>
      <c r="BE30" s="1352"/>
      <c r="BF30" s="1352"/>
      <c r="BG30" s="1352"/>
      <c r="BH30" s="1352"/>
      <c r="BI30" s="1352"/>
      <c r="BJ30" s="1352"/>
      <c r="BK30" s="1352"/>
      <c r="BL30" s="1352"/>
      <c r="BM30" s="1352"/>
      <c r="BN30" s="1352"/>
      <c r="BO30" s="1352"/>
      <c r="BP30" s="1352"/>
      <c r="BQ30" s="1352"/>
      <c r="BR30" s="1352"/>
      <c r="BS30" s="1352"/>
      <c r="BT30" s="1352"/>
      <c r="BU30" s="1352"/>
      <c r="BV30" s="1352"/>
      <c r="BW30" s="1352"/>
      <c r="BX30" s="1352"/>
      <c r="BY30" s="1352"/>
      <c r="BZ30" s="1352"/>
      <c r="CA30" s="1352"/>
      <c r="CB30" s="1352"/>
      <c r="CC30" s="1352"/>
      <c r="CD30" s="1352"/>
      <c r="CE30" s="1352"/>
      <c r="CF30" s="1352"/>
      <c r="CG30" s="1352"/>
      <c r="CH30" s="1352"/>
      <c r="CI30" s="1352"/>
      <c r="CJ30" s="1352"/>
      <c r="CK30" s="1352"/>
      <c r="CL30" s="1352"/>
      <c r="CM30" s="1352"/>
      <c r="CN30" s="1352"/>
      <c r="CO30" s="1352"/>
      <c r="CP30" s="1352"/>
      <c r="CQ30" s="1352"/>
      <c r="CR30" s="1352"/>
      <c r="CS30" s="1352"/>
      <c r="CT30" s="1352"/>
      <c r="CU30" s="1352"/>
      <c r="CV30" s="1352"/>
      <c r="CW30" s="1352"/>
      <c r="CX30" s="1352"/>
      <c r="CY30" s="1352"/>
      <c r="CZ30" s="1352"/>
      <c r="DA30" s="1352"/>
      <c r="DB30" s="1352"/>
      <c r="DC30" s="1352"/>
      <c r="DD30" s="1352"/>
      <c r="DE30" s="1352"/>
      <c r="DF30" s="1352"/>
      <c r="DG30" s="1352"/>
      <c r="DH30" s="1352"/>
      <c r="DI30" s="1352"/>
      <c r="DJ30" s="1352"/>
      <c r="DK30" s="1352"/>
      <c r="DL30" s="1352"/>
      <c r="DM30" s="1352"/>
      <c r="DN30" s="1352"/>
      <c r="DO30" s="1352"/>
      <c r="DP30" s="1352"/>
      <c r="DQ30" s="1352"/>
      <c r="DR30" s="1352"/>
      <c r="DS30" s="1352"/>
      <c r="DT30" s="1352"/>
      <c r="DU30" s="1352"/>
      <c r="DV30" s="1352"/>
      <c r="DW30" s="1352"/>
      <c r="DX30" s="1352"/>
      <c r="DY30" s="1352"/>
      <c r="DZ30" s="1352"/>
      <c r="EA30" s="1352"/>
      <c r="EB30" s="1352"/>
      <c r="EC30" s="1352"/>
      <c r="ED30" s="1352"/>
      <c r="EE30" s="1352"/>
      <c r="EF30" s="1352"/>
      <c r="EG30" s="1352"/>
      <c r="EH30" s="1352"/>
      <c r="EI30" s="1352"/>
      <c r="EJ30" s="1352"/>
      <c r="EK30" s="1352"/>
      <c r="EL30" s="1352"/>
      <c r="EM30" s="1352"/>
      <c r="EN30" s="1352"/>
      <c r="EO30" s="1352"/>
      <c r="EP30" s="1352"/>
      <c r="EQ30" s="1352"/>
      <c r="ER30" s="1352"/>
      <c r="ES30" s="1352"/>
      <c r="ET30" s="1352"/>
      <c r="EU30" s="1352"/>
      <c r="EV30" s="1352"/>
      <c r="EW30" s="1352"/>
      <c r="EX30" s="1352"/>
      <c r="EY30" s="1352"/>
      <c r="EZ30" s="1352"/>
      <c r="FA30" s="1352"/>
      <c r="FB30" s="1352"/>
      <c r="FC30" s="1352"/>
      <c r="FD30" s="1352"/>
      <c r="FE30" s="1352"/>
      <c r="FF30" s="1352"/>
      <c r="FG30" s="1352"/>
      <c r="FH30" s="1352"/>
      <c r="FI30" s="1352"/>
      <c r="FJ30" s="1352"/>
      <c r="FK30" s="1352"/>
      <c r="FL30" s="1352"/>
      <c r="FM30" s="1352"/>
      <c r="FN30" s="1352"/>
      <c r="FO30" s="1352"/>
      <c r="FP30" s="1352"/>
      <c r="FQ30" s="1352"/>
      <c r="FR30" s="1352"/>
      <c r="FS30" s="1352"/>
      <c r="FT30" s="1352"/>
      <c r="FU30" s="1352"/>
      <c r="FV30" s="1352"/>
      <c r="FW30" s="1352"/>
      <c r="FX30" s="1352"/>
      <c r="FY30" s="1352"/>
      <c r="FZ30" s="1352"/>
      <c r="GA30" s="1352"/>
      <c r="GB30" s="1352"/>
      <c r="GC30" s="1352"/>
      <c r="GD30" s="1352"/>
      <c r="GE30" s="1352"/>
      <c r="GF30" s="1352"/>
      <c r="GG30" s="1352"/>
      <c r="GH30" s="1352"/>
      <c r="GI30" s="1352"/>
      <c r="GJ30" s="1352"/>
      <c r="GK30" s="1352"/>
      <c r="GL30" s="1352"/>
      <c r="GM30" s="1352"/>
      <c r="GN30" s="1352"/>
      <c r="GO30" s="1352"/>
      <c r="GP30" s="1352"/>
      <c r="GQ30" s="1352"/>
      <c r="GR30" s="1352"/>
      <c r="GS30" s="1352"/>
      <c r="GT30" s="1352"/>
      <c r="GU30" s="1352"/>
      <c r="GV30" s="1352"/>
      <c r="GW30" s="1352"/>
      <c r="GX30" s="1352"/>
      <c r="GY30" s="1352"/>
      <c r="GZ30" s="1352"/>
      <c r="HA30" s="1352"/>
      <c r="HB30" s="1352"/>
      <c r="HC30" s="1352"/>
      <c r="HD30" s="1352"/>
      <c r="HE30" s="1352"/>
      <c r="HF30" s="1352"/>
      <c r="HG30" s="1352"/>
      <c r="HH30" s="1352"/>
      <c r="HI30" s="1352"/>
      <c r="HJ30" s="1352"/>
      <c r="HK30" s="1352"/>
      <c r="HL30" s="1352"/>
      <c r="HM30" s="1352"/>
      <c r="HN30" s="1352"/>
      <c r="HO30" s="1352"/>
      <c r="HP30" s="1352"/>
      <c r="HQ30" s="1352"/>
      <c r="HR30" s="1352"/>
      <c r="HS30" s="1352"/>
      <c r="HT30" s="1352"/>
      <c r="HU30" s="1352"/>
      <c r="HV30" s="1352"/>
      <c r="HW30" s="1352"/>
      <c r="HX30" s="1352"/>
      <c r="HY30" s="1352"/>
      <c r="HZ30" s="1352"/>
      <c r="IA30" s="1352"/>
      <c r="IB30" s="1352"/>
      <c r="IC30" s="1352"/>
      <c r="ID30" s="1352"/>
      <c r="IE30" s="1352"/>
      <c r="IF30" s="1352"/>
      <c r="IG30" s="1352"/>
      <c r="IH30" s="1352"/>
      <c r="II30" s="1352"/>
      <c r="IJ30" s="1352"/>
      <c r="IK30" s="1352"/>
      <c r="IL30" s="1352"/>
      <c r="IM30" s="1352"/>
      <c r="IN30" s="1352"/>
      <c r="IO30" s="1352"/>
    </row>
    <row r="31" spans="1:249">
      <c r="A31" s="1352"/>
      <c r="B31" s="2783"/>
      <c r="C31" s="2539" t="s">
        <v>1353</v>
      </c>
      <c r="D31" s="2511" t="s">
        <v>575</v>
      </c>
      <c r="E31" s="2540" t="s">
        <v>579</v>
      </c>
      <c r="F31" s="2540" t="s">
        <v>579</v>
      </c>
      <c r="G31" s="2540" t="s">
        <v>579</v>
      </c>
      <c r="H31" s="2540" t="s">
        <v>579</v>
      </c>
      <c r="I31" s="2540" t="s">
        <v>579</v>
      </c>
      <c r="J31" s="2540" t="s">
        <v>579</v>
      </c>
      <c r="K31" s="2540" t="s">
        <v>579</v>
      </c>
      <c r="L31" s="2540" t="s">
        <v>579</v>
      </c>
      <c r="M31" s="2541">
        <v>3.7</v>
      </c>
      <c r="N31" s="2541">
        <v>4.7</v>
      </c>
      <c r="O31" s="2541">
        <v>5.8</v>
      </c>
      <c r="P31" s="2541">
        <v>5.9</v>
      </c>
      <c r="Q31" s="2541">
        <v>6.3</v>
      </c>
      <c r="R31" s="2541">
        <v>6.8</v>
      </c>
      <c r="S31" s="2541">
        <v>6.4</v>
      </c>
      <c r="T31" s="2541">
        <v>5.5</v>
      </c>
      <c r="U31" s="2541">
        <v>5</v>
      </c>
      <c r="V31" s="2541">
        <v>4.5999999999999996</v>
      </c>
      <c r="W31" s="2541">
        <v>4</v>
      </c>
      <c r="X31" s="2541">
        <v>4.2</v>
      </c>
      <c r="Y31" s="2541">
        <v>5.2</v>
      </c>
      <c r="Z31" s="2541">
        <v>5.3</v>
      </c>
      <c r="AA31" s="2541">
        <v>4.5999999999999996</v>
      </c>
      <c r="AB31" s="2541">
        <v>4.7</v>
      </c>
      <c r="AC31" s="2541">
        <v>4.0999999999999996</v>
      </c>
      <c r="AD31" s="2541">
        <v>3.9</v>
      </c>
      <c r="AE31" s="2541">
        <v>3.7</v>
      </c>
      <c r="AF31" s="2541">
        <v>3.4</v>
      </c>
      <c r="AG31" s="2541">
        <v>2.7</v>
      </c>
      <c r="AH31" s="2541">
        <v>2.6</v>
      </c>
      <c r="AI31" s="2541">
        <v>2.2999999999999998</v>
      </c>
      <c r="AJ31" s="2542">
        <v>2.7</v>
      </c>
      <c r="AK31" s="2542">
        <v>2.8</v>
      </c>
      <c r="AL31" s="2542">
        <v>2.6</v>
      </c>
      <c r="AM31" s="2542">
        <v>2.6</v>
      </c>
      <c r="AN31" s="2017" t="s">
        <v>1354</v>
      </c>
      <c r="AO31" s="1352"/>
      <c r="AP31" s="328" t="s">
        <v>1355</v>
      </c>
      <c r="AQ31" s="1352"/>
      <c r="AR31" s="1352"/>
      <c r="AS31" s="2014"/>
      <c r="AT31" s="2014"/>
      <c r="AU31" s="1352"/>
      <c r="AV31" s="1352"/>
      <c r="AW31" s="1352"/>
      <c r="AX31" s="1352"/>
      <c r="AY31" s="1352"/>
      <c r="AZ31" s="1352"/>
      <c r="BA31" s="1352"/>
      <c r="BB31" s="1352"/>
      <c r="BC31" s="1352"/>
      <c r="BD31" s="1352"/>
      <c r="BE31" s="1352"/>
      <c r="BF31" s="1352"/>
      <c r="BG31" s="1352"/>
      <c r="BH31" s="1352"/>
      <c r="BI31" s="1352"/>
      <c r="BJ31" s="1352"/>
      <c r="BK31" s="1352"/>
      <c r="BL31" s="1352"/>
      <c r="BM31" s="1352"/>
      <c r="BN31" s="1352"/>
      <c r="BO31" s="1352"/>
      <c r="BP31" s="1352"/>
      <c r="BQ31" s="1352"/>
      <c r="BR31" s="1352"/>
      <c r="BS31" s="1352"/>
      <c r="BT31" s="1352"/>
      <c r="BU31" s="1352"/>
      <c r="BV31" s="1352"/>
      <c r="BW31" s="1352"/>
      <c r="BX31" s="1352"/>
      <c r="BY31" s="1352"/>
      <c r="BZ31" s="1352"/>
      <c r="CA31" s="1352"/>
      <c r="CB31" s="1352"/>
      <c r="CC31" s="1352"/>
      <c r="CD31" s="1352"/>
      <c r="CE31" s="1352"/>
      <c r="CF31" s="1352"/>
      <c r="CG31" s="1352"/>
      <c r="CH31" s="1352"/>
      <c r="CI31" s="1352"/>
      <c r="CJ31" s="1352"/>
      <c r="CK31" s="1352"/>
      <c r="CL31" s="1352"/>
      <c r="CM31" s="1352"/>
      <c r="CN31" s="1352"/>
      <c r="CO31" s="1352"/>
      <c r="CP31" s="1352"/>
      <c r="CQ31" s="1352"/>
      <c r="CR31" s="1352"/>
      <c r="CS31" s="1352"/>
      <c r="CT31" s="1352"/>
      <c r="CU31" s="1352"/>
      <c r="CV31" s="1352"/>
      <c r="CW31" s="1352"/>
      <c r="CX31" s="1352"/>
      <c r="CY31" s="1352"/>
      <c r="CZ31" s="1352"/>
      <c r="DA31" s="1352"/>
      <c r="DB31" s="1352"/>
      <c r="DC31" s="1352"/>
      <c r="DD31" s="1352"/>
      <c r="DE31" s="1352"/>
      <c r="DF31" s="1352"/>
      <c r="DG31" s="1352"/>
      <c r="DH31" s="1352"/>
      <c r="DI31" s="1352"/>
      <c r="DJ31" s="1352"/>
      <c r="DK31" s="1352"/>
      <c r="DL31" s="1352"/>
      <c r="DM31" s="1352"/>
      <c r="DN31" s="1352"/>
      <c r="DO31" s="1352"/>
      <c r="DP31" s="1352"/>
      <c r="DQ31" s="1352"/>
      <c r="DR31" s="1352"/>
      <c r="DS31" s="1352"/>
      <c r="DT31" s="1352"/>
      <c r="DU31" s="1352"/>
      <c r="DV31" s="1352"/>
      <c r="DW31" s="1352"/>
      <c r="DX31" s="1352"/>
      <c r="DY31" s="1352"/>
      <c r="DZ31" s="1352"/>
      <c r="EA31" s="1352"/>
      <c r="EB31" s="1352"/>
      <c r="EC31" s="1352"/>
      <c r="ED31" s="1352"/>
      <c r="EE31" s="1352"/>
      <c r="EF31" s="1352"/>
      <c r="EG31" s="1352"/>
      <c r="EH31" s="1352"/>
      <c r="EI31" s="1352"/>
      <c r="EJ31" s="1352"/>
      <c r="EK31" s="1352"/>
      <c r="EL31" s="1352"/>
      <c r="EM31" s="1352"/>
      <c r="EN31" s="1352"/>
      <c r="EO31" s="1352"/>
      <c r="EP31" s="1352"/>
      <c r="EQ31" s="1352"/>
      <c r="ER31" s="1352"/>
      <c r="ES31" s="1352"/>
      <c r="ET31" s="1352"/>
      <c r="EU31" s="1352"/>
      <c r="EV31" s="1352"/>
      <c r="EW31" s="1352"/>
      <c r="EX31" s="1352"/>
      <c r="EY31" s="1352"/>
      <c r="EZ31" s="1352"/>
      <c r="FA31" s="1352"/>
      <c r="FB31" s="1352"/>
      <c r="FC31" s="1352"/>
      <c r="FD31" s="1352"/>
      <c r="FE31" s="1352"/>
      <c r="FF31" s="1352"/>
      <c r="FG31" s="1352"/>
      <c r="FH31" s="1352"/>
      <c r="FI31" s="1352"/>
      <c r="FJ31" s="1352"/>
      <c r="FK31" s="1352"/>
      <c r="FL31" s="1352"/>
      <c r="FM31" s="1352"/>
      <c r="FN31" s="1352"/>
      <c r="FO31" s="1352"/>
      <c r="FP31" s="1352"/>
      <c r="FQ31" s="1352"/>
      <c r="FR31" s="1352"/>
      <c r="FS31" s="1352"/>
      <c r="FT31" s="1352"/>
      <c r="FU31" s="1352"/>
      <c r="FV31" s="1352"/>
      <c r="FW31" s="1352"/>
      <c r="FX31" s="1352"/>
      <c r="FY31" s="1352"/>
      <c r="FZ31" s="1352"/>
      <c r="GA31" s="1352"/>
      <c r="GB31" s="1352"/>
      <c r="GC31" s="1352"/>
      <c r="GD31" s="1352"/>
      <c r="GE31" s="1352"/>
      <c r="GF31" s="1352"/>
      <c r="GG31" s="1352"/>
      <c r="GH31" s="1352"/>
      <c r="GI31" s="1352"/>
      <c r="GJ31" s="1352"/>
      <c r="GK31" s="1352"/>
      <c r="GL31" s="1352"/>
      <c r="GM31" s="1352"/>
      <c r="GN31" s="1352"/>
      <c r="GO31" s="1352"/>
      <c r="GP31" s="1352"/>
      <c r="GQ31" s="1352"/>
      <c r="GR31" s="1352"/>
      <c r="GS31" s="1352"/>
      <c r="GT31" s="1352"/>
      <c r="GU31" s="1352"/>
      <c r="GV31" s="1352"/>
      <c r="GW31" s="1352"/>
      <c r="GX31" s="1352"/>
      <c r="GY31" s="1352"/>
      <c r="GZ31" s="1352"/>
      <c r="HA31" s="1352"/>
      <c r="HB31" s="1352"/>
      <c r="HC31" s="1352"/>
      <c r="HD31" s="1352"/>
      <c r="HE31" s="1352"/>
      <c r="HF31" s="1352"/>
      <c r="HG31" s="1352"/>
      <c r="HH31" s="1352"/>
      <c r="HI31" s="1352"/>
      <c r="HJ31" s="1352"/>
      <c r="HK31" s="1352"/>
      <c r="HL31" s="1352"/>
      <c r="HM31" s="1352"/>
      <c r="HN31" s="1352"/>
      <c r="HO31" s="1352"/>
      <c r="HP31" s="1352"/>
      <c r="HQ31" s="1352"/>
      <c r="HR31" s="1352"/>
      <c r="HS31" s="1352"/>
      <c r="HT31" s="1352"/>
      <c r="HU31" s="1352"/>
      <c r="HV31" s="1352"/>
      <c r="HW31" s="1352"/>
      <c r="HX31" s="1352"/>
      <c r="HY31" s="1352"/>
      <c r="HZ31" s="1352"/>
      <c r="IA31" s="1352"/>
      <c r="IB31" s="1352"/>
      <c r="IC31" s="1352"/>
      <c r="ID31" s="1352"/>
      <c r="IE31" s="1352"/>
      <c r="IF31" s="1352"/>
      <c r="IG31" s="1352"/>
      <c r="IH31" s="1352"/>
      <c r="II31" s="1352"/>
      <c r="IJ31" s="1352"/>
      <c r="IK31" s="1352"/>
      <c r="IL31" s="1352"/>
      <c r="IM31" s="1352"/>
      <c r="IN31" s="1352"/>
      <c r="IO31" s="1352"/>
    </row>
    <row r="32" spans="1:249">
      <c r="A32" s="1352"/>
      <c r="B32" s="2543" t="s">
        <v>1044</v>
      </c>
      <c r="C32" s="2353" t="s">
        <v>1045</v>
      </c>
      <c r="D32" s="2515" t="s">
        <v>1046</v>
      </c>
      <c r="E32" s="2544">
        <v>197</v>
      </c>
      <c r="F32" s="2544">
        <v>212</v>
      </c>
      <c r="G32" s="2544">
        <v>403</v>
      </c>
      <c r="H32" s="2544">
        <v>530</v>
      </c>
      <c r="I32" s="2544">
        <v>674</v>
      </c>
      <c r="J32" s="2544">
        <v>638</v>
      </c>
      <c r="K32" s="2544">
        <v>421</v>
      </c>
      <c r="L32" s="2544">
        <v>532</v>
      </c>
      <c r="M32" s="2544">
        <v>652</v>
      </c>
      <c r="N32" s="2544">
        <v>736</v>
      </c>
      <c r="O32" s="2545">
        <v>687</v>
      </c>
      <c r="P32" s="2545">
        <v>763</v>
      </c>
      <c r="Q32" s="2546">
        <v>813</v>
      </c>
      <c r="R32" s="2546">
        <v>731</v>
      </c>
      <c r="S32" s="2546">
        <v>666</v>
      </c>
      <c r="T32" s="2546">
        <v>661</v>
      </c>
      <c r="U32" s="2546">
        <v>643</v>
      </c>
      <c r="V32" s="2546">
        <v>616</v>
      </c>
      <c r="W32" s="2546">
        <v>753</v>
      </c>
      <c r="X32" s="2546">
        <v>742</v>
      </c>
      <c r="Y32" s="2546">
        <v>713</v>
      </c>
      <c r="Z32" s="2546">
        <v>718</v>
      </c>
      <c r="AA32" s="2546">
        <v>635</v>
      </c>
      <c r="AB32" s="2546">
        <v>609</v>
      </c>
      <c r="AC32" s="2546">
        <v>516</v>
      </c>
      <c r="AD32" s="824">
        <v>518</v>
      </c>
      <c r="AE32" s="901">
        <v>481</v>
      </c>
      <c r="AF32" s="901">
        <v>417</v>
      </c>
      <c r="AG32" s="901">
        <v>467</v>
      </c>
      <c r="AH32" s="824">
        <v>427</v>
      </c>
      <c r="AI32" s="824">
        <v>471</v>
      </c>
      <c r="AJ32" s="890">
        <v>396</v>
      </c>
      <c r="AK32" s="824">
        <v>329</v>
      </c>
      <c r="AL32" s="824">
        <v>368</v>
      </c>
      <c r="AM32" s="824">
        <v>568</v>
      </c>
      <c r="AN32" s="2006" t="s">
        <v>1047</v>
      </c>
      <c r="AO32" s="1352"/>
      <c r="AP32" s="328" t="s">
        <v>1356</v>
      </c>
      <c r="AQ32" s="1352"/>
      <c r="AR32" s="1352"/>
      <c r="AS32" s="2014"/>
      <c r="AT32" s="2014"/>
      <c r="AU32" s="1352"/>
      <c r="AV32" s="1352"/>
      <c r="AW32" s="1352"/>
      <c r="AX32" s="1352"/>
      <c r="AY32" s="1352"/>
      <c r="AZ32" s="1352"/>
      <c r="BA32" s="1352"/>
      <c r="BB32" s="1352"/>
      <c r="BC32" s="1352"/>
      <c r="BD32" s="1352"/>
      <c r="BE32" s="1352"/>
      <c r="BF32" s="1352"/>
      <c r="BG32" s="1352"/>
      <c r="BH32" s="1352"/>
      <c r="BI32" s="1352"/>
      <c r="BJ32" s="1352"/>
      <c r="BK32" s="1352"/>
      <c r="BL32" s="1352"/>
      <c r="BM32" s="1352"/>
      <c r="BN32" s="1352"/>
      <c r="BO32" s="1352"/>
      <c r="BP32" s="1352"/>
      <c r="BQ32" s="1352"/>
      <c r="BR32" s="1352"/>
      <c r="BS32" s="1352"/>
      <c r="BT32" s="1352"/>
      <c r="BU32" s="1352"/>
      <c r="BV32" s="1352"/>
      <c r="BW32" s="1352"/>
      <c r="BX32" s="1352"/>
      <c r="BY32" s="1352"/>
      <c r="BZ32" s="1352"/>
      <c r="CA32" s="1352"/>
      <c r="CB32" s="1352"/>
      <c r="CC32" s="1352"/>
      <c r="CD32" s="1352"/>
      <c r="CE32" s="1352"/>
      <c r="CF32" s="1352"/>
      <c r="CG32" s="1352"/>
      <c r="CH32" s="1352"/>
      <c r="CI32" s="1352"/>
      <c r="CJ32" s="1352"/>
      <c r="CK32" s="1352"/>
      <c r="CL32" s="1352"/>
      <c r="CM32" s="1352"/>
      <c r="CN32" s="1352"/>
      <c r="CO32" s="1352"/>
      <c r="CP32" s="1352"/>
      <c r="CQ32" s="1352"/>
      <c r="CR32" s="1352"/>
      <c r="CS32" s="1352"/>
      <c r="CT32" s="1352"/>
      <c r="CU32" s="1352"/>
      <c r="CV32" s="1352"/>
      <c r="CW32" s="1352"/>
      <c r="CX32" s="1352"/>
      <c r="CY32" s="1352"/>
      <c r="CZ32" s="1352"/>
      <c r="DA32" s="1352"/>
      <c r="DB32" s="1352"/>
      <c r="DC32" s="1352"/>
      <c r="DD32" s="1352"/>
      <c r="DE32" s="1352"/>
      <c r="DF32" s="1352"/>
      <c r="DG32" s="1352"/>
      <c r="DH32" s="1352"/>
      <c r="DI32" s="1352"/>
      <c r="DJ32" s="1352"/>
      <c r="DK32" s="1352"/>
      <c r="DL32" s="1352"/>
      <c r="DM32" s="1352"/>
      <c r="DN32" s="1352"/>
      <c r="DO32" s="1352"/>
      <c r="DP32" s="1352"/>
      <c r="DQ32" s="1352"/>
      <c r="DR32" s="1352"/>
      <c r="DS32" s="1352"/>
      <c r="DT32" s="1352"/>
      <c r="DU32" s="1352"/>
      <c r="DV32" s="1352"/>
      <c r="DW32" s="1352"/>
      <c r="DX32" s="1352"/>
      <c r="DY32" s="1352"/>
      <c r="DZ32" s="1352"/>
      <c r="EA32" s="1352"/>
      <c r="EB32" s="1352"/>
      <c r="EC32" s="1352"/>
      <c r="ED32" s="1352"/>
      <c r="EE32" s="1352"/>
      <c r="EF32" s="1352"/>
      <c r="EG32" s="1352"/>
      <c r="EH32" s="1352"/>
      <c r="EI32" s="1352"/>
      <c r="EJ32" s="1352"/>
      <c r="EK32" s="1352"/>
      <c r="EL32" s="1352"/>
      <c r="EM32" s="1352"/>
      <c r="EN32" s="1352"/>
      <c r="EO32" s="1352"/>
      <c r="EP32" s="1352"/>
      <c r="EQ32" s="1352"/>
      <c r="ER32" s="1352"/>
      <c r="ES32" s="1352"/>
      <c r="ET32" s="1352"/>
      <c r="EU32" s="1352"/>
      <c r="EV32" s="1352"/>
      <c r="EW32" s="1352"/>
      <c r="EX32" s="1352"/>
      <c r="EY32" s="1352"/>
      <c r="EZ32" s="1352"/>
      <c r="FA32" s="1352"/>
      <c r="FB32" s="1352"/>
      <c r="FC32" s="1352"/>
      <c r="FD32" s="1352"/>
      <c r="FE32" s="1352"/>
      <c r="FF32" s="1352"/>
      <c r="FG32" s="1352"/>
      <c r="FH32" s="1352"/>
      <c r="FI32" s="1352"/>
      <c r="FJ32" s="1352"/>
      <c r="FK32" s="1352"/>
      <c r="FL32" s="1352"/>
      <c r="FM32" s="1352"/>
      <c r="FN32" s="1352"/>
      <c r="FO32" s="1352"/>
      <c r="FP32" s="1352"/>
      <c r="FQ32" s="1352"/>
      <c r="FR32" s="1352"/>
      <c r="FS32" s="1352"/>
      <c r="FT32" s="1352"/>
      <c r="FU32" s="1352"/>
      <c r="FV32" s="1352"/>
      <c r="FW32" s="1352"/>
      <c r="FX32" s="1352"/>
      <c r="FY32" s="1352"/>
      <c r="FZ32" s="1352"/>
      <c r="GA32" s="1352"/>
      <c r="GB32" s="1352"/>
      <c r="GC32" s="1352"/>
      <c r="GD32" s="1352"/>
      <c r="GE32" s="1352"/>
      <c r="GF32" s="1352"/>
      <c r="GG32" s="1352"/>
      <c r="GH32" s="1352"/>
      <c r="GI32" s="1352"/>
      <c r="GJ32" s="1352"/>
      <c r="GK32" s="1352"/>
      <c r="GL32" s="1352"/>
      <c r="GM32" s="1352"/>
      <c r="GN32" s="1352"/>
      <c r="GO32" s="1352"/>
      <c r="GP32" s="1352"/>
      <c r="GQ32" s="1352"/>
      <c r="GR32" s="1352"/>
      <c r="GS32" s="1352"/>
      <c r="GT32" s="1352"/>
      <c r="GU32" s="1352"/>
      <c r="GV32" s="1352"/>
      <c r="GW32" s="1352"/>
      <c r="GX32" s="1352"/>
      <c r="GY32" s="1352"/>
      <c r="GZ32" s="1352"/>
      <c r="HA32" s="1352"/>
      <c r="HB32" s="1352"/>
      <c r="HC32" s="1352"/>
      <c r="HD32" s="1352"/>
      <c r="HE32" s="1352"/>
      <c r="HF32" s="1352"/>
      <c r="HG32" s="1352"/>
      <c r="HH32" s="1352"/>
      <c r="HI32" s="1352"/>
      <c r="HJ32" s="1352"/>
      <c r="HK32" s="1352"/>
      <c r="HL32" s="1352"/>
      <c r="HM32" s="1352"/>
      <c r="HN32" s="1352"/>
      <c r="HO32" s="1352"/>
      <c r="HP32" s="1352"/>
      <c r="HQ32" s="1352"/>
      <c r="HR32" s="1352"/>
      <c r="HS32" s="1352"/>
      <c r="HT32" s="1352"/>
      <c r="HU32" s="1352"/>
      <c r="HV32" s="1352"/>
      <c r="HW32" s="1352"/>
      <c r="HX32" s="1352"/>
      <c r="HY32" s="1352"/>
      <c r="HZ32" s="1352"/>
      <c r="IA32" s="1352"/>
      <c r="IB32" s="1352"/>
      <c r="IC32" s="1352"/>
      <c r="ID32" s="1352"/>
      <c r="IE32" s="1352"/>
      <c r="IF32" s="1352"/>
      <c r="IG32" s="1352"/>
      <c r="IH32" s="1352"/>
      <c r="II32" s="1352"/>
      <c r="IJ32" s="1352"/>
      <c r="IK32" s="1352"/>
      <c r="IL32" s="1352"/>
      <c r="IM32" s="1352"/>
      <c r="IN32" s="1352"/>
      <c r="IO32" s="1352"/>
    </row>
    <row r="33" spans="1:249">
      <c r="A33" s="1352"/>
      <c r="B33" s="2547" t="s">
        <v>1048</v>
      </c>
      <c r="C33" s="2510"/>
      <c r="D33" s="2498" t="s">
        <v>577</v>
      </c>
      <c r="E33" s="2493" t="s">
        <v>1301</v>
      </c>
      <c r="F33" s="1234">
        <f>ROUND((F32-E32)/E32*100,1)</f>
        <v>7.6</v>
      </c>
      <c r="G33" s="1234">
        <f>ROUND((G32-F32)/F32*100,1)</f>
        <v>90.1</v>
      </c>
      <c r="H33" s="1234">
        <f t="shared" ref="H33:AM33" si="23">ROUND((H32-G32)/G32*100,1)</f>
        <v>31.5</v>
      </c>
      <c r="I33" s="1234">
        <f t="shared" si="23"/>
        <v>27.2</v>
      </c>
      <c r="J33" s="1234">
        <f t="shared" si="23"/>
        <v>-5.3</v>
      </c>
      <c r="K33" s="1234">
        <f t="shared" si="23"/>
        <v>-34</v>
      </c>
      <c r="L33" s="1234">
        <f t="shared" si="23"/>
        <v>26.4</v>
      </c>
      <c r="M33" s="1234">
        <f t="shared" si="23"/>
        <v>22.6</v>
      </c>
      <c r="N33" s="1234">
        <f t="shared" si="23"/>
        <v>12.9</v>
      </c>
      <c r="O33" s="1234">
        <f t="shared" si="23"/>
        <v>-6.7</v>
      </c>
      <c r="P33" s="1234">
        <f t="shared" si="23"/>
        <v>11.1</v>
      </c>
      <c r="Q33" s="1234">
        <f t="shared" si="23"/>
        <v>6.6</v>
      </c>
      <c r="R33" s="1234">
        <f t="shared" si="23"/>
        <v>-10.1</v>
      </c>
      <c r="S33" s="1234">
        <f t="shared" si="23"/>
        <v>-8.9</v>
      </c>
      <c r="T33" s="1234">
        <f t="shared" si="23"/>
        <v>-0.8</v>
      </c>
      <c r="U33" s="1234">
        <f t="shared" si="23"/>
        <v>-2.7</v>
      </c>
      <c r="V33" s="1234">
        <f t="shared" si="23"/>
        <v>-4.2</v>
      </c>
      <c r="W33" s="1234">
        <f t="shared" si="23"/>
        <v>22.2</v>
      </c>
      <c r="X33" s="1234">
        <f t="shared" si="23"/>
        <v>-1.5</v>
      </c>
      <c r="Y33" s="1234">
        <f t="shared" si="23"/>
        <v>-3.9</v>
      </c>
      <c r="Z33" s="1234">
        <f t="shared" si="23"/>
        <v>0.7</v>
      </c>
      <c r="AA33" s="1234">
        <f t="shared" si="23"/>
        <v>-11.6</v>
      </c>
      <c r="AB33" s="1234">
        <f t="shared" si="23"/>
        <v>-4.0999999999999996</v>
      </c>
      <c r="AC33" s="1234">
        <f t="shared" si="23"/>
        <v>-15.3</v>
      </c>
      <c r="AD33" s="1234">
        <f t="shared" si="23"/>
        <v>0.4</v>
      </c>
      <c r="AE33" s="1234">
        <f t="shared" si="23"/>
        <v>-7.1</v>
      </c>
      <c r="AF33" s="1234">
        <f t="shared" si="23"/>
        <v>-13.3</v>
      </c>
      <c r="AG33" s="1234">
        <f t="shared" si="23"/>
        <v>12</v>
      </c>
      <c r="AH33" s="1234">
        <f t="shared" si="23"/>
        <v>-8.6</v>
      </c>
      <c r="AI33" s="1234">
        <f t="shared" si="23"/>
        <v>10.3</v>
      </c>
      <c r="AJ33" s="1234">
        <f t="shared" si="23"/>
        <v>-15.9</v>
      </c>
      <c r="AK33" s="1520">
        <f t="shared" si="23"/>
        <v>-16.899999999999999</v>
      </c>
      <c r="AL33" s="1520">
        <f t="shared" si="23"/>
        <v>11.9</v>
      </c>
      <c r="AM33" s="1520">
        <f t="shared" si="23"/>
        <v>54.3</v>
      </c>
      <c r="AN33" s="1553" t="s">
        <v>1049</v>
      </c>
      <c r="AO33" s="1352"/>
      <c r="AP33" s="328"/>
      <c r="AQ33" s="1352"/>
      <c r="AR33" s="1352"/>
      <c r="AS33" s="2014"/>
      <c r="AT33" s="2014"/>
      <c r="AU33" s="1352"/>
      <c r="AV33" s="1352"/>
      <c r="AW33" s="1352"/>
      <c r="AX33" s="1352"/>
      <c r="AY33" s="1352"/>
      <c r="AZ33" s="1352"/>
      <c r="BA33" s="1352"/>
      <c r="BB33" s="1352"/>
      <c r="BC33" s="1352"/>
      <c r="BD33" s="1352"/>
      <c r="BE33" s="1352"/>
      <c r="BF33" s="1352"/>
      <c r="BG33" s="1352"/>
      <c r="BH33" s="1352"/>
      <c r="BI33" s="1352"/>
      <c r="BJ33" s="1352"/>
      <c r="BK33" s="1352"/>
      <c r="BL33" s="1352"/>
      <c r="BM33" s="1352"/>
      <c r="BN33" s="1352"/>
      <c r="BO33" s="1352"/>
      <c r="BP33" s="1352"/>
      <c r="BQ33" s="1352"/>
      <c r="BR33" s="1352"/>
      <c r="BS33" s="1352"/>
      <c r="BT33" s="1352"/>
      <c r="BU33" s="1352"/>
      <c r="BV33" s="1352"/>
      <c r="BW33" s="1352"/>
      <c r="BX33" s="1352"/>
      <c r="BY33" s="1352"/>
      <c r="BZ33" s="1352"/>
      <c r="CA33" s="1352"/>
      <c r="CB33" s="1352"/>
      <c r="CC33" s="1352"/>
      <c r="CD33" s="1352"/>
      <c r="CE33" s="1352"/>
      <c r="CF33" s="1352"/>
      <c r="CG33" s="1352"/>
      <c r="CH33" s="1352"/>
      <c r="CI33" s="1352"/>
      <c r="CJ33" s="1352"/>
      <c r="CK33" s="1352"/>
      <c r="CL33" s="1352"/>
      <c r="CM33" s="1352"/>
      <c r="CN33" s="1352"/>
      <c r="CO33" s="1352"/>
      <c r="CP33" s="1352"/>
      <c r="CQ33" s="1352"/>
      <c r="CR33" s="1352"/>
      <c r="CS33" s="1352"/>
      <c r="CT33" s="1352"/>
      <c r="CU33" s="1352"/>
      <c r="CV33" s="1352"/>
      <c r="CW33" s="1352"/>
      <c r="CX33" s="1352"/>
      <c r="CY33" s="1352"/>
      <c r="CZ33" s="1352"/>
      <c r="DA33" s="1352"/>
      <c r="DB33" s="1352"/>
      <c r="DC33" s="1352"/>
      <c r="DD33" s="1352"/>
      <c r="DE33" s="1352"/>
      <c r="DF33" s="1352"/>
      <c r="DG33" s="1352"/>
      <c r="DH33" s="1352"/>
      <c r="DI33" s="1352"/>
      <c r="DJ33" s="1352"/>
      <c r="DK33" s="1352"/>
      <c r="DL33" s="1352"/>
      <c r="DM33" s="1352"/>
      <c r="DN33" s="1352"/>
      <c r="DO33" s="1352"/>
      <c r="DP33" s="1352"/>
      <c r="DQ33" s="1352"/>
      <c r="DR33" s="1352"/>
      <c r="DS33" s="1352"/>
      <c r="DT33" s="1352"/>
      <c r="DU33" s="1352"/>
      <c r="DV33" s="1352"/>
      <c r="DW33" s="1352"/>
      <c r="DX33" s="1352"/>
      <c r="DY33" s="1352"/>
      <c r="DZ33" s="1352"/>
      <c r="EA33" s="1352"/>
      <c r="EB33" s="1352"/>
      <c r="EC33" s="1352"/>
      <c r="ED33" s="1352"/>
      <c r="EE33" s="1352"/>
      <c r="EF33" s="1352"/>
      <c r="EG33" s="1352"/>
      <c r="EH33" s="1352"/>
      <c r="EI33" s="1352"/>
      <c r="EJ33" s="1352"/>
      <c r="EK33" s="1352"/>
      <c r="EL33" s="1352"/>
      <c r="EM33" s="1352"/>
      <c r="EN33" s="1352"/>
      <c r="EO33" s="1352"/>
      <c r="EP33" s="1352"/>
      <c r="EQ33" s="1352"/>
      <c r="ER33" s="1352"/>
      <c r="ES33" s="1352"/>
      <c r="ET33" s="1352"/>
      <c r="EU33" s="1352"/>
      <c r="EV33" s="1352"/>
      <c r="EW33" s="1352"/>
      <c r="EX33" s="1352"/>
      <c r="EY33" s="1352"/>
      <c r="EZ33" s="1352"/>
      <c r="FA33" s="1352"/>
      <c r="FB33" s="1352"/>
      <c r="FC33" s="1352"/>
      <c r="FD33" s="1352"/>
      <c r="FE33" s="1352"/>
      <c r="FF33" s="1352"/>
      <c r="FG33" s="1352"/>
      <c r="FH33" s="1352"/>
      <c r="FI33" s="1352"/>
      <c r="FJ33" s="1352"/>
      <c r="FK33" s="1352"/>
      <c r="FL33" s="1352"/>
      <c r="FM33" s="1352"/>
      <c r="FN33" s="1352"/>
      <c r="FO33" s="1352"/>
      <c r="FP33" s="1352"/>
      <c r="FQ33" s="1352"/>
      <c r="FR33" s="1352"/>
      <c r="FS33" s="1352"/>
      <c r="FT33" s="1352"/>
      <c r="FU33" s="1352"/>
      <c r="FV33" s="1352"/>
      <c r="FW33" s="1352"/>
      <c r="FX33" s="1352"/>
      <c r="FY33" s="1352"/>
      <c r="FZ33" s="1352"/>
      <c r="GA33" s="1352"/>
      <c r="GB33" s="1352"/>
      <c r="GC33" s="1352"/>
      <c r="GD33" s="1352"/>
      <c r="GE33" s="1352"/>
      <c r="GF33" s="1352"/>
      <c r="GG33" s="1352"/>
      <c r="GH33" s="1352"/>
      <c r="GI33" s="1352"/>
      <c r="GJ33" s="1352"/>
      <c r="GK33" s="1352"/>
      <c r="GL33" s="1352"/>
      <c r="GM33" s="1352"/>
      <c r="GN33" s="1352"/>
      <c r="GO33" s="1352"/>
      <c r="GP33" s="1352"/>
      <c r="GQ33" s="1352"/>
      <c r="GR33" s="1352"/>
      <c r="GS33" s="1352"/>
      <c r="GT33" s="1352"/>
      <c r="GU33" s="1352"/>
      <c r="GV33" s="1352"/>
      <c r="GW33" s="1352"/>
      <c r="GX33" s="1352"/>
      <c r="GY33" s="1352"/>
      <c r="GZ33" s="1352"/>
      <c r="HA33" s="1352"/>
      <c r="HB33" s="1352"/>
      <c r="HC33" s="1352"/>
      <c r="HD33" s="1352"/>
      <c r="HE33" s="1352"/>
      <c r="HF33" s="1352"/>
      <c r="HG33" s="1352"/>
      <c r="HH33" s="1352"/>
      <c r="HI33" s="1352"/>
      <c r="HJ33" s="1352"/>
      <c r="HK33" s="1352"/>
      <c r="HL33" s="1352"/>
      <c r="HM33" s="1352"/>
      <c r="HN33" s="1352"/>
      <c r="HO33" s="1352"/>
      <c r="HP33" s="1352"/>
      <c r="HQ33" s="1352"/>
      <c r="HR33" s="1352"/>
      <c r="HS33" s="1352"/>
      <c r="HT33" s="1352"/>
      <c r="HU33" s="1352"/>
      <c r="HV33" s="1352"/>
      <c r="HW33" s="1352"/>
      <c r="HX33" s="1352"/>
      <c r="HY33" s="1352"/>
      <c r="HZ33" s="1352"/>
      <c r="IA33" s="1352"/>
      <c r="IB33" s="1352"/>
      <c r="IC33" s="1352"/>
      <c r="ID33" s="1352"/>
      <c r="IE33" s="1352"/>
      <c r="IF33" s="1352"/>
      <c r="IG33" s="1352"/>
      <c r="IH33" s="1352"/>
      <c r="II33" s="1352"/>
      <c r="IJ33" s="1352"/>
      <c r="IK33" s="1352"/>
      <c r="IL33" s="1352"/>
      <c r="IM33" s="1352"/>
      <c r="IN33" s="1352"/>
      <c r="IO33" s="1352"/>
    </row>
    <row r="34" spans="1:249">
      <c r="A34" s="1352"/>
      <c r="B34" s="2794" t="s">
        <v>1357</v>
      </c>
      <c r="C34" s="2518" t="s">
        <v>315</v>
      </c>
      <c r="D34" s="2509" t="s">
        <v>1358</v>
      </c>
      <c r="E34" s="2548">
        <v>3436.029</v>
      </c>
      <c r="F34" s="2548">
        <v>3399.7150000000001</v>
      </c>
      <c r="G34" s="2548">
        <v>3682.88</v>
      </c>
      <c r="H34" s="2548">
        <v>3553.8620000000001</v>
      </c>
      <c r="I34" s="2548">
        <v>3736.902</v>
      </c>
      <c r="J34" s="2548">
        <v>3819.4319999999998</v>
      </c>
      <c r="K34" s="2548">
        <v>4117.933</v>
      </c>
      <c r="L34" s="2548">
        <v>4196.6229999999996</v>
      </c>
      <c r="M34" s="2548">
        <v>4144.8760000000002</v>
      </c>
      <c r="N34" s="2548">
        <v>3991.63</v>
      </c>
      <c r="O34" s="2549">
        <v>3989.893</v>
      </c>
      <c r="P34" s="2549">
        <v>3819.1010000000001</v>
      </c>
      <c r="Q34" s="2550">
        <v>3693.3679999999999</v>
      </c>
      <c r="R34" s="2550">
        <v>3555.4760000000001</v>
      </c>
      <c r="S34" s="2550">
        <v>3587.9090000000001</v>
      </c>
      <c r="T34" s="2550">
        <v>3070.0949999999998</v>
      </c>
      <c r="U34" s="2550">
        <v>3100.5859999999998</v>
      </c>
      <c r="V34" s="2550">
        <v>3155.2730000000001</v>
      </c>
      <c r="W34" s="2550">
        <v>3243.0920000000001</v>
      </c>
      <c r="X34" s="2550">
        <v>3489.0070000000001</v>
      </c>
      <c r="Y34" s="2550">
        <v>3282.3240000000001</v>
      </c>
      <c r="Z34" s="2550">
        <v>3334.6489999999999</v>
      </c>
      <c r="AA34" s="2550">
        <v>3347.8719999999998</v>
      </c>
      <c r="AB34" s="2551">
        <v>3229.453</v>
      </c>
      <c r="AC34" s="2551">
        <v>3153.5189999999998</v>
      </c>
      <c r="AD34" s="2552">
        <v>3090.1239999999998</v>
      </c>
      <c r="AE34" s="1296">
        <v>3129.607</v>
      </c>
      <c r="AF34" s="1296">
        <v>3154.377</v>
      </c>
      <c r="AG34" s="1296">
        <v>2919.337</v>
      </c>
      <c r="AH34" s="1296">
        <v>3335.7289999999998</v>
      </c>
      <c r="AI34" s="1296">
        <v>3265.136</v>
      </c>
      <c r="AJ34" s="1296">
        <v>3236.5030000000002</v>
      </c>
      <c r="AK34" s="1567">
        <v>3444.1970000000001</v>
      </c>
      <c r="AL34" s="1567">
        <v>3510.364</v>
      </c>
      <c r="AM34" s="1567">
        <v>3405.1709999999998</v>
      </c>
      <c r="AN34" s="2026" t="s">
        <v>1359</v>
      </c>
      <c r="AO34" s="1352"/>
      <c r="AP34" s="328" t="s">
        <v>1355</v>
      </c>
      <c r="AQ34" s="2027"/>
      <c r="AR34" s="2027"/>
      <c r="AS34" s="1360"/>
      <c r="AT34" s="1360"/>
      <c r="AU34" s="1352"/>
      <c r="AV34" s="1352"/>
      <c r="AW34" s="2027"/>
      <c r="AX34" s="2027"/>
      <c r="AY34" s="2027"/>
      <c r="AZ34" s="2027"/>
      <c r="BA34" s="2027"/>
      <c r="BB34" s="2027"/>
      <c r="BC34" s="2027"/>
      <c r="BD34" s="2027"/>
      <c r="BE34" s="1352"/>
      <c r="BF34" s="1352"/>
      <c r="BG34" s="1352"/>
      <c r="BH34" s="1352"/>
      <c r="BI34" s="1352"/>
      <c r="BJ34" s="1352"/>
      <c r="BK34" s="1352"/>
      <c r="BL34" s="1352"/>
      <c r="BM34" s="1352"/>
      <c r="BN34" s="1352"/>
      <c r="BO34" s="1352"/>
      <c r="BP34" s="1352"/>
      <c r="BQ34" s="1352"/>
      <c r="BR34" s="1352"/>
      <c r="BS34" s="1352"/>
      <c r="BT34" s="1352"/>
      <c r="BU34" s="1352"/>
      <c r="BV34" s="1352"/>
      <c r="BW34" s="1352"/>
      <c r="BX34" s="1352"/>
      <c r="BY34" s="1352"/>
      <c r="BZ34" s="1352"/>
      <c r="CA34" s="1352"/>
      <c r="CB34" s="1352"/>
      <c r="CC34" s="1352"/>
      <c r="CD34" s="1352"/>
      <c r="CE34" s="1352"/>
      <c r="CF34" s="1352"/>
      <c r="CG34" s="1352"/>
      <c r="CH34" s="1352"/>
      <c r="CI34" s="1352"/>
      <c r="CJ34" s="1352"/>
      <c r="CK34" s="1352"/>
      <c r="CL34" s="1352"/>
      <c r="CM34" s="1352"/>
      <c r="CN34" s="1352"/>
      <c r="CO34" s="1352"/>
      <c r="CP34" s="1352"/>
      <c r="CQ34" s="1352"/>
      <c r="CR34" s="1352"/>
      <c r="CS34" s="1352"/>
      <c r="CT34" s="1352"/>
      <c r="CU34" s="1352"/>
      <c r="CV34" s="1352"/>
      <c r="CW34" s="1352"/>
      <c r="CX34" s="1352"/>
      <c r="CY34" s="1352"/>
      <c r="CZ34" s="1352"/>
      <c r="DA34" s="1352"/>
      <c r="DB34" s="1352"/>
      <c r="DC34" s="1352"/>
      <c r="DD34" s="1352"/>
      <c r="DE34" s="1352"/>
      <c r="DF34" s="1352"/>
      <c r="DG34" s="1352"/>
      <c r="DH34" s="1352"/>
      <c r="DI34" s="1352"/>
      <c r="DJ34" s="1352"/>
      <c r="DK34" s="1352"/>
      <c r="DL34" s="1352"/>
      <c r="DM34" s="1352"/>
      <c r="DN34" s="1352"/>
      <c r="DO34" s="1352"/>
      <c r="DP34" s="1352"/>
      <c r="DQ34" s="1352"/>
      <c r="DR34" s="1352"/>
      <c r="DS34" s="1352"/>
      <c r="DT34" s="1352"/>
      <c r="DU34" s="1352"/>
      <c r="DV34" s="1352"/>
      <c r="DW34" s="1352"/>
      <c r="DX34" s="1352"/>
      <c r="DY34" s="1352"/>
      <c r="DZ34" s="1352"/>
      <c r="EA34" s="1352"/>
      <c r="EB34" s="1352"/>
      <c r="EC34" s="1352"/>
      <c r="ED34" s="1352"/>
      <c r="EE34" s="1352"/>
      <c r="EF34" s="1352"/>
      <c r="EG34" s="1352"/>
      <c r="EH34" s="1352"/>
      <c r="EI34" s="1352"/>
      <c r="EJ34" s="1352"/>
      <c r="EK34" s="1352"/>
      <c r="EL34" s="1352"/>
      <c r="EM34" s="1352"/>
      <c r="EN34" s="1352"/>
      <c r="EO34" s="1352"/>
      <c r="EP34" s="1352"/>
      <c r="EQ34" s="1352"/>
      <c r="ER34" s="1352"/>
      <c r="ES34" s="1352"/>
      <c r="ET34" s="1352"/>
      <c r="EU34" s="1352"/>
      <c r="EV34" s="1352"/>
      <c r="EW34" s="1352"/>
      <c r="EX34" s="1352"/>
      <c r="EY34" s="1352"/>
      <c r="EZ34" s="1352"/>
      <c r="FA34" s="1352"/>
      <c r="FB34" s="1352"/>
      <c r="FC34" s="1352"/>
      <c r="FD34" s="1352"/>
      <c r="FE34" s="1352"/>
      <c r="FF34" s="1352"/>
      <c r="FG34" s="1352"/>
      <c r="FH34" s="1352"/>
      <c r="FI34" s="1352"/>
      <c r="FJ34" s="1352"/>
      <c r="FK34" s="1352"/>
      <c r="FL34" s="1352"/>
      <c r="FM34" s="1352"/>
      <c r="FN34" s="1352"/>
      <c r="FO34" s="1352"/>
      <c r="FP34" s="1352"/>
      <c r="FQ34" s="1352"/>
      <c r="FR34" s="1352"/>
      <c r="FS34" s="1352"/>
      <c r="FT34" s="1352"/>
      <c r="FU34" s="1352"/>
      <c r="FV34" s="1352"/>
      <c r="FW34" s="1352"/>
      <c r="FX34" s="1352"/>
      <c r="FY34" s="1352"/>
      <c r="FZ34" s="1352"/>
      <c r="GA34" s="1352"/>
      <c r="GB34" s="1352"/>
      <c r="GC34" s="1352"/>
      <c r="GD34" s="1352"/>
      <c r="GE34" s="1352"/>
      <c r="GF34" s="1352"/>
      <c r="GG34" s="1352"/>
      <c r="GH34" s="1352"/>
      <c r="GI34" s="1352"/>
      <c r="GJ34" s="1352"/>
      <c r="GK34" s="1352"/>
      <c r="GL34" s="1352"/>
      <c r="GM34" s="1352"/>
      <c r="GN34" s="1352"/>
      <c r="GO34" s="1352"/>
      <c r="GP34" s="1352"/>
      <c r="GQ34" s="1352"/>
      <c r="GR34" s="1352"/>
      <c r="GS34" s="1352"/>
      <c r="GT34" s="1352"/>
      <c r="GU34" s="1352"/>
      <c r="GV34" s="1352"/>
      <c r="GW34" s="1352"/>
      <c r="GX34" s="1352"/>
      <c r="GY34" s="1352"/>
      <c r="GZ34" s="1352"/>
      <c r="HA34" s="1352"/>
      <c r="HB34" s="1352"/>
      <c r="HC34" s="1352"/>
      <c r="HD34" s="1352"/>
      <c r="HE34" s="1352"/>
      <c r="HF34" s="1352"/>
      <c r="HG34" s="1352"/>
      <c r="HH34" s="1352"/>
      <c r="HI34" s="1352"/>
      <c r="HJ34" s="1352"/>
      <c r="HK34" s="1352"/>
      <c r="HL34" s="1352"/>
      <c r="HM34" s="1352"/>
      <c r="HN34" s="1352"/>
      <c r="HO34" s="1352"/>
      <c r="HP34" s="1352"/>
      <c r="HQ34" s="1352"/>
      <c r="HR34" s="1352"/>
      <c r="HS34" s="1352"/>
      <c r="HT34" s="1352"/>
      <c r="HU34" s="1352"/>
      <c r="HV34" s="1352"/>
      <c r="HW34" s="1352"/>
      <c r="HX34" s="1352"/>
      <c r="HY34" s="1352"/>
      <c r="HZ34" s="1352"/>
      <c r="IA34" s="1352"/>
      <c r="IB34" s="1352"/>
      <c r="IC34" s="1352"/>
      <c r="ID34" s="1352"/>
      <c r="IE34" s="1352"/>
      <c r="IF34" s="1352"/>
      <c r="IG34" s="1352"/>
      <c r="IH34" s="1352"/>
      <c r="II34" s="1352"/>
      <c r="IJ34" s="1352"/>
      <c r="IK34" s="1352"/>
      <c r="IL34" s="1352"/>
      <c r="IM34" s="1352"/>
      <c r="IN34" s="1352"/>
      <c r="IO34" s="1352"/>
    </row>
    <row r="35" spans="1:249">
      <c r="A35" s="1352"/>
      <c r="B35" s="2782"/>
      <c r="C35" s="2525" t="s">
        <v>565</v>
      </c>
      <c r="D35" s="2511" t="s">
        <v>577</v>
      </c>
      <c r="E35" s="2493" t="s">
        <v>1301</v>
      </c>
      <c r="F35" s="1234">
        <f>ROUND((F34-E34)/E34*100,1)</f>
        <v>-1.1000000000000001</v>
      </c>
      <c r="G35" s="1234">
        <f>ROUND((G34-F34)/F34*100,1)</f>
        <v>8.3000000000000007</v>
      </c>
      <c r="H35" s="1234">
        <f t="shared" ref="H35:AM35" si="24">ROUND((H34-G34)/G34*100,1)</f>
        <v>-3.5</v>
      </c>
      <c r="I35" s="1234">
        <f t="shared" si="24"/>
        <v>5.2</v>
      </c>
      <c r="J35" s="1234">
        <f t="shared" si="24"/>
        <v>2.2000000000000002</v>
      </c>
      <c r="K35" s="1234">
        <f t="shared" si="24"/>
        <v>7.8</v>
      </c>
      <c r="L35" s="1234">
        <f t="shared" si="24"/>
        <v>1.9</v>
      </c>
      <c r="M35" s="1234">
        <f t="shared" si="24"/>
        <v>-1.2</v>
      </c>
      <c r="N35" s="1234">
        <f t="shared" si="24"/>
        <v>-3.7</v>
      </c>
      <c r="O35" s="1234">
        <f t="shared" si="24"/>
        <v>0</v>
      </c>
      <c r="P35" s="1234">
        <f t="shared" si="24"/>
        <v>-4.3</v>
      </c>
      <c r="Q35" s="1234">
        <f t="shared" si="24"/>
        <v>-3.3</v>
      </c>
      <c r="R35" s="1234">
        <f t="shared" si="24"/>
        <v>-3.7</v>
      </c>
      <c r="S35" s="1234">
        <f t="shared" si="24"/>
        <v>0.9</v>
      </c>
      <c r="T35" s="1234">
        <f t="shared" si="24"/>
        <v>-14.4</v>
      </c>
      <c r="U35" s="1234">
        <f t="shared" si="24"/>
        <v>1</v>
      </c>
      <c r="V35" s="1234">
        <f t="shared" si="24"/>
        <v>1.8</v>
      </c>
      <c r="W35" s="1234">
        <f t="shared" si="24"/>
        <v>2.8</v>
      </c>
      <c r="X35" s="1234">
        <f t="shared" si="24"/>
        <v>7.6</v>
      </c>
      <c r="Y35" s="1234">
        <f t="shared" si="24"/>
        <v>-5.9</v>
      </c>
      <c r="Z35" s="1234">
        <f t="shared" si="24"/>
        <v>1.6</v>
      </c>
      <c r="AA35" s="1234">
        <f t="shared" si="24"/>
        <v>0.4</v>
      </c>
      <c r="AB35" s="1234">
        <f t="shared" si="24"/>
        <v>-3.5</v>
      </c>
      <c r="AC35" s="1234">
        <f t="shared" si="24"/>
        <v>-2.4</v>
      </c>
      <c r="AD35" s="1234">
        <f t="shared" si="24"/>
        <v>-2</v>
      </c>
      <c r="AE35" s="1234">
        <f t="shared" si="24"/>
        <v>1.3</v>
      </c>
      <c r="AF35" s="1234">
        <f t="shared" si="24"/>
        <v>0.8</v>
      </c>
      <c r="AG35" s="1234">
        <f t="shared" si="24"/>
        <v>-7.5</v>
      </c>
      <c r="AH35" s="1234">
        <f t="shared" si="24"/>
        <v>14.3</v>
      </c>
      <c r="AI35" s="1234">
        <f t="shared" si="24"/>
        <v>-2.1</v>
      </c>
      <c r="AJ35" s="1234">
        <f t="shared" si="24"/>
        <v>-0.9</v>
      </c>
      <c r="AK35" s="1234">
        <f t="shared" si="24"/>
        <v>6.4</v>
      </c>
      <c r="AL35" s="1234">
        <f t="shared" si="24"/>
        <v>1.9</v>
      </c>
      <c r="AM35" s="1234">
        <f t="shared" si="24"/>
        <v>-3</v>
      </c>
      <c r="AN35" s="2798" t="s">
        <v>1360</v>
      </c>
      <c r="AO35" s="1352"/>
      <c r="AP35" s="328"/>
      <c r="AQ35" s="2028"/>
      <c r="AR35" s="2028"/>
      <c r="AS35" s="2014"/>
      <c r="AT35" s="2014"/>
      <c r="AU35" s="1352"/>
      <c r="AV35" s="1352"/>
      <c r="AW35" s="2028"/>
      <c r="AX35" s="2028"/>
      <c r="AY35" s="2028"/>
      <c r="AZ35" s="2028"/>
      <c r="BA35" s="2028"/>
      <c r="BB35" s="2028"/>
      <c r="BC35" s="2028"/>
      <c r="BD35" s="2028"/>
      <c r="BE35" s="2028"/>
      <c r="BF35" s="1352"/>
      <c r="BG35" s="1352"/>
      <c r="BH35" s="1352"/>
      <c r="BI35" s="1352"/>
      <c r="BJ35" s="1352"/>
      <c r="BK35" s="1352"/>
      <c r="BL35" s="1352"/>
      <c r="BM35" s="1352"/>
      <c r="BN35" s="1352"/>
      <c r="BO35" s="1352"/>
      <c r="BP35" s="1352"/>
      <c r="BQ35" s="1352"/>
      <c r="BR35" s="1352"/>
      <c r="BS35" s="1352"/>
      <c r="BT35" s="1352"/>
      <c r="BU35" s="1352"/>
      <c r="BV35" s="1352"/>
      <c r="BW35" s="1352"/>
      <c r="BX35" s="1352"/>
      <c r="BY35" s="1352"/>
      <c r="BZ35" s="1352"/>
      <c r="CA35" s="1352"/>
      <c r="CB35" s="1352"/>
      <c r="CC35" s="1352"/>
      <c r="CD35" s="1352"/>
      <c r="CE35" s="1352"/>
      <c r="CF35" s="1352"/>
      <c r="CG35" s="1352"/>
      <c r="CH35" s="1352"/>
      <c r="CI35" s="1352"/>
      <c r="CJ35" s="1352"/>
      <c r="CK35" s="1352"/>
      <c r="CL35" s="1352"/>
      <c r="CM35" s="1352"/>
      <c r="CN35" s="1352"/>
      <c r="CO35" s="1352"/>
      <c r="CP35" s="1352"/>
      <c r="CQ35" s="1352"/>
      <c r="CR35" s="1352"/>
      <c r="CS35" s="1352"/>
      <c r="CT35" s="1352"/>
      <c r="CU35" s="1352"/>
      <c r="CV35" s="1352"/>
      <c r="CW35" s="1352"/>
      <c r="CX35" s="1352"/>
      <c r="CY35" s="1352"/>
      <c r="CZ35" s="1352"/>
      <c r="DA35" s="1352"/>
      <c r="DB35" s="1352"/>
      <c r="DC35" s="1352"/>
      <c r="DD35" s="1352"/>
      <c r="DE35" s="1352"/>
      <c r="DF35" s="1352"/>
      <c r="DG35" s="1352"/>
      <c r="DH35" s="1352"/>
      <c r="DI35" s="1352"/>
      <c r="DJ35" s="1352"/>
      <c r="DK35" s="1352"/>
      <c r="DL35" s="1352"/>
      <c r="DM35" s="1352"/>
      <c r="DN35" s="1352"/>
      <c r="DO35" s="1352"/>
      <c r="DP35" s="1352"/>
      <c r="DQ35" s="1352"/>
      <c r="DR35" s="1352"/>
      <c r="DS35" s="1352"/>
      <c r="DT35" s="1352"/>
      <c r="DU35" s="1352"/>
      <c r="DV35" s="1352"/>
      <c r="DW35" s="1352"/>
      <c r="DX35" s="1352"/>
      <c r="DY35" s="1352"/>
      <c r="DZ35" s="1352"/>
      <c r="EA35" s="1352"/>
      <c r="EB35" s="1352"/>
      <c r="EC35" s="1352"/>
      <c r="ED35" s="1352"/>
      <c r="EE35" s="1352"/>
      <c r="EF35" s="1352"/>
      <c r="EG35" s="1352"/>
      <c r="EH35" s="1352"/>
      <c r="EI35" s="1352"/>
      <c r="EJ35" s="1352"/>
      <c r="EK35" s="1352"/>
      <c r="EL35" s="1352"/>
      <c r="EM35" s="1352"/>
      <c r="EN35" s="1352"/>
      <c r="EO35" s="1352"/>
      <c r="EP35" s="1352"/>
      <c r="EQ35" s="1352"/>
      <c r="ER35" s="1352"/>
      <c r="ES35" s="1352"/>
      <c r="ET35" s="1352"/>
      <c r="EU35" s="1352"/>
      <c r="EV35" s="1352"/>
      <c r="EW35" s="1352"/>
      <c r="EX35" s="1352"/>
      <c r="EY35" s="1352"/>
      <c r="EZ35" s="1352"/>
      <c r="FA35" s="1352"/>
      <c r="FB35" s="1352"/>
      <c r="FC35" s="1352"/>
      <c r="FD35" s="1352"/>
      <c r="FE35" s="1352"/>
      <c r="FF35" s="1352"/>
      <c r="FG35" s="1352"/>
      <c r="FH35" s="1352"/>
      <c r="FI35" s="1352"/>
      <c r="FJ35" s="1352"/>
      <c r="FK35" s="1352"/>
      <c r="FL35" s="1352"/>
      <c r="FM35" s="1352"/>
      <c r="FN35" s="1352"/>
      <c r="FO35" s="1352"/>
      <c r="FP35" s="1352"/>
      <c r="FQ35" s="1352"/>
      <c r="FR35" s="1352"/>
      <c r="FS35" s="1352"/>
      <c r="FT35" s="1352"/>
      <c r="FU35" s="1352"/>
      <c r="FV35" s="1352"/>
      <c r="FW35" s="1352"/>
      <c r="FX35" s="1352"/>
      <c r="FY35" s="1352"/>
      <c r="FZ35" s="1352"/>
      <c r="GA35" s="1352"/>
      <c r="GB35" s="1352"/>
      <c r="GC35" s="1352"/>
      <c r="GD35" s="1352"/>
      <c r="GE35" s="1352"/>
      <c r="GF35" s="1352"/>
      <c r="GG35" s="1352"/>
      <c r="GH35" s="1352"/>
      <c r="GI35" s="1352"/>
      <c r="GJ35" s="1352"/>
      <c r="GK35" s="1352"/>
      <c r="GL35" s="1352"/>
      <c r="GM35" s="1352"/>
      <c r="GN35" s="1352"/>
      <c r="GO35" s="1352"/>
      <c r="GP35" s="1352"/>
      <c r="GQ35" s="1352"/>
      <c r="GR35" s="1352"/>
      <c r="GS35" s="1352"/>
      <c r="GT35" s="1352"/>
      <c r="GU35" s="1352"/>
      <c r="GV35" s="1352"/>
      <c r="GW35" s="1352"/>
      <c r="GX35" s="1352"/>
      <c r="GY35" s="1352"/>
      <c r="GZ35" s="1352"/>
      <c r="HA35" s="1352"/>
      <c r="HB35" s="1352"/>
      <c r="HC35" s="1352"/>
      <c r="HD35" s="1352"/>
      <c r="HE35" s="1352"/>
      <c r="HF35" s="1352"/>
      <c r="HG35" s="1352"/>
      <c r="HH35" s="1352"/>
      <c r="HI35" s="1352"/>
      <c r="HJ35" s="1352"/>
      <c r="HK35" s="1352"/>
      <c r="HL35" s="1352"/>
      <c r="HM35" s="1352"/>
      <c r="HN35" s="1352"/>
      <c r="HO35" s="1352"/>
      <c r="HP35" s="1352"/>
      <c r="HQ35" s="1352"/>
      <c r="HR35" s="1352"/>
      <c r="HS35" s="1352"/>
      <c r="HT35" s="1352"/>
      <c r="HU35" s="1352"/>
      <c r="HV35" s="1352"/>
      <c r="HW35" s="1352"/>
      <c r="HX35" s="1352"/>
      <c r="HY35" s="1352"/>
      <c r="HZ35" s="1352"/>
      <c r="IA35" s="1352"/>
      <c r="IB35" s="1352"/>
      <c r="IC35" s="1352"/>
      <c r="ID35" s="1352"/>
      <c r="IE35" s="1352"/>
      <c r="IF35" s="1352"/>
      <c r="IG35" s="1352"/>
      <c r="IH35" s="1352"/>
      <c r="II35" s="1352"/>
      <c r="IJ35" s="1352"/>
      <c r="IK35" s="1352"/>
      <c r="IL35" s="1352"/>
      <c r="IM35" s="1352"/>
      <c r="IN35" s="1352"/>
      <c r="IO35" s="1352"/>
    </row>
    <row r="36" spans="1:249">
      <c r="A36" s="1352"/>
      <c r="B36" s="2782"/>
      <c r="C36" s="2518" t="s">
        <v>315</v>
      </c>
      <c r="D36" s="2553" t="s">
        <v>1358</v>
      </c>
      <c r="E36" s="1567">
        <f t="shared" ref="E36:AM36" si="25">ROUND(E34/(E17/100),0)</f>
        <v>3869</v>
      </c>
      <c r="F36" s="1567">
        <f t="shared" si="25"/>
        <v>3707</v>
      </c>
      <c r="G36" s="1567">
        <f t="shared" si="25"/>
        <v>3910</v>
      </c>
      <c r="H36" s="1567">
        <f t="shared" si="25"/>
        <v>3714</v>
      </c>
      <c r="I36" s="1567">
        <f t="shared" si="25"/>
        <v>3860</v>
      </c>
      <c r="J36" s="1567">
        <f t="shared" si="25"/>
        <v>3934</v>
      </c>
      <c r="K36" s="1567">
        <f t="shared" si="25"/>
        <v>4232</v>
      </c>
      <c r="L36" s="1567">
        <f t="shared" si="25"/>
        <v>4230</v>
      </c>
      <c r="M36" s="1567">
        <f t="shared" si="25"/>
        <v>4100</v>
      </c>
      <c r="N36" s="1567">
        <f t="shared" si="25"/>
        <v>3933</v>
      </c>
      <c r="O36" s="1567">
        <f t="shared" si="25"/>
        <v>3982</v>
      </c>
      <c r="P36" s="1567">
        <f t="shared" si="25"/>
        <v>3862</v>
      </c>
      <c r="Q36" s="1567">
        <f t="shared" si="25"/>
        <v>3823</v>
      </c>
      <c r="R36" s="1567">
        <f t="shared" si="25"/>
        <v>3743</v>
      </c>
      <c r="S36" s="1567">
        <f t="shared" si="25"/>
        <v>3781</v>
      </c>
      <c r="T36" s="1567">
        <f t="shared" si="25"/>
        <v>3222</v>
      </c>
      <c r="U36" s="1567">
        <f t="shared" si="25"/>
        <v>3267</v>
      </c>
      <c r="V36" s="1567">
        <f t="shared" si="25"/>
        <v>3321</v>
      </c>
      <c r="W36" s="1567">
        <f t="shared" si="25"/>
        <v>3410</v>
      </c>
      <c r="X36" s="1567">
        <f t="shared" si="25"/>
        <v>3638</v>
      </c>
      <c r="Y36" s="1567">
        <f t="shared" si="25"/>
        <v>3470</v>
      </c>
      <c r="Z36" s="1567">
        <f t="shared" si="25"/>
        <v>3532</v>
      </c>
      <c r="AA36" s="1567">
        <f t="shared" si="25"/>
        <v>3546</v>
      </c>
      <c r="AB36" s="1567">
        <f t="shared" si="25"/>
        <v>3439</v>
      </c>
      <c r="AC36" s="1567">
        <f t="shared" si="25"/>
        <v>3326</v>
      </c>
      <c r="AD36" s="1567">
        <f t="shared" si="25"/>
        <v>3182</v>
      </c>
      <c r="AE36" s="1567">
        <f t="shared" si="25"/>
        <v>3203</v>
      </c>
      <c r="AF36" s="1567">
        <f t="shared" si="25"/>
        <v>3225</v>
      </c>
      <c r="AG36" s="1567">
        <f t="shared" si="25"/>
        <v>2970</v>
      </c>
      <c r="AH36" s="1567">
        <f t="shared" si="25"/>
        <v>3380</v>
      </c>
      <c r="AI36" s="1567">
        <f t="shared" si="25"/>
        <v>3278</v>
      </c>
      <c r="AJ36" s="1567">
        <f t="shared" si="25"/>
        <v>3243</v>
      </c>
      <c r="AK36" s="1296">
        <f t="shared" si="25"/>
        <v>3462</v>
      </c>
      <c r="AL36" s="1296">
        <f t="shared" si="25"/>
        <v>3438</v>
      </c>
      <c r="AM36" s="1296">
        <f t="shared" si="25"/>
        <v>3231</v>
      </c>
      <c r="AN36" s="2798"/>
      <c r="AO36" s="1352"/>
      <c r="AP36" s="328" t="s">
        <v>97</v>
      </c>
      <c r="AQ36" s="1352"/>
      <c r="AR36" s="1352"/>
      <c r="AS36" s="2014"/>
      <c r="AT36" s="2014"/>
      <c r="AU36" s="1352"/>
      <c r="AV36" s="1352"/>
      <c r="AW36" s="1352"/>
      <c r="AX36" s="1352"/>
      <c r="AY36" s="1352"/>
      <c r="AZ36" s="1352"/>
      <c r="BA36" s="1352"/>
      <c r="BB36" s="1352"/>
      <c r="BC36" s="1352"/>
      <c r="BD36" s="1352"/>
      <c r="BE36" s="1352"/>
      <c r="BF36" s="1352"/>
      <c r="BG36" s="1352"/>
      <c r="BH36" s="1352"/>
      <c r="BI36" s="1352"/>
      <c r="BJ36" s="1352"/>
      <c r="BK36" s="1352"/>
      <c r="BL36" s="1352"/>
      <c r="BM36" s="1352"/>
      <c r="BN36" s="1352"/>
      <c r="BO36" s="1352"/>
      <c r="BP36" s="1352"/>
      <c r="BQ36" s="1352"/>
      <c r="BR36" s="1352"/>
      <c r="BS36" s="1352"/>
      <c r="BT36" s="1352"/>
      <c r="BU36" s="1352"/>
      <c r="BV36" s="1352"/>
      <c r="BW36" s="1352"/>
      <c r="BX36" s="1352"/>
      <c r="BY36" s="1352"/>
      <c r="BZ36" s="1352"/>
      <c r="CA36" s="1352"/>
      <c r="CB36" s="1352"/>
      <c r="CC36" s="1352"/>
      <c r="CD36" s="1352"/>
      <c r="CE36" s="1352"/>
      <c r="CF36" s="1352"/>
      <c r="CG36" s="1352"/>
      <c r="CH36" s="1352"/>
      <c r="CI36" s="1352"/>
      <c r="CJ36" s="1352"/>
      <c r="CK36" s="1352"/>
      <c r="CL36" s="1352"/>
      <c r="CM36" s="1352"/>
      <c r="CN36" s="1352"/>
      <c r="CO36" s="1352"/>
      <c r="CP36" s="1352"/>
      <c r="CQ36" s="1352"/>
      <c r="CR36" s="1352"/>
      <c r="CS36" s="1352"/>
      <c r="CT36" s="1352"/>
      <c r="CU36" s="1352"/>
      <c r="CV36" s="1352"/>
      <c r="CW36" s="1352"/>
      <c r="CX36" s="1352"/>
      <c r="CY36" s="1352"/>
      <c r="CZ36" s="1352"/>
      <c r="DA36" s="1352"/>
      <c r="DB36" s="1352"/>
      <c r="DC36" s="1352"/>
      <c r="DD36" s="1352"/>
      <c r="DE36" s="1352"/>
      <c r="DF36" s="1352"/>
      <c r="DG36" s="1352"/>
      <c r="DH36" s="1352"/>
      <c r="DI36" s="1352"/>
      <c r="DJ36" s="1352"/>
      <c r="DK36" s="1352"/>
      <c r="DL36" s="1352"/>
      <c r="DM36" s="1352"/>
      <c r="DN36" s="1352"/>
      <c r="DO36" s="1352"/>
      <c r="DP36" s="1352"/>
      <c r="DQ36" s="1352"/>
      <c r="DR36" s="1352"/>
      <c r="DS36" s="1352"/>
      <c r="DT36" s="1352"/>
      <c r="DU36" s="1352"/>
      <c r="DV36" s="1352"/>
      <c r="DW36" s="1352"/>
      <c r="DX36" s="1352"/>
      <c r="DY36" s="1352"/>
      <c r="DZ36" s="1352"/>
      <c r="EA36" s="1352"/>
      <c r="EB36" s="1352"/>
      <c r="EC36" s="1352"/>
      <c r="ED36" s="1352"/>
      <c r="EE36" s="1352"/>
      <c r="EF36" s="1352"/>
      <c r="EG36" s="1352"/>
      <c r="EH36" s="1352"/>
      <c r="EI36" s="1352"/>
      <c r="EJ36" s="1352"/>
      <c r="EK36" s="1352"/>
      <c r="EL36" s="1352"/>
      <c r="EM36" s="1352"/>
      <c r="EN36" s="1352"/>
      <c r="EO36" s="1352"/>
      <c r="EP36" s="1352"/>
      <c r="EQ36" s="1352"/>
      <c r="ER36" s="1352"/>
      <c r="ES36" s="1352"/>
      <c r="ET36" s="1352"/>
      <c r="EU36" s="1352"/>
      <c r="EV36" s="1352"/>
      <c r="EW36" s="1352"/>
      <c r="EX36" s="1352"/>
      <c r="EY36" s="1352"/>
      <c r="EZ36" s="1352"/>
      <c r="FA36" s="1352"/>
      <c r="FB36" s="1352"/>
      <c r="FC36" s="1352"/>
      <c r="FD36" s="1352"/>
      <c r="FE36" s="1352"/>
      <c r="FF36" s="1352"/>
      <c r="FG36" s="1352"/>
      <c r="FH36" s="1352"/>
      <c r="FI36" s="1352"/>
      <c r="FJ36" s="1352"/>
      <c r="FK36" s="1352"/>
      <c r="FL36" s="1352"/>
      <c r="FM36" s="1352"/>
      <c r="FN36" s="1352"/>
      <c r="FO36" s="1352"/>
      <c r="FP36" s="1352"/>
      <c r="FQ36" s="1352"/>
      <c r="FR36" s="1352"/>
      <c r="FS36" s="1352"/>
      <c r="FT36" s="1352"/>
      <c r="FU36" s="1352"/>
      <c r="FV36" s="1352"/>
      <c r="FW36" s="1352"/>
      <c r="FX36" s="1352"/>
      <c r="FY36" s="1352"/>
      <c r="FZ36" s="1352"/>
      <c r="GA36" s="1352"/>
      <c r="GB36" s="1352"/>
      <c r="GC36" s="1352"/>
      <c r="GD36" s="1352"/>
      <c r="GE36" s="1352"/>
      <c r="GF36" s="1352"/>
      <c r="GG36" s="1352"/>
      <c r="GH36" s="1352"/>
      <c r="GI36" s="1352"/>
      <c r="GJ36" s="1352"/>
      <c r="GK36" s="1352"/>
      <c r="GL36" s="1352"/>
      <c r="GM36" s="1352"/>
      <c r="GN36" s="1352"/>
      <c r="GO36" s="1352"/>
      <c r="GP36" s="1352"/>
      <c r="GQ36" s="1352"/>
      <c r="GR36" s="1352"/>
      <c r="GS36" s="1352"/>
      <c r="GT36" s="1352"/>
      <c r="GU36" s="1352"/>
      <c r="GV36" s="1352"/>
      <c r="GW36" s="1352"/>
      <c r="GX36" s="1352"/>
      <c r="GY36" s="1352"/>
      <c r="GZ36" s="1352"/>
      <c r="HA36" s="1352"/>
      <c r="HB36" s="1352"/>
      <c r="HC36" s="1352"/>
      <c r="HD36" s="1352"/>
      <c r="HE36" s="1352"/>
      <c r="HF36" s="1352"/>
      <c r="HG36" s="1352"/>
      <c r="HH36" s="1352"/>
      <c r="HI36" s="1352"/>
      <c r="HJ36" s="1352"/>
      <c r="HK36" s="1352"/>
      <c r="HL36" s="1352"/>
      <c r="HM36" s="1352"/>
      <c r="HN36" s="1352"/>
      <c r="HO36" s="1352"/>
      <c r="HP36" s="1352"/>
      <c r="HQ36" s="1352"/>
      <c r="HR36" s="1352"/>
      <c r="HS36" s="1352"/>
      <c r="HT36" s="1352"/>
      <c r="HU36" s="1352"/>
      <c r="HV36" s="1352"/>
      <c r="HW36" s="1352"/>
      <c r="HX36" s="1352"/>
      <c r="HY36" s="1352"/>
      <c r="HZ36" s="1352"/>
      <c r="IA36" s="1352"/>
      <c r="IB36" s="1352"/>
      <c r="IC36" s="1352"/>
      <c r="ID36" s="1352"/>
      <c r="IE36" s="1352"/>
      <c r="IF36" s="1352"/>
      <c r="IG36" s="1352"/>
      <c r="IH36" s="1352"/>
      <c r="II36" s="1352"/>
      <c r="IJ36" s="1352"/>
      <c r="IK36" s="1352"/>
      <c r="IL36" s="1352"/>
      <c r="IM36" s="1352"/>
      <c r="IN36" s="1352"/>
      <c r="IO36" s="1352"/>
    </row>
    <row r="37" spans="1:249">
      <c r="A37" s="1352"/>
      <c r="B37" s="2782"/>
      <c r="C37" s="2525" t="s">
        <v>566</v>
      </c>
      <c r="D37" s="2553" t="s">
        <v>577</v>
      </c>
      <c r="E37" s="2499" t="s">
        <v>1301</v>
      </c>
      <c r="F37" s="1520">
        <f t="shared" ref="F37:AM37" si="26">ROUND((F36-E36)/E36*100,1)</f>
        <v>-4.2</v>
      </c>
      <c r="G37" s="1520">
        <f t="shared" si="26"/>
        <v>5.5</v>
      </c>
      <c r="H37" s="1520">
        <f t="shared" si="26"/>
        <v>-5</v>
      </c>
      <c r="I37" s="1520">
        <f t="shared" si="26"/>
        <v>3.9</v>
      </c>
      <c r="J37" s="1520">
        <f t="shared" si="26"/>
        <v>1.9</v>
      </c>
      <c r="K37" s="1520">
        <f t="shared" si="26"/>
        <v>7.6</v>
      </c>
      <c r="L37" s="1520">
        <f t="shared" si="26"/>
        <v>0</v>
      </c>
      <c r="M37" s="1520">
        <f t="shared" si="26"/>
        <v>-3.1</v>
      </c>
      <c r="N37" s="1520">
        <f t="shared" si="26"/>
        <v>-4.0999999999999996</v>
      </c>
      <c r="O37" s="1520">
        <f t="shared" si="26"/>
        <v>1.2</v>
      </c>
      <c r="P37" s="1520">
        <f t="shared" si="26"/>
        <v>-3</v>
      </c>
      <c r="Q37" s="1520">
        <f t="shared" si="26"/>
        <v>-1</v>
      </c>
      <c r="R37" s="1520">
        <f t="shared" si="26"/>
        <v>-2.1</v>
      </c>
      <c r="S37" s="1520">
        <f t="shared" si="26"/>
        <v>1</v>
      </c>
      <c r="T37" s="1520">
        <f t="shared" si="26"/>
        <v>-14.8</v>
      </c>
      <c r="U37" s="1520">
        <f t="shared" si="26"/>
        <v>1.4</v>
      </c>
      <c r="V37" s="1520">
        <f t="shared" si="26"/>
        <v>1.7</v>
      </c>
      <c r="W37" s="1520">
        <f t="shared" si="26"/>
        <v>2.7</v>
      </c>
      <c r="X37" s="1520">
        <f t="shared" si="26"/>
        <v>6.7</v>
      </c>
      <c r="Y37" s="1520">
        <f t="shared" si="26"/>
        <v>-4.5999999999999996</v>
      </c>
      <c r="Z37" s="1520">
        <f t="shared" si="26"/>
        <v>1.8</v>
      </c>
      <c r="AA37" s="1520">
        <f t="shared" si="26"/>
        <v>0.4</v>
      </c>
      <c r="AB37" s="1520">
        <f t="shared" si="26"/>
        <v>-3</v>
      </c>
      <c r="AC37" s="1520">
        <f t="shared" si="26"/>
        <v>-3.3</v>
      </c>
      <c r="AD37" s="1520">
        <f t="shared" si="26"/>
        <v>-4.3</v>
      </c>
      <c r="AE37" s="1520">
        <f t="shared" si="26"/>
        <v>0.7</v>
      </c>
      <c r="AF37" s="1520">
        <f t="shared" si="26"/>
        <v>0.7</v>
      </c>
      <c r="AG37" s="1520">
        <f t="shared" si="26"/>
        <v>-7.9</v>
      </c>
      <c r="AH37" s="1520">
        <f t="shared" si="26"/>
        <v>13.8</v>
      </c>
      <c r="AI37" s="1520">
        <f t="shared" si="26"/>
        <v>-3</v>
      </c>
      <c r="AJ37" s="1520">
        <f t="shared" si="26"/>
        <v>-1.1000000000000001</v>
      </c>
      <c r="AK37" s="1234">
        <f t="shared" si="26"/>
        <v>6.8</v>
      </c>
      <c r="AL37" s="1234">
        <f t="shared" si="26"/>
        <v>-0.7</v>
      </c>
      <c r="AM37" s="1234">
        <f t="shared" si="26"/>
        <v>-6</v>
      </c>
      <c r="AN37" s="2030" t="s">
        <v>1361</v>
      </c>
      <c r="AO37" s="1352"/>
      <c r="AP37" s="328"/>
      <c r="AQ37" s="328"/>
      <c r="AR37" s="328"/>
      <c r="AS37" s="1360"/>
      <c r="AT37" s="2014"/>
      <c r="AU37" s="1352"/>
      <c r="AV37" s="1352"/>
      <c r="AW37" s="1352"/>
      <c r="AX37" s="1352"/>
      <c r="AY37" s="1352"/>
      <c r="AZ37" s="1352"/>
      <c r="BA37" s="1352"/>
      <c r="BB37" s="1352"/>
      <c r="BC37" s="1352"/>
      <c r="BD37" s="1352"/>
      <c r="BE37" s="1352"/>
      <c r="BF37" s="1352"/>
      <c r="BG37" s="1352"/>
      <c r="BH37" s="1352"/>
      <c r="BI37" s="1352"/>
      <c r="BJ37" s="1352"/>
      <c r="BK37" s="1352"/>
      <c r="BL37" s="1352"/>
      <c r="BM37" s="1352"/>
      <c r="BN37" s="1352"/>
      <c r="BO37" s="1352"/>
      <c r="BP37" s="1352"/>
      <c r="BQ37" s="1352"/>
      <c r="BR37" s="1352"/>
      <c r="BS37" s="1352"/>
      <c r="BT37" s="1352"/>
      <c r="BU37" s="1352"/>
      <c r="BV37" s="1352"/>
      <c r="BW37" s="1352"/>
      <c r="BX37" s="1352"/>
      <c r="BY37" s="1352"/>
      <c r="BZ37" s="1352"/>
      <c r="CA37" s="1352"/>
      <c r="CB37" s="1352"/>
      <c r="CC37" s="1352"/>
      <c r="CD37" s="1352"/>
      <c r="CE37" s="1352"/>
      <c r="CF37" s="1352"/>
      <c r="CG37" s="1352"/>
      <c r="CH37" s="1352"/>
      <c r="CI37" s="1352"/>
      <c r="CJ37" s="1352"/>
      <c r="CK37" s="1352"/>
      <c r="CL37" s="1352"/>
      <c r="CM37" s="1352"/>
      <c r="CN37" s="1352"/>
      <c r="CO37" s="1352"/>
      <c r="CP37" s="1352"/>
      <c r="CQ37" s="1352"/>
      <c r="CR37" s="1352"/>
      <c r="CS37" s="1352"/>
      <c r="CT37" s="1352"/>
      <c r="CU37" s="1352"/>
      <c r="CV37" s="1352"/>
      <c r="CW37" s="1352"/>
      <c r="CX37" s="1352"/>
      <c r="CY37" s="1352"/>
      <c r="CZ37" s="1352"/>
      <c r="DA37" s="1352"/>
      <c r="DB37" s="1352"/>
      <c r="DC37" s="1352"/>
      <c r="DD37" s="1352"/>
      <c r="DE37" s="1352"/>
      <c r="DF37" s="1352"/>
      <c r="DG37" s="1352"/>
      <c r="DH37" s="1352"/>
      <c r="DI37" s="1352"/>
      <c r="DJ37" s="1352"/>
      <c r="DK37" s="1352"/>
      <c r="DL37" s="1352"/>
      <c r="DM37" s="1352"/>
      <c r="DN37" s="1352"/>
      <c r="DO37" s="1352"/>
      <c r="DP37" s="1352"/>
      <c r="DQ37" s="1352"/>
      <c r="DR37" s="1352"/>
      <c r="DS37" s="1352"/>
      <c r="DT37" s="1352"/>
      <c r="DU37" s="1352"/>
      <c r="DV37" s="1352"/>
      <c r="DW37" s="1352"/>
      <c r="DX37" s="1352"/>
      <c r="DY37" s="1352"/>
      <c r="DZ37" s="1352"/>
      <c r="EA37" s="1352"/>
      <c r="EB37" s="1352"/>
      <c r="EC37" s="1352"/>
      <c r="ED37" s="1352"/>
      <c r="EE37" s="1352"/>
      <c r="EF37" s="1352"/>
      <c r="EG37" s="1352"/>
      <c r="EH37" s="1352"/>
      <c r="EI37" s="1352"/>
      <c r="EJ37" s="1352"/>
      <c r="EK37" s="1352"/>
      <c r="EL37" s="1352"/>
      <c r="EM37" s="1352"/>
      <c r="EN37" s="1352"/>
      <c r="EO37" s="1352"/>
      <c r="EP37" s="1352"/>
      <c r="EQ37" s="1352"/>
      <c r="ER37" s="1352"/>
      <c r="ES37" s="1352"/>
      <c r="ET37" s="1352"/>
      <c r="EU37" s="1352"/>
      <c r="EV37" s="1352"/>
      <c r="EW37" s="1352"/>
      <c r="EX37" s="1352"/>
      <c r="EY37" s="1352"/>
      <c r="EZ37" s="1352"/>
      <c r="FA37" s="1352"/>
      <c r="FB37" s="1352"/>
      <c r="FC37" s="1352"/>
      <c r="FD37" s="1352"/>
      <c r="FE37" s="1352"/>
      <c r="FF37" s="1352"/>
      <c r="FG37" s="1352"/>
      <c r="FH37" s="1352"/>
      <c r="FI37" s="1352"/>
      <c r="FJ37" s="1352"/>
      <c r="FK37" s="1352"/>
      <c r="FL37" s="1352"/>
      <c r="FM37" s="1352"/>
      <c r="FN37" s="1352"/>
      <c r="FO37" s="1352"/>
      <c r="FP37" s="1352"/>
      <c r="FQ37" s="1352"/>
      <c r="FR37" s="1352"/>
      <c r="FS37" s="1352"/>
      <c r="FT37" s="1352"/>
      <c r="FU37" s="1352"/>
      <c r="FV37" s="1352"/>
      <c r="FW37" s="1352"/>
      <c r="FX37" s="1352"/>
      <c r="FY37" s="1352"/>
      <c r="FZ37" s="1352"/>
      <c r="GA37" s="1352"/>
      <c r="GB37" s="1352"/>
      <c r="GC37" s="1352"/>
      <c r="GD37" s="1352"/>
      <c r="GE37" s="1352"/>
      <c r="GF37" s="1352"/>
      <c r="GG37" s="1352"/>
      <c r="GH37" s="1352"/>
      <c r="GI37" s="1352"/>
      <c r="GJ37" s="1352"/>
      <c r="GK37" s="1352"/>
      <c r="GL37" s="1352"/>
      <c r="GM37" s="1352"/>
      <c r="GN37" s="1352"/>
      <c r="GO37" s="1352"/>
      <c r="GP37" s="1352"/>
      <c r="GQ37" s="1352"/>
      <c r="GR37" s="1352"/>
      <c r="GS37" s="1352"/>
      <c r="GT37" s="1352"/>
      <c r="GU37" s="1352"/>
      <c r="GV37" s="1352"/>
      <c r="GW37" s="1352"/>
      <c r="GX37" s="1352"/>
      <c r="GY37" s="1352"/>
      <c r="GZ37" s="1352"/>
      <c r="HA37" s="1352"/>
      <c r="HB37" s="1352"/>
      <c r="HC37" s="1352"/>
      <c r="HD37" s="1352"/>
      <c r="HE37" s="1352"/>
      <c r="HF37" s="1352"/>
      <c r="HG37" s="1352"/>
      <c r="HH37" s="1352"/>
      <c r="HI37" s="1352"/>
      <c r="HJ37" s="1352"/>
      <c r="HK37" s="1352"/>
      <c r="HL37" s="1352"/>
      <c r="HM37" s="1352"/>
      <c r="HN37" s="1352"/>
      <c r="HO37" s="1352"/>
      <c r="HP37" s="1352"/>
      <c r="HQ37" s="1352"/>
      <c r="HR37" s="1352"/>
      <c r="HS37" s="1352"/>
      <c r="HT37" s="1352"/>
      <c r="HU37" s="1352"/>
      <c r="HV37" s="1352"/>
      <c r="HW37" s="1352"/>
      <c r="HX37" s="1352"/>
      <c r="HY37" s="1352"/>
      <c r="HZ37" s="1352"/>
      <c r="IA37" s="1352"/>
      <c r="IB37" s="1352"/>
      <c r="IC37" s="1352"/>
      <c r="ID37" s="1352"/>
      <c r="IE37" s="1352"/>
      <c r="IF37" s="1352"/>
      <c r="IG37" s="1352"/>
      <c r="IH37" s="1352"/>
      <c r="II37" s="1352"/>
      <c r="IJ37" s="1352"/>
      <c r="IK37" s="1352"/>
      <c r="IL37" s="1352"/>
      <c r="IM37" s="1352"/>
      <c r="IN37" s="1352"/>
      <c r="IO37" s="1352"/>
    </row>
    <row r="38" spans="1:249" ht="19.5">
      <c r="A38" s="1352"/>
      <c r="B38" s="2782"/>
      <c r="C38" s="2426" t="s">
        <v>1053</v>
      </c>
      <c r="D38" s="2392" t="s">
        <v>1054</v>
      </c>
      <c r="E38" s="2554"/>
      <c r="F38" s="1274"/>
      <c r="G38" s="1274"/>
      <c r="H38" s="1274"/>
      <c r="I38" s="1274"/>
      <c r="J38" s="1274"/>
      <c r="K38" s="1274"/>
      <c r="L38" s="1274"/>
      <c r="M38" s="1274"/>
      <c r="N38" s="1274"/>
      <c r="O38" s="1274"/>
      <c r="P38" s="1274"/>
      <c r="Q38" s="1274"/>
      <c r="R38" s="1274"/>
      <c r="S38" s="1274"/>
      <c r="T38" s="1274"/>
      <c r="U38" s="1274"/>
      <c r="V38" s="1274"/>
      <c r="W38" s="1274"/>
      <c r="X38" s="1274"/>
      <c r="Y38" s="1274"/>
      <c r="Z38" s="1274"/>
      <c r="AA38" s="1274"/>
      <c r="AB38" s="1274">
        <v>100.47732251000001</v>
      </c>
      <c r="AC38" s="1274">
        <v>104.41133866666667</v>
      </c>
      <c r="AD38" s="1274">
        <v>104.01749478916668</v>
      </c>
      <c r="AE38" s="1274">
        <v>105.85909745833334</v>
      </c>
      <c r="AF38" s="1274">
        <v>103.69345018749998</v>
      </c>
      <c r="AG38" s="1274">
        <v>105.61267977499999</v>
      </c>
      <c r="AH38" s="1274">
        <v>105.78615655583333</v>
      </c>
      <c r="AI38" s="1274">
        <v>104.72931605416669</v>
      </c>
      <c r="AJ38" s="1274">
        <v>96.872447171666678</v>
      </c>
      <c r="AK38" s="1520">
        <v>96.892119067499991</v>
      </c>
      <c r="AL38" s="1520">
        <v>99.408968171666672</v>
      </c>
      <c r="AM38" s="1520">
        <v>99.637328400833326</v>
      </c>
      <c r="AN38" s="1275" t="s">
        <v>1055</v>
      </c>
      <c r="AO38" s="1352"/>
      <c r="AP38" s="328" t="s">
        <v>1056</v>
      </c>
      <c r="AQ38" s="328"/>
      <c r="AR38" s="328"/>
      <c r="AS38" s="1360"/>
      <c r="AT38" s="2014"/>
      <c r="AU38" s="1352"/>
      <c r="AV38" s="1352"/>
      <c r="AW38" s="1352"/>
      <c r="AX38" s="1352"/>
      <c r="AY38" s="1352"/>
      <c r="AZ38" s="1352"/>
      <c r="BA38" s="1352"/>
      <c r="BB38" s="1352"/>
      <c r="BC38" s="1352"/>
      <c r="BD38" s="1352"/>
      <c r="BE38" s="1352"/>
      <c r="BF38" s="1352"/>
      <c r="BG38" s="1352"/>
      <c r="BH38" s="1352"/>
      <c r="BI38" s="1352"/>
      <c r="BJ38" s="1352"/>
      <c r="BK38" s="1352"/>
      <c r="BL38" s="1352"/>
      <c r="BM38" s="1352"/>
      <c r="BN38" s="1352"/>
      <c r="BO38" s="1352"/>
      <c r="BP38" s="1352"/>
      <c r="BQ38" s="1352"/>
      <c r="BR38" s="1352"/>
      <c r="BS38" s="1352"/>
      <c r="BT38" s="1352"/>
      <c r="BU38" s="1352"/>
      <c r="BV38" s="1352"/>
      <c r="BW38" s="1352"/>
      <c r="BX38" s="1352"/>
      <c r="BY38" s="1352"/>
      <c r="BZ38" s="1352"/>
      <c r="CA38" s="1352"/>
      <c r="CB38" s="1352"/>
      <c r="CC38" s="1352"/>
      <c r="CD38" s="1352"/>
      <c r="CE38" s="1352"/>
      <c r="CF38" s="1352"/>
      <c r="CG38" s="1352"/>
      <c r="CH38" s="1352"/>
      <c r="CI38" s="1352"/>
      <c r="CJ38" s="1352"/>
      <c r="CK38" s="1352"/>
      <c r="CL38" s="1352"/>
      <c r="CM38" s="1352"/>
      <c r="CN38" s="1352"/>
      <c r="CO38" s="1352"/>
      <c r="CP38" s="1352"/>
      <c r="CQ38" s="1352"/>
      <c r="CR38" s="1352"/>
      <c r="CS38" s="1352"/>
      <c r="CT38" s="1352"/>
      <c r="CU38" s="1352"/>
      <c r="CV38" s="1352"/>
      <c r="CW38" s="1352"/>
      <c r="CX38" s="1352"/>
      <c r="CY38" s="1352"/>
      <c r="CZ38" s="1352"/>
      <c r="DA38" s="1352"/>
      <c r="DB38" s="1352"/>
      <c r="DC38" s="1352"/>
      <c r="DD38" s="1352"/>
      <c r="DE38" s="1352"/>
      <c r="DF38" s="1352"/>
      <c r="DG38" s="1352"/>
      <c r="DH38" s="1352"/>
      <c r="DI38" s="1352"/>
      <c r="DJ38" s="1352"/>
      <c r="DK38" s="1352"/>
      <c r="DL38" s="1352"/>
      <c r="DM38" s="1352"/>
      <c r="DN38" s="1352"/>
      <c r="DO38" s="1352"/>
      <c r="DP38" s="1352"/>
      <c r="DQ38" s="1352"/>
      <c r="DR38" s="1352"/>
      <c r="DS38" s="1352"/>
      <c r="DT38" s="1352"/>
      <c r="DU38" s="1352"/>
      <c r="DV38" s="1352"/>
      <c r="DW38" s="1352"/>
      <c r="DX38" s="1352"/>
      <c r="DY38" s="1352"/>
      <c r="DZ38" s="1352"/>
      <c r="EA38" s="1352"/>
      <c r="EB38" s="1352"/>
      <c r="EC38" s="1352"/>
      <c r="ED38" s="1352"/>
      <c r="EE38" s="1352"/>
      <c r="EF38" s="1352"/>
      <c r="EG38" s="1352"/>
      <c r="EH38" s="1352"/>
      <c r="EI38" s="1352"/>
      <c r="EJ38" s="1352"/>
      <c r="EK38" s="1352"/>
      <c r="EL38" s="1352"/>
      <c r="EM38" s="1352"/>
      <c r="EN38" s="1352"/>
      <c r="EO38" s="1352"/>
      <c r="EP38" s="1352"/>
      <c r="EQ38" s="1352"/>
      <c r="ER38" s="1352"/>
      <c r="ES38" s="1352"/>
      <c r="ET38" s="1352"/>
      <c r="EU38" s="1352"/>
      <c r="EV38" s="1352"/>
      <c r="EW38" s="1352"/>
      <c r="EX38" s="1352"/>
      <c r="EY38" s="1352"/>
      <c r="EZ38" s="1352"/>
      <c r="FA38" s="1352"/>
      <c r="FB38" s="1352"/>
      <c r="FC38" s="1352"/>
      <c r="FD38" s="1352"/>
      <c r="FE38" s="1352"/>
      <c r="FF38" s="1352"/>
      <c r="FG38" s="1352"/>
      <c r="FH38" s="1352"/>
      <c r="FI38" s="1352"/>
      <c r="FJ38" s="1352"/>
      <c r="FK38" s="1352"/>
      <c r="FL38" s="1352"/>
      <c r="FM38" s="1352"/>
      <c r="FN38" s="1352"/>
      <c r="FO38" s="1352"/>
      <c r="FP38" s="1352"/>
      <c r="FQ38" s="1352"/>
      <c r="FR38" s="1352"/>
      <c r="FS38" s="1352"/>
      <c r="FT38" s="1352"/>
      <c r="FU38" s="1352"/>
      <c r="FV38" s="1352"/>
      <c r="FW38" s="1352"/>
      <c r="FX38" s="1352"/>
      <c r="FY38" s="1352"/>
      <c r="FZ38" s="1352"/>
      <c r="GA38" s="1352"/>
      <c r="GB38" s="1352"/>
      <c r="GC38" s="1352"/>
      <c r="GD38" s="1352"/>
      <c r="GE38" s="1352"/>
      <c r="GF38" s="1352"/>
      <c r="GG38" s="1352"/>
      <c r="GH38" s="1352"/>
      <c r="GI38" s="1352"/>
      <c r="GJ38" s="1352"/>
      <c r="GK38" s="1352"/>
      <c r="GL38" s="1352"/>
      <c r="GM38" s="1352"/>
      <c r="GN38" s="1352"/>
      <c r="GO38" s="1352"/>
      <c r="GP38" s="1352"/>
      <c r="GQ38" s="1352"/>
      <c r="GR38" s="1352"/>
      <c r="GS38" s="1352"/>
      <c r="GT38" s="1352"/>
      <c r="GU38" s="1352"/>
      <c r="GV38" s="1352"/>
      <c r="GW38" s="1352"/>
      <c r="GX38" s="1352"/>
      <c r="GY38" s="1352"/>
      <c r="GZ38" s="1352"/>
      <c r="HA38" s="1352"/>
      <c r="HB38" s="1352"/>
      <c r="HC38" s="1352"/>
      <c r="HD38" s="1352"/>
      <c r="HE38" s="1352"/>
      <c r="HF38" s="1352"/>
      <c r="HG38" s="1352"/>
      <c r="HH38" s="1352"/>
      <c r="HI38" s="1352"/>
      <c r="HJ38" s="1352"/>
      <c r="HK38" s="1352"/>
      <c r="HL38" s="1352"/>
      <c r="HM38" s="1352"/>
      <c r="HN38" s="1352"/>
      <c r="HO38" s="1352"/>
      <c r="HP38" s="1352"/>
      <c r="HQ38" s="1352"/>
      <c r="HR38" s="1352"/>
      <c r="HS38" s="1352"/>
      <c r="HT38" s="1352"/>
      <c r="HU38" s="1352"/>
      <c r="HV38" s="1352"/>
      <c r="HW38" s="1352"/>
      <c r="HX38" s="1352"/>
      <c r="HY38" s="1352"/>
      <c r="HZ38" s="1352"/>
      <c r="IA38" s="1352"/>
      <c r="IB38" s="1352"/>
      <c r="IC38" s="1352"/>
      <c r="ID38" s="1352"/>
      <c r="IE38" s="1352"/>
      <c r="IF38" s="1352"/>
      <c r="IG38" s="1352"/>
      <c r="IH38" s="1352"/>
      <c r="II38" s="1352"/>
      <c r="IJ38" s="1352"/>
      <c r="IK38" s="1352"/>
      <c r="IL38" s="1352"/>
      <c r="IM38" s="1352"/>
      <c r="IN38" s="1352"/>
      <c r="IO38" s="1352"/>
    </row>
    <row r="39" spans="1:249">
      <c r="A39" s="1352"/>
      <c r="B39" s="2782"/>
      <c r="C39" s="2366"/>
      <c r="D39" s="2370" t="s">
        <v>577</v>
      </c>
      <c r="E39" s="2493"/>
      <c r="F39" s="1234"/>
      <c r="G39" s="1234"/>
      <c r="H39" s="1234"/>
      <c r="I39" s="1234"/>
      <c r="J39" s="1234"/>
      <c r="K39" s="1234"/>
      <c r="L39" s="1234"/>
      <c r="M39" s="1234"/>
      <c r="N39" s="1234"/>
      <c r="O39" s="1234"/>
      <c r="P39" s="1234"/>
      <c r="Q39" s="1234"/>
      <c r="R39" s="1234"/>
      <c r="S39" s="1234"/>
      <c r="T39" s="1234"/>
      <c r="U39" s="1234"/>
      <c r="V39" s="1234"/>
      <c r="W39" s="1234"/>
      <c r="X39" s="1234"/>
      <c r="Y39" s="1234"/>
      <c r="Z39" s="1234"/>
      <c r="AA39" s="1234"/>
      <c r="AB39" s="1234" t="s">
        <v>271</v>
      </c>
      <c r="AC39" s="1234">
        <f t="shared" ref="AC39:AM39" si="27">ROUND((AC38-AB38)/AB38*100,1)</f>
        <v>3.9</v>
      </c>
      <c r="AD39" s="1234">
        <f t="shared" si="27"/>
        <v>-0.4</v>
      </c>
      <c r="AE39" s="1234">
        <f t="shared" si="27"/>
        <v>1.8</v>
      </c>
      <c r="AF39" s="1234">
        <f t="shared" si="27"/>
        <v>-2</v>
      </c>
      <c r="AG39" s="1234">
        <f t="shared" si="27"/>
        <v>1.9</v>
      </c>
      <c r="AH39" s="1234">
        <f t="shared" si="27"/>
        <v>0.2</v>
      </c>
      <c r="AI39" s="1234">
        <f t="shared" si="27"/>
        <v>-1</v>
      </c>
      <c r="AJ39" s="1234">
        <f t="shared" si="27"/>
        <v>-7.5</v>
      </c>
      <c r="AK39" s="1234">
        <f t="shared" si="27"/>
        <v>0</v>
      </c>
      <c r="AL39" s="1234">
        <f t="shared" si="27"/>
        <v>2.6</v>
      </c>
      <c r="AM39" s="1234">
        <f t="shared" si="27"/>
        <v>0.2</v>
      </c>
      <c r="AN39" s="2030"/>
      <c r="AO39" s="1352"/>
      <c r="AP39" s="328" t="s">
        <v>1058</v>
      </c>
      <c r="AQ39" s="328"/>
      <c r="AR39" s="328"/>
      <c r="AS39" s="1360"/>
      <c r="AT39" s="2014"/>
      <c r="AU39" s="1352"/>
      <c r="AV39" s="1352"/>
      <c r="AW39" s="1352"/>
      <c r="AX39" s="1352"/>
      <c r="AY39" s="1352"/>
      <c r="AZ39" s="1352"/>
      <c r="BA39" s="1352"/>
      <c r="BB39" s="1352"/>
      <c r="BC39" s="1352"/>
      <c r="BD39" s="1352"/>
      <c r="BE39" s="1352"/>
      <c r="BF39" s="1352"/>
      <c r="BG39" s="1352"/>
      <c r="BH39" s="1352"/>
      <c r="BI39" s="1352"/>
      <c r="BJ39" s="1352"/>
      <c r="BK39" s="1352"/>
      <c r="BL39" s="1352"/>
      <c r="BM39" s="1352"/>
      <c r="BN39" s="1352"/>
      <c r="BO39" s="1352"/>
      <c r="BP39" s="1352"/>
      <c r="BQ39" s="1352"/>
      <c r="BR39" s="1352"/>
      <c r="BS39" s="1352"/>
      <c r="BT39" s="1352"/>
      <c r="BU39" s="1352"/>
      <c r="BV39" s="1352"/>
      <c r="BW39" s="1352"/>
      <c r="BX39" s="1352"/>
      <c r="BY39" s="1352"/>
      <c r="BZ39" s="1352"/>
      <c r="CA39" s="1352"/>
      <c r="CB39" s="1352"/>
      <c r="CC39" s="1352"/>
      <c r="CD39" s="1352"/>
      <c r="CE39" s="1352"/>
      <c r="CF39" s="1352"/>
      <c r="CG39" s="1352"/>
      <c r="CH39" s="1352"/>
      <c r="CI39" s="1352"/>
      <c r="CJ39" s="1352"/>
      <c r="CK39" s="1352"/>
      <c r="CL39" s="1352"/>
      <c r="CM39" s="1352"/>
      <c r="CN39" s="1352"/>
      <c r="CO39" s="1352"/>
      <c r="CP39" s="1352"/>
      <c r="CQ39" s="1352"/>
      <c r="CR39" s="1352"/>
      <c r="CS39" s="1352"/>
      <c r="CT39" s="1352"/>
      <c r="CU39" s="1352"/>
      <c r="CV39" s="1352"/>
      <c r="CW39" s="1352"/>
      <c r="CX39" s="1352"/>
      <c r="CY39" s="1352"/>
      <c r="CZ39" s="1352"/>
      <c r="DA39" s="1352"/>
      <c r="DB39" s="1352"/>
      <c r="DC39" s="1352"/>
      <c r="DD39" s="1352"/>
      <c r="DE39" s="1352"/>
      <c r="DF39" s="1352"/>
      <c r="DG39" s="1352"/>
      <c r="DH39" s="1352"/>
      <c r="DI39" s="1352"/>
      <c r="DJ39" s="1352"/>
      <c r="DK39" s="1352"/>
      <c r="DL39" s="1352"/>
      <c r="DM39" s="1352"/>
      <c r="DN39" s="1352"/>
      <c r="DO39" s="1352"/>
      <c r="DP39" s="1352"/>
      <c r="DQ39" s="1352"/>
      <c r="DR39" s="1352"/>
      <c r="DS39" s="1352"/>
      <c r="DT39" s="1352"/>
      <c r="DU39" s="1352"/>
      <c r="DV39" s="1352"/>
      <c r="DW39" s="1352"/>
      <c r="DX39" s="1352"/>
      <c r="DY39" s="1352"/>
      <c r="DZ39" s="1352"/>
      <c r="EA39" s="1352"/>
      <c r="EB39" s="1352"/>
      <c r="EC39" s="1352"/>
      <c r="ED39" s="1352"/>
      <c r="EE39" s="1352"/>
      <c r="EF39" s="1352"/>
      <c r="EG39" s="1352"/>
      <c r="EH39" s="1352"/>
      <c r="EI39" s="1352"/>
      <c r="EJ39" s="1352"/>
      <c r="EK39" s="1352"/>
      <c r="EL39" s="1352"/>
      <c r="EM39" s="1352"/>
      <c r="EN39" s="1352"/>
      <c r="EO39" s="1352"/>
      <c r="EP39" s="1352"/>
      <c r="EQ39" s="1352"/>
      <c r="ER39" s="1352"/>
      <c r="ES39" s="1352"/>
      <c r="ET39" s="1352"/>
      <c r="EU39" s="1352"/>
      <c r="EV39" s="1352"/>
      <c r="EW39" s="1352"/>
      <c r="EX39" s="1352"/>
      <c r="EY39" s="1352"/>
      <c r="EZ39" s="1352"/>
      <c r="FA39" s="1352"/>
      <c r="FB39" s="1352"/>
      <c r="FC39" s="1352"/>
      <c r="FD39" s="1352"/>
      <c r="FE39" s="1352"/>
      <c r="FF39" s="1352"/>
      <c r="FG39" s="1352"/>
      <c r="FH39" s="1352"/>
      <c r="FI39" s="1352"/>
      <c r="FJ39" s="1352"/>
      <c r="FK39" s="1352"/>
      <c r="FL39" s="1352"/>
      <c r="FM39" s="1352"/>
      <c r="FN39" s="1352"/>
      <c r="FO39" s="1352"/>
      <c r="FP39" s="1352"/>
      <c r="FQ39" s="1352"/>
      <c r="FR39" s="1352"/>
      <c r="FS39" s="1352"/>
      <c r="FT39" s="1352"/>
      <c r="FU39" s="1352"/>
      <c r="FV39" s="1352"/>
      <c r="FW39" s="1352"/>
      <c r="FX39" s="1352"/>
      <c r="FY39" s="1352"/>
      <c r="FZ39" s="1352"/>
      <c r="GA39" s="1352"/>
      <c r="GB39" s="1352"/>
      <c r="GC39" s="1352"/>
      <c r="GD39" s="1352"/>
      <c r="GE39" s="1352"/>
      <c r="GF39" s="1352"/>
      <c r="GG39" s="1352"/>
      <c r="GH39" s="1352"/>
      <c r="GI39" s="1352"/>
      <c r="GJ39" s="1352"/>
      <c r="GK39" s="1352"/>
      <c r="GL39" s="1352"/>
      <c r="GM39" s="1352"/>
      <c r="GN39" s="1352"/>
      <c r="GO39" s="1352"/>
      <c r="GP39" s="1352"/>
      <c r="GQ39" s="1352"/>
      <c r="GR39" s="1352"/>
      <c r="GS39" s="1352"/>
      <c r="GT39" s="1352"/>
      <c r="GU39" s="1352"/>
      <c r="GV39" s="1352"/>
      <c r="GW39" s="1352"/>
      <c r="GX39" s="1352"/>
      <c r="GY39" s="1352"/>
      <c r="GZ39" s="1352"/>
      <c r="HA39" s="1352"/>
      <c r="HB39" s="1352"/>
      <c r="HC39" s="1352"/>
      <c r="HD39" s="1352"/>
      <c r="HE39" s="1352"/>
      <c r="HF39" s="1352"/>
      <c r="HG39" s="1352"/>
      <c r="HH39" s="1352"/>
      <c r="HI39" s="1352"/>
      <c r="HJ39" s="1352"/>
      <c r="HK39" s="1352"/>
      <c r="HL39" s="1352"/>
      <c r="HM39" s="1352"/>
      <c r="HN39" s="1352"/>
      <c r="HO39" s="1352"/>
      <c r="HP39" s="1352"/>
      <c r="HQ39" s="1352"/>
      <c r="HR39" s="1352"/>
      <c r="HS39" s="1352"/>
      <c r="HT39" s="1352"/>
      <c r="HU39" s="1352"/>
      <c r="HV39" s="1352"/>
      <c r="HW39" s="1352"/>
      <c r="HX39" s="1352"/>
      <c r="HY39" s="1352"/>
      <c r="HZ39" s="1352"/>
      <c r="IA39" s="1352"/>
      <c r="IB39" s="1352"/>
      <c r="IC39" s="1352"/>
      <c r="ID39" s="1352"/>
      <c r="IE39" s="1352"/>
      <c r="IF39" s="1352"/>
      <c r="IG39" s="1352"/>
      <c r="IH39" s="1352"/>
      <c r="II39" s="1352"/>
      <c r="IJ39" s="1352"/>
      <c r="IK39" s="1352"/>
      <c r="IL39" s="1352"/>
      <c r="IM39" s="1352"/>
      <c r="IN39" s="1352"/>
      <c r="IO39" s="1352"/>
    </row>
    <row r="40" spans="1:249">
      <c r="A40" s="1352"/>
      <c r="B40" s="2782"/>
      <c r="C40" s="2518" t="s">
        <v>1362</v>
      </c>
      <c r="D40" s="2553" t="s">
        <v>1363</v>
      </c>
      <c r="E40" s="1316">
        <v>67.867999999999995</v>
      </c>
      <c r="F40" s="1316">
        <v>62.567999999999998</v>
      </c>
      <c r="G40" s="1316">
        <v>49.456000000000003</v>
      </c>
      <c r="H40" s="1316">
        <v>53.863999999999997</v>
      </c>
      <c r="I40" s="1316">
        <v>61.280999999999999</v>
      </c>
      <c r="J40" s="1316">
        <v>68.126000000000005</v>
      </c>
      <c r="K40" s="1316">
        <v>116.227</v>
      </c>
      <c r="L40" s="1316">
        <v>125.623</v>
      </c>
      <c r="M40" s="1316">
        <v>79.923000000000002</v>
      </c>
      <c r="N40" s="1316">
        <v>54.587000000000003</v>
      </c>
      <c r="O40" s="1316">
        <v>53.302999999999997</v>
      </c>
      <c r="P40" s="1316">
        <v>49.570999999999998</v>
      </c>
      <c r="Q40" s="1316">
        <v>48.494</v>
      </c>
      <c r="R40" s="1316">
        <v>42.988</v>
      </c>
      <c r="S40" s="1316">
        <v>41.582999999999998</v>
      </c>
      <c r="T40" s="1316">
        <v>45.64</v>
      </c>
      <c r="U40" s="1316">
        <v>45.927</v>
      </c>
      <c r="V40" s="1316">
        <v>52.152000000000001</v>
      </c>
      <c r="W40" s="1316">
        <v>39.895000000000003</v>
      </c>
      <c r="X40" s="1316">
        <v>38.856000000000002</v>
      </c>
      <c r="Y40" s="1316">
        <v>33.554000000000002</v>
      </c>
      <c r="Z40" s="1316">
        <v>32.49</v>
      </c>
      <c r="AA40" s="1316">
        <v>33.012999999999998</v>
      </c>
      <c r="AB40" s="1316">
        <v>33.128999999999998</v>
      </c>
      <c r="AC40" s="1316">
        <v>36.42</v>
      </c>
      <c r="AD40" s="1316">
        <v>33.520000000000003</v>
      </c>
      <c r="AE40" s="1316">
        <v>33.981000000000002</v>
      </c>
      <c r="AF40" s="1316">
        <v>34.792999999999999</v>
      </c>
      <c r="AG40" s="1316">
        <v>33.444000000000003</v>
      </c>
      <c r="AH40" s="1316">
        <v>31.774000000000001</v>
      </c>
      <c r="AI40" s="1316">
        <v>31.567</v>
      </c>
      <c r="AJ40" s="1316">
        <v>30.550999999999998</v>
      </c>
      <c r="AK40" s="1316">
        <v>29.844000000000001</v>
      </c>
      <c r="AL40" s="1316">
        <v>31.911000000000001</v>
      </c>
      <c r="AM40" s="1316">
        <v>23.36328</v>
      </c>
      <c r="AN40" s="1970" t="s">
        <v>1364</v>
      </c>
      <c r="AO40" s="1352"/>
      <c r="AP40" s="328" t="s">
        <v>1365</v>
      </c>
      <c r="AQ40" s="1352"/>
      <c r="AR40" s="1352"/>
      <c r="AS40" s="2014"/>
      <c r="AT40" s="2014"/>
      <c r="AU40" s="1352"/>
      <c r="AV40" s="1352"/>
      <c r="AW40" s="1352"/>
      <c r="AX40" s="1352"/>
      <c r="AY40" s="1352"/>
      <c r="AZ40" s="1352"/>
      <c r="BA40" s="1352"/>
      <c r="BB40" s="1352"/>
      <c r="BC40" s="1352"/>
      <c r="BD40" s="1352"/>
      <c r="BE40" s="1352"/>
      <c r="BF40" s="1352"/>
      <c r="BG40" s="1352"/>
      <c r="BH40" s="1352"/>
      <c r="BI40" s="1352"/>
      <c r="BJ40" s="1352"/>
      <c r="BK40" s="1352"/>
      <c r="BL40" s="1352"/>
      <c r="BM40" s="1352"/>
      <c r="BN40" s="1352"/>
      <c r="BO40" s="1352"/>
      <c r="BP40" s="1352"/>
      <c r="BQ40" s="1352"/>
      <c r="BR40" s="1352"/>
      <c r="BS40" s="1352"/>
      <c r="BT40" s="1352"/>
      <c r="BU40" s="1352"/>
      <c r="BV40" s="1352"/>
      <c r="BW40" s="1352"/>
      <c r="BX40" s="1352"/>
      <c r="BY40" s="1352"/>
      <c r="BZ40" s="1352"/>
      <c r="CA40" s="1352"/>
      <c r="CB40" s="1352"/>
      <c r="CC40" s="1352"/>
      <c r="CD40" s="1352"/>
      <c r="CE40" s="1352"/>
      <c r="CF40" s="1352"/>
      <c r="CG40" s="1352"/>
      <c r="CH40" s="1352"/>
      <c r="CI40" s="1352"/>
      <c r="CJ40" s="1352"/>
      <c r="CK40" s="1352"/>
      <c r="CL40" s="1352"/>
      <c r="CM40" s="1352"/>
      <c r="CN40" s="1352"/>
      <c r="CO40" s="1352"/>
      <c r="CP40" s="1352"/>
      <c r="CQ40" s="1352"/>
      <c r="CR40" s="1352"/>
      <c r="CS40" s="1352"/>
      <c r="CT40" s="1352"/>
      <c r="CU40" s="1352"/>
      <c r="CV40" s="1352"/>
      <c r="CW40" s="1352"/>
      <c r="CX40" s="1352"/>
      <c r="CY40" s="1352"/>
      <c r="CZ40" s="1352"/>
      <c r="DA40" s="1352"/>
      <c r="DB40" s="1352"/>
      <c r="DC40" s="1352"/>
      <c r="DD40" s="1352"/>
      <c r="DE40" s="1352"/>
      <c r="DF40" s="1352"/>
      <c r="DG40" s="1352"/>
      <c r="DH40" s="1352"/>
      <c r="DI40" s="1352"/>
      <c r="DJ40" s="1352"/>
      <c r="DK40" s="1352"/>
      <c r="DL40" s="1352"/>
      <c r="DM40" s="1352"/>
      <c r="DN40" s="1352"/>
      <c r="DO40" s="1352"/>
      <c r="DP40" s="1352"/>
      <c r="DQ40" s="1352"/>
      <c r="DR40" s="1352"/>
      <c r="DS40" s="1352"/>
      <c r="DT40" s="1352"/>
      <c r="DU40" s="1352"/>
      <c r="DV40" s="1352"/>
      <c r="DW40" s="1352"/>
      <c r="DX40" s="1352"/>
      <c r="DY40" s="1352"/>
      <c r="DZ40" s="1352"/>
      <c r="EA40" s="1352"/>
      <c r="EB40" s="1352"/>
      <c r="EC40" s="1352"/>
      <c r="ED40" s="1352"/>
      <c r="EE40" s="1352"/>
      <c r="EF40" s="1352"/>
      <c r="EG40" s="1352"/>
      <c r="EH40" s="1352"/>
      <c r="EI40" s="1352"/>
      <c r="EJ40" s="1352"/>
      <c r="EK40" s="1352"/>
      <c r="EL40" s="1352"/>
      <c r="EM40" s="1352"/>
      <c r="EN40" s="1352"/>
      <c r="EO40" s="1352"/>
      <c r="EP40" s="1352"/>
      <c r="EQ40" s="1352"/>
      <c r="ER40" s="1352"/>
      <c r="ES40" s="1352"/>
      <c r="ET40" s="1352"/>
      <c r="EU40" s="1352"/>
      <c r="EV40" s="1352"/>
      <c r="EW40" s="1352"/>
      <c r="EX40" s="1352"/>
      <c r="EY40" s="1352"/>
      <c r="EZ40" s="1352"/>
      <c r="FA40" s="1352"/>
      <c r="FB40" s="1352"/>
      <c r="FC40" s="1352"/>
      <c r="FD40" s="1352"/>
      <c r="FE40" s="1352"/>
      <c r="FF40" s="1352"/>
      <c r="FG40" s="1352"/>
      <c r="FH40" s="1352"/>
      <c r="FI40" s="1352"/>
      <c r="FJ40" s="1352"/>
      <c r="FK40" s="1352"/>
      <c r="FL40" s="1352"/>
      <c r="FM40" s="1352"/>
      <c r="FN40" s="1352"/>
      <c r="FO40" s="1352"/>
      <c r="FP40" s="1352"/>
      <c r="FQ40" s="1352"/>
      <c r="FR40" s="1352"/>
      <c r="FS40" s="1352"/>
      <c r="FT40" s="1352"/>
      <c r="FU40" s="1352"/>
      <c r="FV40" s="1352"/>
      <c r="FW40" s="1352"/>
      <c r="FX40" s="1352"/>
      <c r="FY40" s="1352"/>
      <c r="FZ40" s="1352"/>
      <c r="GA40" s="1352"/>
      <c r="GB40" s="1352"/>
      <c r="GC40" s="1352"/>
      <c r="GD40" s="1352"/>
      <c r="GE40" s="1352"/>
      <c r="GF40" s="1352"/>
      <c r="GG40" s="1352"/>
      <c r="GH40" s="1352"/>
      <c r="GI40" s="1352"/>
      <c r="GJ40" s="1352"/>
      <c r="GK40" s="1352"/>
      <c r="GL40" s="1352"/>
      <c r="GM40" s="1352"/>
      <c r="GN40" s="1352"/>
      <c r="GO40" s="1352"/>
      <c r="GP40" s="1352"/>
      <c r="GQ40" s="1352"/>
      <c r="GR40" s="1352"/>
      <c r="GS40" s="1352"/>
      <c r="GT40" s="1352"/>
      <c r="GU40" s="1352"/>
      <c r="GV40" s="1352"/>
      <c r="GW40" s="1352"/>
      <c r="GX40" s="1352"/>
      <c r="GY40" s="1352"/>
      <c r="GZ40" s="1352"/>
      <c r="HA40" s="1352"/>
      <c r="HB40" s="1352"/>
      <c r="HC40" s="1352"/>
      <c r="HD40" s="1352"/>
      <c r="HE40" s="1352"/>
      <c r="HF40" s="1352"/>
      <c r="HG40" s="1352"/>
      <c r="HH40" s="1352"/>
      <c r="HI40" s="1352"/>
      <c r="HJ40" s="1352"/>
      <c r="HK40" s="1352"/>
      <c r="HL40" s="1352"/>
      <c r="HM40" s="1352"/>
      <c r="HN40" s="1352"/>
      <c r="HO40" s="1352"/>
      <c r="HP40" s="1352"/>
      <c r="HQ40" s="1352"/>
      <c r="HR40" s="1352"/>
      <c r="HS40" s="1352"/>
      <c r="HT40" s="1352"/>
      <c r="HU40" s="1352"/>
      <c r="HV40" s="1352"/>
      <c r="HW40" s="1352"/>
      <c r="HX40" s="1352"/>
      <c r="HY40" s="1352"/>
      <c r="HZ40" s="1352"/>
      <c r="IA40" s="1352"/>
      <c r="IB40" s="1352"/>
      <c r="IC40" s="1352"/>
      <c r="ID40" s="1352"/>
      <c r="IE40" s="1352"/>
      <c r="IF40" s="1352"/>
      <c r="IG40" s="1352"/>
      <c r="IH40" s="1352"/>
      <c r="II40" s="1352"/>
      <c r="IJ40" s="1352"/>
      <c r="IK40" s="1352"/>
      <c r="IL40" s="1352"/>
      <c r="IM40" s="1352"/>
      <c r="IN40" s="1352"/>
      <c r="IO40" s="1352"/>
    </row>
    <row r="41" spans="1:249">
      <c r="A41" s="1352"/>
      <c r="B41" s="2782"/>
      <c r="C41" s="2525" t="s">
        <v>1366</v>
      </c>
      <c r="D41" s="2511" t="s">
        <v>577</v>
      </c>
      <c r="E41" s="2493" t="s">
        <v>1301</v>
      </c>
      <c r="F41" s="1234">
        <f>ROUND((F40-E40)/E40*100,1)</f>
        <v>-7.8</v>
      </c>
      <c r="G41" s="1234">
        <f>ROUND((G40-F40)/F40*100,1)</f>
        <v>-21</v>
      </c>
      <c r="H41" s="1234">
        <f t="shared" ref="H41:AM41" si="28">ROUND((H40-G40)/G40*100,1)</f>
        <v>8.9</v>
      </c>
      <c r="I41" s="1234">
        <f t="shared" si="28"/>
        <v>13.8</v>
      </c>
      <c r="J41" s="1234">
        <f t="shared" si="28"/>
        <v>11.2</v>
      </c>
      <c r="K41" s="1234">
        <f t="shared" si="28"/>
        <v>70.599999999999994</v>
      </c>
      <c r="L41" s="1234">
        <f t="shared" si="28"/>
        <v>8.1</v>
      </c>
      <c r="M41" s="1234">
        <f t="shared" si="28"/>
        <v>-36.4</v>
      </c>
      <c r="N41" s="1234">
        <f t="shared" si="28"/>
        <v>-31.7</v>
      </c>
      <c r="O41" s="1234">
        <f t="shared" si="28"/>
        <v>-2.4</v>
      </c>
      <c r="P41" s="1234">
        <f t="shared" si="28"/>
        <v>-7</v>
      </c>
      <c r="Q41" s="1234">
        <f t="shared" si="28"/>
        <v>-2.2000000000000002</v>
      </c>
      <c r="R41" s="1234">
        <f t="shared" si="28"/>
        <v>-11.4</v>
      </c>
      <c r="S41" s="1234">
        <f t="shared" si="28"/>
        <v>-3.3</v>
      </c>
      <c r="T41" s="1234">
        <f t="shared" si="28"/>
        <v>9.8000000000000007</v>
      </c>
      <c r="U41" s="1234">
        <f t="shared" si="28"/>
        <v>0.6</v>
      </c>
      <c r="V41" s="1234">
        <f t="shared" si="28"/>
        <v>13.6</v>
      </c>
      <c r="W41" s="1234">
        <f t="shared" si="28"/>
        <v>-23.5</v>
      </c>
      <c r="X41" s="1234">
        <f t="shared" si="28"/>
        <v>-2.6</v>
      </c>
      <c r="Y41" s="1234">
        <f t="shared" si="28"/>
        <v>-13.6</v>
      </c>
      <c r="Z41" s="1234">
        <f t="shared" si="28"/>
        <v>-3.2</v>
      </c>
      <c r="AA41" s="1234">
        <f t="shared" si="28"/>
        <v>1.6</v>
      </c>
      <c r="AB41" s="1234">
        <f t="shared" si="28"/>
        <v>0.4</v>
      </c>
      <c r="AC41" s="1234">
        <f t="shared" si="28"/>
        <v>9.9</v>
      </c>
      <c r="AD41" s="1234">
        <f t="shared" si="28"/>
        <v>-8</v>
      </c>
      <c r="AE41" s="1234">
        <f t="shared" si="28"/>
        <v>1.4</v>
      </c>
      <c r="AF41" s="1234">
        <f t="shared" si="28"/>
        <v>2.4</v>
      </c>
      <c r="AG41" s="1234">
        <f t="shared" si="28"/>
        <v>-3.9</v>
      </c>
      <c r="AH41" s="1234">
        <f t="shared" si="28"/>
        <v>-5</v>
      </c>
      <c r="AI41" s="1234">
        <f t="shared" si="28"/>
        <v>-0.7</v>
      </c>
      <c r="AJ41" s="1234">
        <f t="shared" si="28"/>
        <v>-3.2</v>
      </c>
      <c r="AK41" s="1234">
        <f t="shared" si="28"/>
        <v>-2.2999999999999998</v>
      </c>
      <c r="AL41" s="1234">
        <f t="shared" si="28"/>
        <v>6.9</v>
      </c>
      <c r="AM41" s="1234">
        <f t="shared" si="28"/>
        <v>-26.8</v>
      </c>
      <c r="AN41" s="1970" t="s">
        <v>97</v>
      </c>
      <c r="AO41" s="1352"/>
      <c r="AP41" s="328"/>
      <c r="AQ41" s="328"/>
      <c r="AR41" s="328"/>
      <c r="AS41" s="1360"/>
      <c r="AT41" s="2014"/>
      <c r="AU41" s="1352"/>
      <c r="AV41" s="1352"/>
      <c r="AW41" s="1352"/>
      <c r="AX41" s="1352"/>
      <c r="AY41" s="1352"/>
      <c r="AZ41" s="1352"/>
      <c r="BA41" s="1352"/>
      <c r="BB41" s="1352"/>
      <c r="BC41" s="1352"/>
      <c r="BD41" s="1352"/>
      <c r="BE41" s="1352"/>
      <c r="BF41" s="1352"/>
      <c r="BG41" s="1352"/>
      <c r="BH41" s="1352"/>
      <c r="BI41" s="1352"/>
      <c r="BJ41" s="1352"/>
      <c r="BK41" s="1352"/>
      <c r="BL41" s="1352"/>
      <c r="BM41" s="1352"/>
      <c r="BN41" s="1352"/>
      <c r="BO41" s="1352"/>
      <c r="BP41" s="1352"/>
      <c r="BQ41" s="1352"/>
      <c r="BR41" s="1352"/>
      <c r="BS41" s="1352"/>
      <c r="BT41" s="1352"/>
      <c r="BU41" s="1352"/>
      <c r="BV41" s="1352"/>
      <c r="BW41" s="1352"/>
      <c r="BX41" s="1352"/>
      <c r="BY41" s="1352"/>
      <c r="BZ41" s="1352"/>
      <c r="CA41" s="1352"/>
      <c r="CB41" s="1352"/>
      <c r="CC41" s="1352"/>
      <c r="CD41" s="1352"/>
      <c r="CE41" s="1352"/>
      <c r="CF41" s="1352"/>
      <c r="CG41" s="1352"/>
      <c r="CH41" s="1352"/>
      <c r="CI41" s="1352"/>
      <c r="CJ41" s="1352"/>
      <c r="CK41" s="1352"/>
      <c r="CL41" s="1352"/>
      <c r="CM41" s="1352"/>
      <c r="CN41" s="1352"/>
      <c r="CO41" s="1352"/>
      <c r="CP41" s="1352"/>
      <c r="CQ41" s="1352"/>
      <c r="CR41" s="1352"/>
      <c r="CS41" s="1352"/>
      <c r="CT41" s="1352"/>
      <c r="CU41" s="1352"/>
      <c r="CV41" s="1352"/>
      <c r="CW41" s="1352"/>
      <c r="CX41" s="1352"/>
      <c r="CY41" s="1352"/>
      <c r="CZ41" s="1352"/>
      <c r="DA41" s="1352"/>
      <c r="DB41" s="1352"/>
      <c r="DC41" s="1352"/>
      <c r="DD41" s="1352"/>
      <c r="DE41" s="1352"/>
      <c r="DF41" s="1352"/>
      <c r="DG41" s="1352"/>
      <c r="DH41" s="1352"/>
      <c r="DI41" s="1352"/>
      <c r="DJ41" s="1352"/>
      <c r="DK41" s="1352"/>
      <c r="DL41" s="1352"/>
      <c r="DM41" s="1352"/>
      <c r="DN41" s="1352"/>
      <c r="DO41" s="1352"/>
      <c r="DP41" s="1352"/>
      <c r="DQ41" s="1352"/>
      <c r="DR41" s="1352"/>
      <c r="DS41" s="1352"/>
      <c r="DT41" s="1352"/>
      <c r="DU41" s="1352"/>
      <c r="DV41" s="1352"/>
      <c r="DW41" s="1352"/>
      <c r="DX41" s="1352"/>
      <c r="DY41" s="1352"/>
      <c r="DZ41" s="1352"/>
      <c r="EA41" s="1352"/>
      <c r="EB41" s="1352"/>
      <c r="EC41" s="1352"/>
      <c r="ED41" s="1352"/>
      <c r="EE41" s="1352"/>
      <c r="EF41" s="1352"/>
      <c r="EG41" s="1352"/>
      <c r="EH41" s="1352"/>
      <c r="EI41" s="1352"/>
      <c r="EJ41" s="1352"/>
      <c r="EK41" s="1352"/>
      <c r="EL41" s="1352"/>
      <c r="EM41" s="1352"/>
      <c r="EN41" s="1352"/>
      <c r="EO41" s="1352"/>
      <c r="EP41" s="1352"/>
      <c r="EQ41" s="1352"/>
      <c r="ER41" s="1352"/>
      <c r="ES41" s="1352"/>
      <c r="ET41" s="1352"/>
      <c r="EU41" s="1352"/>
      <c r="EV41" s="1352"/>
      <c r="EW41" s="1352"/>
      <c r="EX41" s="1352"/>
      <c r="EY41" s="1352"/>
      <c r="EZ41" s="1352"/>
      <c r="FA41" s="1352"/>
      <c r="FB41" s="1352"/>
      <c r="FC41" s="1352"/>
      <c r="FD41" s="1352"/>
      <c r="FE41" s="1352"/>
      <c r="FF41" s="1352"/>
      <c r="FG41" s="1352"/>
      <c r="FH41" s="1352"/>
      <c r="FI41" s="1352"/>
      <c r="FJ41" s="1352"/>
      <c r="FK41" s="1352"/>
      <c r="FL41" s="1352"/>
      <c r="FM41" s="1352"/>
      <c r="FN41" s="1352"/>
      <c r="FO41" s="1352"/>
      <c r="FP41" s="1352"/>
      <c r="FQ41" s="1352"/>
      <c r="FR41" s="1352"/>
      <c r="FS41" s="1352"/>
      <c r="FT41" s="1352"/>
      <c r="FU41" s="1352"/>
      <c r="FV41" s="1352"/>
      <c r="FW41" s="1352"/>
      <c r="FX41" s="1352"/>
      <c r="FY41" s="1352"/>
      <c r="FZ41" s="1352"/>
      <c r="GA41" s="1352"/>
      <c r="GB41" s="1352"/>
      <c r="GC41" s="1352"/>
      <c r="GD41" s="1352"/>
      <c r="GE41" s="1352"/>
      <c r="GF41" s="1352"/>
      <c r="GG41" s="1352"/>
      <c r="GH41" s="1352"/>
      <c r="GI41" s="1352"/>
      <c r="GJ41" s="1352"/>
      <c r="GK41" s="1352"/>
      <c r="GL41" s="1352"/>
      <c r="GM41" s="1352"/>
      <c r="GN41" s="1352"/>
      <c r="GO41" s="1352"/>
      <c r="GP41" s="1352"/>
      <c r="GQ41" s="1352"/>
      <c r="GR41" s="1352"/>
      <c r="GS41" s="1352"/>
      <c r="GT41" s="1352"/>
      <c r="GU41" s="1352"/>
      <c r="GV41" s="1352"/>
      <c r="GW41" s="1352"/>
      <c r="GX41" s="1352"/>
      <c r="GY41" s="1352"/>
      <c r="GZ41" s="1352"/>
      <c r="HA41" s="1352"/>
      <c r="HB41" s="1352"/>
      <c r="HC41" s="1352"/>
      <c r="HD41" s="1352"/>
      <c r="HE41" s="1352"/>
      <c r="HF41" s="1352"/>
      <c r="HG41" s="1352"/>
      <c r="HH41" s="1352"/>
      <c r="HI41" s="1352"/>
      <c r="HJ41" s="1352"/>
      <c r="HK41" s="1352"/>
      <c r="HL41" s="1352"/>
      <c r="HM41" s="1352"/>
      <c r="HN41" s="1352"/>
      <c r="HO41" s="1352"/>
      <c r="HP41" s="1352"/>
      <c r="HQ41" s="1352"/>
      <c r="HR41" s="1352"/>
      <c r="HS41" s="1352"/>
      <c r="HT41" s="1352"/>
      <c r="HU41" s="1352"/>
      <c r="HV41" s="1352"/>
      <c r="HW41" s="1352"/>
      <c r="HX41" s="1352"/>
      <c r="HY41" s="1352"/>
      <c r="HZ41" s="1352"/>
      <c r="IA41" s="1352"/>
      <c r="IB41" s="1352"/>
      <c r="IC41" s="1352"/>
      <c r="ID41" s="1352"/>
      <c r="IE41" s="1352"/>
      <c r="IF41" s="1352"/>
      <c r="IG41" s="1352"/>
      <c r="IH41" s="1352"/>
      <c r="II41" s="1352"/>
      <c r="IJ41" s="1352"/>
      <c r="IK41" s="1352"/>
      <c r="IL41" s="1352"/>
      <c r="IM41" s="1352"/>
      <c r="IN41" s="1352"/>
      <c r="IO41" s="1352"/>
    </row>
    <row r="42" spans="1:249">
      <c r="A42" s="1352"/>
      <c r="B42" s="2782"/>
      <c r="C42" s="2555" t="s">
        <v>1367</v>
      </c>
      <c r="D42" s="2526" t="s">
        <v>1062</v>
      </c>
      <c r="E42" s="2556">
        <v>11.650373999999999</v>
      </c>
      <c r="F42" s="2556">
        <v>11.388766</v>
      </c>
      <c r="G42" s="2556">
        <v>10.668094999999999</v>
      </c>
      <c r="H42" s="2556">
        <v>9.9123920000000005</v>
      </c>
      <c r="I42" s="2556">
        <v>9.4323549999999994</v>
      </c>
      <c r="J42" s="2556">
        <v>9.7252840000000003</v>
      </c>
      <c r="K42" s="2556">
        <v>14.603593</v>
      </c>
      <c r="L42" s="2556">
        <v>15.998427</v>
      </c>
      <c r="M42" s="2556">
        <v>12.058685000000001</v>
      </c>
      <c r="N42" s="2556">
        <v>8.5181389999999997</v>
      </c>
      <c r="O42" s="2557">
        <v>8.3432119999999994</v>
      </c>
      <c r="P42" s="2558">
        <v>8.0287389999999998</v>
      </c>
      <c r="Q42" s="2558">
        <v>7.5240159999999996</v>
      </c>
      <c r="R42" s="2558">
        <v>6.915699</v>
      </c>
      <c r="S42" s="2558">
        <v>7.0691090000000001</v>
      </c>
      <c r="T42" s="2558">
        <v>7.9630739999999998</v>
      </c>
      <c r="U42" s="2558">
        <v>7.7887279999999999</v>
      </c>
      <c r="V42" s="2558">
        <v>7.9700839999999999</v>
      </c>
      <c r="W42" s="2558">
        <v>7.3284419999999999</v>
      </c>
      <c r="X42" s="2558">
        <v>6.1474739999999999</v>
      </c>
      <c r="Y42" s="2558">
        <v>4.6069789999999999</v>
      </c>
      <c r="Z42" s="2558">
        <v>4.8220070000000002</v>
      </c>
      <c r="AA42" s="2558">
        <v>4.986313</v>
      </c>
      <c r="AB42" s="2558">
        <v>5.1886010000000002</v>
      </c>
      <c r="AC42" s="2558">
        <v>5.3262669999999996</v>
      </c>
      <c r="AD42" s="2559">
        <v>5.2052379999999996</v>
      </c>
      <c r="AE42" s="2559">
        <v>5.0775880000000004</v>
      </c>
      <c r="AF42" s="2559">
        <v>5.3832009999999997</v>
      </c>
      <c r="AG42" s="2559">
        <v>5.0714920000000001</v>
      </c>
      <c r="AH42" s="2559">
        <v>4.660018</v>
      </c>
      <c r="AI42" s="2559">
        <v>4.6073849999999998</v>
      </c>
      <c r="AJ42" s="2559">
        <v>4.6758230000000003</v>
      </c>
      <c r="AK42" s="2302">
        <v>4.6008889999999996</v>
      </c>
      <c r="AL42" s="2302">
        <v>4.3054779999999999</v>
      </c>
      <c r="AM42" s="2302">
        <v>4.8613220000000004</v>
      </c>
      <c r="AN42" s="2004" t="s">
        <v>97</v>
      </c>
      <c r="AO42" s="1352"/>
      <c r="AP42" s="328" t="s">
        <v>1368</v>
      </c>
      <c r="AQ42" s="1352"/>
      <c r="AR42" s="1352"/>
      <c r="AS42" s="2014"/>
      <c r="AT42" s="2014"/>
      <c r="AU42" s="1352"/>
      <c r="AV42" s="1352"/>
      <c r="AW42" s="1352"/>
      <c r="AX42" s="1352"/>
      <c r="AY42" s="1352"/>
      <c r="AZ42" s="1352"/>
      <c r="BA42" s="1352"/>
      <c r="BB42" s="1352"/>
      <c r="BC42" s="1352"/>
      <c r="BD42" s="1352"/>
      <c r="BE42" s="1352"/>
      <c r="BF42" s="1352"/>
      <c r="BG42" s="1352"/>
      <c r="BH42" s="1352"/>
      <c r="BI42" s="1352"/>
      <c r="BJ42" s="1352"/>
      <c r="BK42" s="1352"/>
      <c r="BL42" s="1352"/>
      <c r="BM42" s="1352"/>
      <c r="BN42" s="1352"/>
      <c r="BO42" s="1352"/>
      <c r="BP42" s="1352"/>
      <c r="BQ42" s="1352"/>
      <c r="BR42" s="1352"/>
      <c r="BS42" s="1352"/>
      <c r="BT42" s="1352"/>
      <c r="BU42" s="1352"/>
      <c r="BV42" s="1352"/>
      <c r="BW42" s="1352"/>
      <c r="BX42" s="1352"/>
      <c r="BY42" s="1352"/>
      <c r="BZ42" s="1352"/>
      <c r="CA42" s="1352"/>
      <c r="CB42" s="1352"/>
      <c r="CC42" s="1352"/>
      <c r="CD42" s="1352"/>
      <c r="CE42" s="1352"/>
      <c r="CF42" s="1352"/>
      <c r="CG42" s="1352"/>
      <c r="CH42" s="1352"/>
      <c r="CI42" s="1352"/>
      <c r="CJ42" s="1352"/>
      <c r="CK42" s="1352"/>
      <c r="CL42" s="1352"/>
      <c r="CM42" s="1352"/>
      <c r="CN42" s="1352"/>
      <c r="CO42" s="1352"/>
      <c r="CP42" s="1352"/>
      <c r="CQ42" s="1352"/>
      <c r="CR42" s="1352"/>
      <c r="CS42" s="1352"/>
      <c r="CT42" s="1352"/>
      <c r="CU42" s="1352"/>
      <c r="CV42" s="1352"/>
      <c r="CW42" s="1352"/>
      <c r="CX42" s="1352"/>
      <c r="CY42" s="1352"/>
      <c r="CZ42" s="1352"/>
      <c r="DA42" s="1352"/>
      <c r="DB42" s="1352"/>
      <c r="DC42" s="1352"/>
      <c r="DD42" s="1352"/>
      <c r="DE42" s="1352"/>
      <c r="DF42" s="1352"/>
      <c r="DG42" s="1352"/>
      <c r="DH42" s="1352"/>
      <c r="DI42" s="1352"/>
      <c r="DJ42" s="1352"/>
      <c r="DK42" s="1352"/>
      <c r="DL42" s="1352"/>
      <c r="DM42" s="1352"/>
      <c r="DN42" s="1352"/>
      <c r="DO42" s="1352"/>
      <c r="DP42" s="1352"/>
      <c r="DQ42" s="1352"/>
      <c r="DR42" s="1352"/>
      <c r="DS42" s="1352"/>
      <c r="DT42" s="1352"/>
      <c r="DU42" s="1352"/>
      <c r="DV42" s="1352"/>
      <c r="DW42" s="1352"/>
      <c r="DX42" s="1352"/>
      <c r="DY42" s="1352"/>
      <c r="DZ42" s="1352"/>
      <c r="EA42" s="1352"/>
      <c r="EB42" s="1352"/>
      <c r="EC42" s="1352"/>
      <c r="ED42" s="1352"/>
      <c r="EE42" s="1352"/>
      <c r="EF42" s="1352"/>
      <c r="EG42" s="1352"/>
      <c r="EH42" s="1352"/>
      <c r="EI42" s="1352"/>
      <c r="EJ42" s="1352"/>
      <c r="EK42" s="1352"/>
      <c r="EL42" s="1352"/>
      <c r="EM42" s="1352"/>
      <c r="EN42" s="1352"/>
      <c r="EO42" s="1352"/>
      <c r="EP42" s="1352"/>
      <c r="EQ42" s="1352"/>
      <c r="ER42" s="1352"/>
      <c r="ES42" s="1352"/>
      <c r="ET42" s="1352"/>
      <c r="EU42" s="1352"/>
      <c r="EV42" s="1352"/>
      <c r="EW42" s="1352"/>
      <c r="EX42" s="1352"/>
      <c r="EY42" s="1352"/>
      <c r="EZ42" s="1352"/>
      <c r="FA42" s="1352"/>
      <c r="FB42" s="1352"/>
      <c r="FC42" s="1352"/>
      <c r="FD42" s="1352"/>
      <c r="FE42" s="1352"/>
      <c r="FF42" s="1352"/>
      <c r="FG42" s="1352"/>
      <c r="FH42" s="1352"/>
      <c r="FI42" s="1352"/>
      <c r="FJ42" s="1352"/>
      <c r="FK42" s="1352"/>
      <c r="FL42" s="1352"/>
      <c r="FM42" s="1352"/>
      <c r="FN42" s="1352"/>
      <c r="FO42" s="1352"/>
      <c r="FP42" s="1352"/>
      <c r="FQ42" s="1352"/>
      <c r="FR42" s="1352"/>
      <c r="FS42" s="1352"/>
      <c r="FT42" s="1352"/>
      <c r="FU42" s="1352"/>
      <c r="FV42" s="1352"/>
      <c r="FW42" s="1352"/>
      <c r="FX42" s="1352"/>
      <c r="FY42" s="1352"/>
      <c r="FZ42" s="1352"/>
      <c r="GA42" s="1352"/>
      <c r="GB42" s="1352"/>
      <c r="GC42" s="1352"/>
      <c r="GD42" s="1352"/>
      <c r="GE42" s="1352"/>
      <c r="GF42" s="1352"/>
      <c r="GG42" s="1352"/>
      <c r="GH42" s="1352"/>
      <c r="GI42" s="1352"/>
      <c r="GJ42" s="1352"/>
      <c r="GK42" s="1352"/>
      <c r="GL42" s="1352"/>
      <c r="GM42" s="1352"/>
      <c r="GN42" s="1352"/>
      <c r="GO42" s="1352"/>
      <c r="GP42" s="1352"/>
      <c r="GQ42" s="1352"/>
      <c r="GR42" s="1352"/>
      <c r="GS42" s="1352"/>
      <c r="GT42" s="1352"/>
      <c r="GU42" s="1352"/>
      <c r="GV42" s="1352"/>
      <c r="GW42" s="1352"/>
      <c r="GX42" s="1352"/>
      <c r="GY42" s="1352"/>
      <c r="GZ42" s="1352"/>
      <c r="HA42" s="1352"/>
      <c r="HB42" s="1352"/>
      <c r="HC42" s="1352"/>
      <c r="HD42" s="1352"/>
      <c r="HE42" s="1352"/>
      <c r="HF42" s="1352"/>
      <c r="HG42" s="1352"/>
      <c r="HH42" s="1352"/>
      <c r="HI42" s="1352"/>
      <c r="HJ42" s="1352"/>
      <c r="HK42" s="1352"/>
      <c r="HL42" s="1352"/>
      <c r="HM42" s="1352"/>
      <c r="HN42" s="1352"/>
      <c r="HO42" s="1352"/>
      <c r="HP42" s="1352"/>
      <c r="HQ42" s="1352"/>
      <c r="HR42" s="1352"/>
      <c r="HS42" s="1352"/>
      <c r="HT42" s="1352"/>
      <c r="HU42" s="1352"/>
      <c r="HV42" s="1352"/>
      <c r="HW42" s="1352"/>
      <c r="HX42" s="1352"/>
      <c r="HY42" s="1352"/>
      <c r="HZ42" s="1352"/>
      <c r="IA42" s="1352"/>
      <c r="IB42" s="1352"/>
      <c r="IC42" s="1352"/>
      <c r="ID42" s="1352"/>
      <c r="IE42" s="1352"/>
      <c r="IF42" s="1352"/>
      <c r="IG42" s="1352"/>
      <c r="IH42" s="1352"/>
      <c r="II42" s="1352"/>
      <c r="IJ42" s="1352"/>
      <c r="IK42" s="1352"/>
      <c r="IL42" s="1352"/>
      <c r="IM42" s="1352"/>
      <c r="IN42" s="1352"/>
      <c r="IO42" s="1352"/>
    </row>
    <row r="43" spans="1:249">
      <c r="A43" s="1352"/>
      <c r="B43" s="2782"/>
      <c r="C43" s="2525" t="s">
        <v>1369</v>
      </c>
      <c r="D43" s="2511" t="s">
        <v>577</v>
      </c>
      <c r="E43" s="2493" t="s">
        <v>1301</v>
      </c>
      <c r="F43" s="1234">
        <f>ROUND((F42-E42)/E42*100,1)</f>
        <v>-2.2000000000000002</v>
      </c>
      <c r="G43" s="1234">
        <f>ROUND((G42-F42)/F42*100,1)</f>
        <v>-6.3</v>
      </c>
      <c r="H43" s="1234">
        <f t="shared" ref="H43:AM43" si="29">ROUND((H42-G42)/G42*100,1)</f>
        <v>-7.1</v>
      </c>
      <c r="I43" s="1234">
        <f t="shared" si="29"/>
        <v>-4.8</v>
      </c>
      <c r="J43" s="1234">
        <f t="shared" si="29"/>
        <v>3.1</v>
      </c>
      <c r="K43" s="1234">
        <f t="shared" si="29"/>
        <v>50.2</v>
      </c>
      <c r="L43" s="1234">
        <f t="shared" si="29"/>
        <v>9.6</v>
      </c>
      <c r="M43" s="1234">
        <f t="shared" si="29"/>
        <v>-24.6</v>
      </c>
      <c r="N43" s="1234">
        <f t="shared" si="29"/>
        <v>-29.4</v>
      </c>
      <c r="O43" s="1234">
        <f t="shared" si="29"/>
        <v>-2.1</v>
      </c>
      <c r="P43" s="1234">
        <f t="shared" si="29"/>
        <v>-3.8</v>
      </c>
      <c r="Q43" s="1234">
        <f t="shared" si="29"/>
        <v>-6.3</v>
      </c>
      <c r="R43" s="1234">
        <f t="shared" si="29"/>
        <v>-8.1</v>
      </c>
      <c r="S43" s="1234">
        <f t="shared" si="29"/>
        <v>2.2000000000000002</v>
      </c>
      <c r="T43" s="1234">
        <f t="shared" si="29"/>
        <v>12.6</v>
      </c>
      <c r="U43" s="1234">
        <f t="shared" si="29"/>
        <v>-2.2000000000000002</v>
      </c>
      <c r="V43" s="1234">
        <f t="shared" si="29"/>
        <v>2.2999999999999998</v>
      </c>
      <c r="W43" s="1234">
        <f t="shared" si="29"/>
        <v>-8.1</v>
      </c>
      <c r="X43" s="1234">
        <f t="shared" si="29"/>
        <v>-16.100000000000001</v>
      </c>
      <c r="Y43" s="1234">
        <f t="shared" si="29"/>
        <v>-25.1</v>
      </c>
      <c r="Z43" s="1234">
        <f t="shared" si="29"/>
        <v>4.7</v>
      </c>
      <c r="AA43" s="1234">
        <f t="shared" si="29"/>
        <v>3.4</v>
      </c>
      <c r="AB43" s="1234">
        <f t="shared" si="29"/>
        <v>4.0999999999999996</v>
      </c>
      <c r="AC43" s="1234">
        <f t="shared" si="29"/>
        <v>2.7</v>
      </c>
      <c r="AD43" s="1234">
        <f t="shared" si="29"/>
        <v>-2.2999999999999998</v>
      </c>
      <c r="AE43" s="1234">
        <f t="shared" si="29"/>
        <v>-2.5</v>
      </c>
      <c r="AF43" s="1234">
        <f t="shared" si="29"/>
        <v>6</v>
      </c>
      <c r="AG43" s="1234">
        <f t="shared" si="29"/>
        <v>-5.8</v>
      </c>
      <c r="AH43" s="1234">
        <f t="shared" si="29"/>
        <v>-8.1</v>
      </c>
      <c r="AI43" s="1234">
        <f t="shared" si="29"/>
        <v>-1.1000000000000001</v>
      </c>
      <c r="AJ43" s="1234">
        <f t="shared" si="29"/>
        <v>1.5</v>
      </c>
      <c r="AK43" s="1234">
        <f t="shared" si="29"/>
        <v>-1.6</v>
      </c>
      <c r="AL43" s="1234">
        <f t="shared" si="29"/>
        <v>-6.4</v>
      </c>
      <c r="AM43" s="1234">
        <f t="shared" si="29"/>
        <v>12.9</v>
      </c>
      <c r="AN43" s="2011"/>
      <c r="AO43" s="1352"/>
      <c r="AP43" s="328" t="s">
        <v>1370</v>
      </c>
      <c r="AQ43" s="1352"/>
      <c r="AR43" s="1352"/>
      <c r="AS43" s="2014"/>
      <c r="AT43" s="2014"/>
      <c r="AU43" s="1352"/>
      <c r="AV43" s="1352"/>
      <c r="AW43" s="1352"/>
      <c r="AX43" s="1352"/>
      <c r="AY43" s="1352"/>
      <c r="AZ43" s="1352"/>
      <c r="BA43" s="1352"/>
      <c r="BB43" s="1352"/>
      <c r="BC43" s="1352"/>
      <c r="BD43" s="1352"/>
      <c r="BE43" s="1352"/>
      <c r="BF43" s="1352"/>
      <c r="BG43" s="1352"/>
      <c r="BH43" s="1352"/>
      <c r="BI43" s="1352"/>
      <c r="BJ43" s="1352"/>
      <c r="BK43" s="1352"/>
      <c r="BL43" s="1352"/>
      <c r="BM43" s="1352"/>
      <c r="BN43" s="1352"/>
      <c r="BO43" s="1352"/>
      <c r="BP43" s="1352"/>
      <c r="BQ43" s="1352"/>
      <c r="BR43" s="1352"/>
      <c r="BS43" s="1352"/>
      <c r="BT43" s="1352"/>
      <c r="BU43" s="1352"/>
      <c r="BV43" s="1352"/>
      <c r="BW43" s="1352"/>
      <c r="BX43" s="1352"/>
      <c r="BY43" s="1352"/>
      <c r="BZ43" s="1352"/>
      <c r="CA43" s="1352"/>
      <c r="CB43" s="1352"/>
      <c r="CC43" s="1352"/>
      <c r="CD43" s="1352"/>
      <c r="CE43" s="1352"/>
      <c r="CF43" s="1352"/>
      <c r="CG43" s="1352"/>
      <c r="CH43" s="1352"/>
      <c r="CI43" s="1352"/>
      <c r="CJ43" s="1352"/>
      <c r="CK43" s="1352"/>
      <c r="CL43" s="1352"/>
      <c r="CM43" s="1352"/>
      <c r="CN43" s="1352"/>
      <c r="CO43" s="1352"/>
      <c r="CP43" s="1352"/>
      <c r="CQ43" s="1352"/>
      <c r="CR43" s="1352"/>
      <c r="CS43" s="1352"/>
      <c r="CT43" s="1352"/>
      <c r="CU43" s="1352"/>
      <c r="CV43" s="1352"/>
      <c r="CW43" s="1352"/>
      <c r="CX43" s="1352"/>
      <c r="CY43" s="1352"/>
      <c r="CZ43" s="1352"/>
      <c r="DA43" s="1352"/>
      <c r="DB43" s="1352"/>
      <c r="DC43" s="1352"/>
      <c r="DD43" s="1352"/>
      <c r="DE43" s="1352"/>
      <c r="DF43" s="1352"/>
      <c r="DG43" s="1352"/>
      <c r="DH43" s="1352"/>
      <c r="DI43" s="1352"/>
      <c r="DJ43" s="1352"/>
      <c r="DK43" s="1352"/>
      <c r="DL43" s="1352"/>
      <c r="DM43" s="1352"/>
      <c r="DN43" s="1352"/>
      <c r="DO43" s="1352"/>
      <c r="DP43" s="1352"/>
      <c r="DQ43" s="1352"/>
      <c r="DR43" s="1352"/>
      <c r="DS43" s="1352"/>
      <c r="DT43" s="1352"/>
      <c r="DU43" s="1352"/>
      <c r="DV43" s="1352"/>
      <c r="DW43" s="1352"/>
      <c r="DX43" s="1352"/>
      <c r="DY43" s="1352"/>
      <c r="DZ43" s="1352"/>
      <c r="EA43" s="1352"/>
      <c r="EB43" s="1352"/>
      <c r="EC43" s="1352"/>
      <c r="ED43" s="1352"/>
      <c r="EE43" s="1352"/>
      <c r="EF43" s="1352"/>
      <c r="EG43" s="1352"/>
      <c r="EH43" s="1352"/>
      <c r="EI43" s="1352"/>
      <c r="EJ43" s="1352"/>
      <c r="EK43" s="1352"/>
      <c r="EL43" s="1352"/>
      <c r="EM43" s="1352"/>
      <c r="EN43" s="1352"/>
      <c r="EO43" s="1352"/>
      <c r="EP43" s="1352"/>
      <c r="EQ43" s="1352"/>
      <c r="ER43" s="1352"/>
      <c r="ES43" s="1352"/>
      <c r="ET43" s="1352"/>
      <c r="EU43" s="1352"/>
      <c r="EV43" s="1352"/>
      <c r="EW43" s="1352"/>
      <c r="EX43" s="1352"/>
      <c r="EY43" s="1352"/>
      <c r="EZ43" s="1352"/>
      <c r="FA43" s="1352"/>
      <c r="FB43" s="1352"/>
      <c r="FC43" s="1352"/>
      <c r="FD43" s="1352"/>
      <c r="FE43" s="1352"/>
      <c r="FF43" s="1352"/>
      <c r="FG43" s="1352"/>
      <c r="FH43" s="1352"/>
      <c r="FI43" s="1352"/>
      <c r="FJ43" s="1352"/>
      <c r="FK43" s="1352"/>
      <c r="FL43" s="1352"/>
      <c r="FM43" s="1352"/>
      <c r="FN43" s="1352"/>
      <c r="FO43" s="1352"/>
      <c r="FP43" s="1352"/>
      <c r="FQ43" s="1352"/>
      <c r="FR43" s="1352"/>
      <c r="FS43" s="1352"/>
      <c r="FT43" s="1352"/>
      <c r="FU43" s="1352"/>
      <c r="FV43" s="1352"/>
      <c r="FW43" s="1352"/>
      <c r="FX43" s="1352"/>
      <c r="FY43" s="1352"/>
      <c r="FZ43" s="1352"/>
      <c r="GA43" s="1352"/>
      <c r="GB43" s="1352"/>
      <c r="GC43" s="1352"/>
      <c r="GD43" s="1352"/>
      <c r="GE43" s="1352"/>
      <c r="GF43" s="1352"/>
      <c r="GG43" s="1352"/>
      <c r="GH43" s="1352"/>
      <c r="GI43" s="1352"/>
      <c r="GJ43" s="1352"/>
      <c r="GK43" s="1352"/>
      <c r="GL43" s="1352"/>
      <c r="GM43" s="1352"/>
      <c r="GN43" s="1352"/>
      <c r="GO43" s="1352"/>
      <c r="GP43" s="1352"/>
      <c r="GQ43" s="1352"/>
      <c r="GR43" s="1352"/>
      <c r="GS43" s="1352"/>
      <c r="GT43" s="1352"/>
      <c r="GU43" s="1352"/>
      <c r="GV43" s="1352"/>
      <c r="GW43" s="1352"/>
      <c r="GX43" s="1352"/>
      <c r="GY43" s="1352"/>
      <c r="GZ43" s="1352"/>
      <c r="HA43" s="1352"/>
      <c r="HB43" s="1352"/>
      <c r="HC43" s="1352"/>
      <c r="HD43" s="1352"/>
      <c r="HE43" s="1352"/>
      <c r="HF43" s="1352"/>
      <c r="HG43" s="1352"/>
      <c r="HH43" s="1352"/>
      <c r="HI43" s="1352"/>
      <c r="HJ43" s="1352"/>
      <c r="HK43" s="1352"/>
      <c r="HL43" s="1352"/>
      <c r="HM43" s="1352"/>
      <c r="HN43" s="1352"/>
      <c r="HO43" s="1352"/>
      <c r="HP43" s="1352"/>
      <c r="HQ43" s="1352"/>
      <c r="HR43" s="1352"/>
      <c r="HS43" s="1352"/>
      <c r="HT43" s="1352"/>
      <c r="HU43" s="1352"/>
      <c r="HV43" s="1352"/>
      <c r="HW43" s="1352"/>
      <c r="HX43" s="1352"/>
      <c r="HY43" s="1352"/>
      <c r="HZ43" s="1352"/>
      <c r="IA43" s="1352"/>
      <c r="IB43" s="1352"/>
      <c r="IC43" s="1352"/>
      <c r="ID43" s="1352"/>
      <c r="IE43" s="1352"/>
      <c r="IF43" s="1352"/>
      <c r="IG43" s="1352"/>
      <c r="IH43" s="1352"/>
      <c r="II43" s="1352"/>
      <c r="IJ43" s="1352"/>
      <c r="IK43" s="1352"/>
      <c r="IL43" s="1352"/>
      <c r="IM43" s="1352"/>
      <c r="IN43" s="1352"/>
      <c r="IO43" s="1352"/>
    </row>
    <row r="44" spans="1:249">
      <c r="A44" s="1352"/>
      <c r="B44" s="2782"/>
      <c r="C44" s="2518" t="s">
        <v>1064</v>
      </c>
      <c r="D44" s="2526" t="s">
        <v>1132</v>
      </c>
      <c r="E44" s="2560">
        <v>220.19499999999999</v>
      </c>
      <c r="F44" s="2561">
        <v>225.49700000000001</v>
      </c>
      <c r="G44" s="2561">
        <v>215.08199999999999</v>
      </c>
      <c r="H44" s="2561">
        <v>200.02600000000001</v>
      </c>
      <c r="I44" s="2561">
        <v>185.00200000000001</v>
      </c>
      <c r="J44" s="2561">
        <v>185.642</v>
      </c>
      <c r="K44" s="2561">
        <v>211.92500000000001</v>
      </c>
      <c r="L44" s="2561">
        <v>222.20699999999999</v>
      </c>
      <c r="M44" s="2561">
        <v>185.31299999999999</v>
      </c>
      <c r="N44" s="2561">
        <v>164.28</v>
      </c>
      <c r="O44" s="2562">
        <v>154.821</v>
      </c>
      <c r="P44" s="2563">
        <v>159.47499999999999</v>
      </c>
      <c r="Q44" s="2564">
        <v>154.72200000000001</v>
      </c>
      <c r="R44" s="2564">
        <v>156.32</v>
      </c>
      <c r="S44" s="2564">
        <v>155.18299999999999</v>
      </c>
      <c r="T44" s="2564">
        <v>162.43199999999999</v>
      </c>
      <c r="U44" s="2564">
        <v>161.63800000000001</v>
      </c>
      <c r="V44" s="2564">
        <v>148.03399999999999</v>
      </c>
      <c r="W44" s="2564">
        <v>136.18199999999999</v>
      </c>
      <c r="X44" s="2564">
        <v>115.887</v>
      </c>
      <c r="Y44" s="2564">
        <v>132.38800000000001</v>
      </c>
      <c r="Z44" s="2564">
        <v>120.53</v>
      </c>
      <c r="AA44" s="2564">
        <v>122.149</v>
      </c>
      <c r="AB44" s="2564">
        <v>126.738</v>
      </c>
      <c r="AC44" s="2564">
        <v>137.559</v>
      </c>
      <c r="AD44" s="2037">
        <v>123.614</v>
      </c>
      <c r="AE44" s="2036">
        <v>124.446</v>
      </c>
      <c r="AF44" s="2036">
        <v>134.61099999999999</v>
      </c>
      <c r="AG44" s="2036">
        <v>133.815</v>
      </c>
      <c r="AH44" s="2036">
        <v>133.36699999999999</v>
      </c>
      <c r="AI44" s="2036">
        <v>127.825</v>
      </c>
      <c r="AJ44" s="2038">
        <v>117.43600000000001</v>
      </c>
      <c r="AK44" s="2038">
        <v>109.913</v>
      </c>
      <c r="AL44" s="2038">
        <v>111.596</v>
      </c>
      <c r="AM44" s="2565">
        <v>123.09</v>
      </c>
      <c r="AN44" s="1284" t="s">
        <v>1066</v>
      </c>
      <c r="AO44" s="1352"/>
      <c r="AP44" s="328" t="s">
        <v>1371</v>
      </c>
      <c r="AQ44" s="1352"/>
      <c r="AR44" s="1352"/>
      <c r="AS44" s="2014"/>
      <c r="AT44" s="2014"/>
      <c r="AU44" s="1352"/>
      <c r="AV44" s="1352"/>
      <c r="AW44" s="1352"/>
      <c r="AX44" s="1352"/>
      <c r="AY44" s="1352"/>
      <c r="AZ44" s="1352"/>
      <c r="BA44" s="1352"/>
      <c r="BB44" s="1352"/>
      <c r="BC44" s="1352"/>
      <c r="BD44" s="1352"/>
      <c r="BE44" s="1352"/>
      <c r="BF44" s="1352"/>
      <c r="BG44" s="1352"/>
      <c r="BH44" s="1352"/>
      <c r="BI44" s="1352"/>
      <c r="BJ44" s="1352"/>
      <c r="BK44" s="1352"/>
      <c r="BL44" s="1352"/>
      <c r="BM44" s="1352"/>
      <c r="BN44" s="1352"/>
      <c r="BO44" s="1352"/>
      <c r="BP44" s="1352"/>
      <c r="BQ44" s="1352"/>
      <c r="BR44" s="1352"/>
      <c r="BS44" s="1352"/>
      <c r="BT44" s="1352"/>
      <c r="BU44" s="1352"/>
      <c r="BV44" s="1352"/>
      <c r="BW44" s="1352"/>
      <c r="BX44" s="1352"/>
      <c r="BY44" s="1352"/>
      <c r="BZ44" s="1352"/>
      <c r="CA44" s="1352"/>
      <c r="CB44" s="1352"/>
      <c r="CC44" s="1352"/>
      <c r="CD44" s="1352"/>
      <c r="CE44" s="1352"/>
      <c r="CF44" s="1352"/>
      <c r="CG44" s="1352"/>
      <c r="CH44" s="1352"/>
      <c r="CI44" s="1352"/>
      <c r="CJ44" s="1352"/>
      <c r="CK44" s="1352"/>
      <c r="CL44" s="1352"/>
      <c r="CM44" s="1352"/>
      <c r="CN44" s="1352"/>
      <c r="CO44" s="1352"/>
      <c r="CP44" s="1352"/>
      <c r="CQ44" s="1352"/>
      <c r="CR44" s="1352"/>
      <c r="CS44" s="1352"/>
      <c r="CT44" s="1352"/>
      <c r="CU44" s="1352"/>
      <c r="CV44" s="1352"/>
      <c r="CW44" s="1352"/>
      <c r="CX44" s="1352"/>
      <c r="CY44" s="1352"/>
      <c r="CZ44" s="1352"/>
      <c r="DA44" s="1352"/>
      <c r="DB44" s="1352"/>
      <c r="DC44" s="1352"/>
      <c r="DD44" s="1352"/>
      <c r="DE44" s="1352"/>
      <c r="DF44" s="1352"/>
      <c r="DG44" s="1352"/>
      <c r="DH44" s="1352"/>
      <c r="DI44" s="1352"/>
      <c r="DJ44" s="1352"/>
      <c r="DK44" s="1352"/>
      <c r="DL44" s="1352"/>
      <c r="DM44" s="1352"/>
      <c r="DN44" s="1352"/>
      <c r="DO44" s="1352"/>
      <c r="DP44" s="1352"/>
      <c r="DQ44" s="1352"/>
      <c r="DR44" s="1352"/>
      <c r="DS44" s="1352"/>
      <c r="DT44" s="1352"/>
      <c r="DU44" s="1352"/>
      <c r="DV44" s="1352"/>
      <c r="DW44" s="1352"/>
      <c r="DX44" s="1352"/>
      <c r="DY44" s="1352"/>
      <c r="DZ44" s="1352"/>
      <c r="EA44" s="1352"/>
      <c r="EB44" s="1352"/>
      <c r="EC44" s="1352"/>
      <c r="ED44" s="1352"/>
      <c r="EE44" s="1352"/>
      <c r="EF44" s="1352"/>
      <c r="EG44" s="1352"/>
      <c r="EH44" s="1352"/>
      <c r="EI44" s="1352"/>
      <c r="EJ44" s="1352"/>
      <c r="EK44" s="1352"/>
      <c r="EL44" s="1352"/>
      <c r="EM44" s="1352"/>
      <c r="EN44" s="1352"/>
      <c r="EO44" s="1352"/>
      <c r="EP44" s="1352"/>
      <c r="EQ44" s="1352"/>
      <c r="ER44" s="1352"/>
      <c r="ES44" s="1352"/>
      <c r="ET44" s="1352"/>
      <c r="EU44" s="1352"/>
      <c r="EV44" s="1352"/>
      <c r="EW44" s="1352"/>
      <c r="EX44" s="1352"/>
      <c r="EY44" s="1352"/>
      <c r="EZ44" s="1352"/>
      <c r="FA44" s="1352"/>
      <c r="FB44" s="1352"/>
      <c r="FC44" s="1352"/>
      <c r="FD44" s="1352"/>
      <c r="FE44" s="1352"/>
      <c r="FF44" s="1352"/>
      <c r="FG44" s="1352"/>
      <c r="FH44" s="1352"/>
      <c r="FI44" s="1352"/>
      <c r="FJ44" s="1352"/>
      <c r="FK44" s="1352"/>
      <c r="FL44" s="1352"/>
      <c r="FM44" s="1352"/>
      <c r="FN44" s="1352"/>
      <c r="FO44" s="1352"/>
      <c r="FP44" s="1352"/>
      <c r="FQ44" s="1352"/>
      <c r="FR44" s="1352"/>
      <c r="FS44" s="1352"/>
      <c r="FT44" s="1352"/>
      <c r="FU44" s="1352"/>
      <c r="FV44" s="1352"/>
      <c r="FW44" s="1352"/>
      <c r="FX44" s="1352"/>
      <c r="FY44" s="1352"/>
      <c r="FZ44" s="1352"/>
      <c r="GA44" s="1352"/>
      <c r="GB44" s="1352"/>
      <c r="GC44" s="1352"/>
      <c r="GD44" s="1352"/>
      <c r="GE44" s="1352"/>
      <c r="GF44" s="1352"/>
      <c r="GG44" s="1352"/>
      <c r="GH44" s="1352"/>
      <c r="GI44" s="1352"/>
      <c r="GJ44" s="1352"/>
      <c r="GK44" s="1352"/>
      <c r="GL44" s="1352"/>
      <c r="GM44" s="1352"/>
      <c r="GN44" s="1352"/>
      <c r="GO44" s="1352"/>
      <c r="GP44" s="1352"/>
      <c r="GQ44" s="1352"/>
      <c r="GR44" s="1352"/>
      <c r="GS44" s="1352"/>
      <c r="GT44" s="1352"/>
      <c r="GU44" s="1352"/>
      <c r="GV44" s="1352"/>
      <c r="GW44" s="1352"/>
      <c r="GX44" s="1352"/>
      <c r="GY44" s="1352"/>
      <c r="GZ44" s="1352"/>
      <c r="HA44" s="1352"/>
      <c r="HB44" s="1352"/>
      <c r="HC44" s="1352"/>
      <c r="HD44" s="1352"/>
      <c r="HE44" s="1352"/>
      <c r="HF44" s="1352"/>
      <c r="HG44" s="1352"/>
      <c r="HH44" s="1352"/>
      <c r="HI44" s="1352"/>
      <c r="HJ44" s="1352"/>
      <c r="HK44" s="1352"/>
      <c r="HL44" s="1352"/>
      <c r="HM44" s="1352"/>
      <c r="HN44" s="1352"/>
      <c r="HO44" s="1352"/>
      <c r="HP44" s="1352"/>
      <c r="HQ44" s="1352"/>
      <c r="HR44" s="1352"/>
      <c r="HS44" s="1352"/>
      <c r="HT44" s="1352"/>
      <c r="HU44" s="1352"/>
      <c r="HV44" s="1352"/>
      <c r="HW44" s="1352"/>
      <c r="HX44" s="1352"/>
      <c r="HY44" s="1352"/>
      <c r="HZ44" s="1352"/>
      <c r="IA44" s="1352"/>
      <c r="IB44" s="1352"/>
      <c r="IC44" s="1352"/>
      <c r="ID44" s="1352"/>
      <c r="IE44" s="1352"/>
      <c r="IF44" s="1352"/>
      <c r="IG44" s="1352"/>
      <c r="IH44" s="1352"/>
      <c r="II44" s="1352"/>
      <c r="IJ44" s="1352"/>
      <c r="IK44" s="1352"/>
      <c r="IL44" s="1352"/>
      <c r="IM44" s="1352"/>
      <c r="IN44" s="1352"/>
      <c r="IO44" s="1352"/>
    </row>
    <row r="45" spans="1:249">
      <c r="A45" s="1352"/>
      <c r="B45" s="2782"/>
      <c r="C45" s="2517" t="s">
        <v>38</v>
      </c>
      <c r="D45" s="2511" t="s">
        <v>577</v>
      </c>
      <c r="E45" s="2493" t="s">
        <v>1301</v>
      </c>
      <c r="F45" s="1234">
        <f>ROUND((F44-E44)/E44*100,1)</f>
        <v>2.4</v>
      </c>
      <c r="G45" s="1234">
        <f>ROUND((G44-F44)/F44*100,1)</f>
        <v>-4.5999999999999996</v>
      </c>
      <c r="H45" s="1234">
        <f t="shared" ref="H45:AM45" si="30">ROUND((H44-G44)/G44*100,1)</f>
        <v>-7</v>
      </c>
      <c r="I45" s="1234">
        <f t="shared" si="30"/>
        <v>-7.5</v>
      </c>
      <c r="J45" s="1234">
        <f t="shared" si="30"/>
        <v>0.3</v>
      </c>
      <c r="K45" s="1234">
        <f t="shared" si="30"/>
        <v>14.2</v>
      </c>
      <c r="L45" s="1234">
        <f t="shared" si="30"/>
        <v>4.9000000000000004</v>
      </c>
      <c r="M45" s="1234">
        <f t="shared" si="30"/>
        <v>-16.600000000000001</v>
      </c>
      <c r="N45" s="1234">
        <f t="shared" si="30"/>
        <v>-11.3</v>
      </c>
      <c r="O45" s="1234">
        <f t="shared" si="30"/>
        <v>-5.8</v>
      </c>
      <c r="P45" s="1234">
        <f t="shared" si="30"/>
        <v>3</v>
      </c>
      <c r="Q45" s="1234">
        <f t="shared" si="30"/>
        <v>-3</v>
      </c>
      <c r="R45" s="1234">
        <f t="shared" si="30"/>
        <v>1</v>
      </c>
      <c r="S45" s="1234">
        <f t="shared" si="30"/>
        <v>-0.7</v>
      </c>
      <c r="T45" s="1234">
        <f t="shared" si="30"/>
        <v>4.7</v>
      </c>
      <c r="U45" s="1234">
        <f t="shared" si="30"/>
        <v>-0.5</v>
      </c>
      <c r="V45" s="1234">
        <f t="shared" si="30"/>
        <v>-8.4</v>
      </c>
      <c r="W45" s="1234">
        <f t="shared" si="30"/>
        <v>-8</v>
      </c>
      <c r="X45" s="1234">
        <f t="shared" si="30"/>
        <v>-14.9</v>
      </c>
      <c r="Y45" s="1234">
        <f t="shared" si="30"/>
        <v>14.2</v>
      </c>
      <c r="Z45" s="1234">
        <f t="shared" si="30"/>
        <v>-9</v>
      </c>
      <c r="AA45" s="1234">
        <f t="shared" si="30"/>
        <v>1.3</v>
      </c>
      <c r="AB45" s="1234">
        <f t="shared" si="30"/>
        <v>3.8</v>
      </c>
      <c r="AC45" s="1234">
        <f t="shared" si="30"/>
        <v>8.5</v>
      </c>
      <c r="AD45" s="1234">
        <f t="shared" si="30"/>
        <v>-10.1</v>
      </c>
      <c r="AE45" s="1234">
        <f t="shared" si="30"/>
        <v>0.7</v>
      </c>
      <c r="AF45" s="1234">
        <f t="shared" si="30"/>
        <v>8.1999999999999993</v>
      </c>
      <c r="AG45" s="1234">
        <f t="shared" si="30"/>
        <v>-0.6</v>
      </c>
      <c r="AH45" s="1234">
        <f t="shared" si="30"/>
        <v>-0.3</v>
      </c>
      <c r="AI45" s="1234">
        <f t="shared" si="30"/>
        <v>-4.2</v>
      </c>
      <c r="AJ45" s="1234">
        <f t="shared" si="30"/>
        <v>-8.1</v>
      </c>
      <c r="AK45" s="1234">
        <f t="shared" si="30"/>
        <v>-6.4</v>
      </c>
      <c r="AL45" s="1234">
        <f t="shared" si="30"/>
        <v>1.5</v>
      </c>
      <c r="AM45" s="1234">
        <f t="shared" si="30"/>
        <v>10.3</v>
      </c>
      <c r="AN45" s="1553" t="s">
        <v>1068</v>
      </c>
      <c r="AO45" s="1352"/>
      <c r="AP45" s="328"/>
      <c r="AQ45" s="1352"/>
      <c r="AR45" s="1352"/>
      <c r="AS45" s="2014"/>
      <c r="AT45" s="2014"/>
      <c r="AU45" s="1352"/>
      <c r="AV45" s="1352"/>
      <c r="AW45" s="1352"/>
      <c r="AX45" s="1352"/>
      <c r="AY45" s="1352"/>
      <c r="AZ45" s="1352"/>
      <c r="BA45" s="1352"/>
      <c r="BB45" s="1352"/>
      <c r="BC45" s="1352"/>
      <c r="BD45" s="1352"/>
      <c r="BE45" s="1352"/>
      <c r="BF45" s="1352"/>
      <c r="BG45" s="1352"/>
      <c r="BH45" s="1352"/>
      <c r="BI45" s="1352"/>
      <c r="BJ45" s="1352"/>
      <c r="BK45" s="1352"/>
      <c r="BL45" s="1352"/>
      <c r="BM45" s="1352"/>
      <c r="BN45" s="1352"/>
      <c r="BO45" s="1352"/>
      <c r="BP45" s="1352"/>
      <c r="BQ45" s="1352"/>
      <c r="BR45" s="1352"/>
      <c r="BS45" s="1352"/>
      <c r="BT45" s="1352"/>
      <c r="BU45" s="1352"/>
      <c r="BV45" s="1352"/>
      <c r="BW45" s="1352"/>
      <c r="BX45" s="1352"/>
      <c r="BY45" s="1352"/>
      <c r="BZ45" s="1352"/>
      <c r="CA45" s="1352"/>
      <c r="CB45" s="1352"/>
      <c r="CC45" s="1352"/>
      <c r="CD45" s="1352"/>
      <c r="CE45" s="1352"/>
      <c r="CF45" s="1352"/>
      <c r="CG45" s="1352"/>
      <c r="CH45" s="1352"/>
      <c r="CI45" s="1352"/>
      <c r="CJ45" s="1352"/>
      <c r="CK45" s="1352"/>
      <c r="CL45" s="1352"/>
      <c r="CM45" s="1352"/>
      <c r="CN45" s="1352"/>
      <c r="CO45" s="1352"/>
      <c r="CP45" s="1352"/>
      <c r="CQ45" s="1352"/>
      <c r="CR45" s="1352"/>
      <c r="CS45" s="1352"/>
      <c r="CT45" s="1352"/>
      <c r="CU45" s="1352"/>
      <c r="CV45" s="1352"/>
      <c r="CW45" s="1352"/>
      <c r="CX45" s="1352"/>
      <c r="CY45" s="1352"/>
      <c r="CZ45" s="1352"/>
      <c r="DA45" s="1352"/>
      <c r="DB45" s="1352"/>
      <c r="DC45" s="1352"/>
      <c r="DD45" s="1352"/>
      <c r="DE45" s="1352"/>
      <c r="DF45" s="1352"/>
      <c r="DG45" s="1352"/>
      <c r="DH45" s="1352"/>
      <c r="DI45" s="1352"/>
      <c r="DJ45" s="1352"/>
      <c r="DK45" s="1352"/>
      <c r="DL45" s="1352"/>
      <c r="DM45" s="1352"/>
      <c r="DN45" s="1352"/>
      <c r="DO45" s="1352"/>
      <c r="DP45" s="1352"/>
      <c r="DQ45" s="1352"/>
      <c r="DR45" s="1352"/>
      <c r="DS45" s="1352"/>
      <c r="DT45" s="1352"/>
      <c r="DU45" s="1352"/>
      <c r="DV45" s="1352"/>
      <c r="DW45" s="1352"/>
      <c r="DX45" s="1352"/>
      <c r="DY45" s="1352"/>
      <c r="DZ45" s="1352"/>
      <c r="EA45" s="1352"/>
      <c r="EB45" s="1352"/>
      <c r="EC45" s="1352"/>
      <c r="ED45" s="1352"/>
      <c r="EE45" s="1352"/>
      <c r="EF45" s="1352"/>
      <c r="EG45" s="1352"/>
      <c r="EH45" s="1352"/>
      <c r="EI45" s="1352"/>
      <c r="EJ45" s="1352"/>
      <c r="EK45" s="1352"/>
      <c r="EL45" s="1352"/>
      <c r="EM45" s="1352"/>
      <c r="EN45" s="1352"/>
      <c r="EO45" s="1352"/>
      <c r="EP45" s="1352"/>
      <c r="EQ45" s="1352"/>
      <c r="ER45" s="1352"/>
      <c r="ES45" s="1352"/>
      <c r="ET45" s="1352"/>
      <c r="EU45" s="1352"/>
      <c r="EV45" s="1352"/>
      <c r="EW45" s="1352"/>
      <c r="EX45" s="1352"/>
      <c r="EY45" s="1352"/>
      <c r="EZ45" s="1352"/>
      <c r="FA45" s="1352"/>
      <c r="FB45" s="1352"/>
      <c r="FC45" s="1352"/>
      <c r="FD45" s="1352"/>
      <c r="FE45" s="1352"/>
      <c r="FF45" s="1352"/>
      <c r="FG45" s="1352"/>
      <c r="FH45" s="1352"/>
      <c r="FI45" s="1352"/>
      <c r="FJ45" s="1352"/>
      <c r="FK45" s="1352"/>
      <c r="FL45" s="1352"/>
      <c r="FM45" s="1352"/>
      <c r="FN45" s="1352"/>
      <c r="FO45" s="1352"/>
      <c r="FP45" s="1352"/>
      <c r="FQ45" s="1352"/>
      <c r="FR45" s="1352"/>
      <c r="FS45" s="1352"/>
      <c r="FT45" s="1352"/>
      <c r="FU45" s="1352"/>
      <c r="FV45" s="1352"/>
      <c r="FW45" s="1352"/>
      <c r="FX45" s="1352"/>
      <c r="FY45" s="1352"/>
      <c r="FZ45" s="1352"/>
      <c r="GA45" s="1352"/>
      <c r="GB45" s="1352"/>
      <c r="GC45" s="1352"/>
      <c r="GD45" s="1352"/>
      <c r="GE45" s="1352"/>
      <c r="GF45" s="1352"/>
      <c r="GG45" s="1352"/>
      <c r="GH45" s="1352"/>
      <c r="GI45" s="1352"/>
      <c r="GJ45" s="1352"/>
      <c r="GK45" s="1352"/>
      <c r="GL45" s="1352"/>
      <c r="GM45" s="1352"/>
      <c r="GN45" s="1352"/>
      <c r="GO45" s="1352"/>
      <c r="GP45" s="1352"/>
      <c r="GQ45" s="1352"/>
      <c r="GR45" s="1352"/>
      <c r="GS45" s="1352"/>
      <c r="GT45" s="1352"/>
      <c r="GU45" s="1352"/>
      <c r="GV45" s="1352"/>
      <c r="GW45" s="1352"/>
      <c r="GX45" s="1352"/>
      <c r="GY45" s="1352"/>
      <c r="GZ45" s="1352"/>
      <c r="HA45" s="1352"/>
      <c r="HB45" s="1352"/>
      <c r="HC45" s="1352"/>
      <c r="HD45" s="1352"/>
      <c r="HE45" s="1352"/>
      <c r="HF45" s="1352"/>
      <c r="HG45" s="1352"/>
      <c r="HH45" s="1352"/>
      <c r="HI45" s="1352"/>
      <c r="HJ45" s="1352"/>
      <c r="HK45" s="1352"/>
      <c r="HL45" s="1352"/>
      <c r="HM45" s="1352"/>
      <c r="HN45" s="1352"/>
      <c r="HO45" s="1352"/>
      <c r="HP45" s="1352"/>
      <c r="HQ45" s="1352"/>
      <c r="HR45" s="1352"/>
      <c r="HS45" s="1352"/>
      <c r="HT45" s="1352"/>
      <c r="HU45" s="1352"/>
      <c r="HV45" s="1352"/>
      <c r="HW45" s="1352"/>
      <c r="HX45" s="1352"/>
      <c r="HY45" s="1352"/>
      <c r="HZ45" s="1352"/>
      <c r="IA45" s="1352"/>
      <c r="IB45" s="1352"/>
      <c r="IC45" s="1352"/>
      <c r="ID45" s="1352"/>
      <c r="IE45" s="1352"/>
      <c r="IF45" s="1352"/>
      <c r="IG45" s="1352"/>
      <c r="IH45" s="1352"/>
      <c r="II45" s="1352"/>
      <c r="IJ45" s="1352"/>
      <c r="IK45" s="1352"/>
      <c r="IL45" s="1352"/>
      <c r="IM45" s="1352"/>
      <c r="IN45" s="1352"/>
      <c r="IO45" s="1352"/>
    </row>
    <row r="46" spans="1:249">
      <c r="A46" s="1352"/>
      <c r="B46" s="2782"/>
      <c r="C46" s="2348" t="s">
        <v>1372</v>
      </c>
      <c r="D46" s="2526" t="s">
        <v>1133</v>
      </c>
      <c r="E46" s="2561">
        <v>395.87400000000002</v>
      </c>
      <c r="F46" s="2560">
        <v>455.41399999999999</v>
      </c>
      <c r="G46" s="2560">
        <v>475.346</v>
      </c>
      <c r="H46" s="2560">
        <v>470.31900000000002</v>
      </c>
      <c r="I46" s="2560">
        <v>468.72899999999998</v>
      </c>
      <c r="J46" s="2560">
        <v>435.20400000000001</v>
      </c>
      <c r="K46" s="2560">
        <v>396.601</v>
      </c>
      <c r="L46" s="2560">
        <v>442.04500000000002</v>
      </c>
      <c r="M46" s="2560">
        <v>433.64699999999999</v>
      </c>
      <c r="N46" s="2560">
        <v>421.24</v>
      </c>
      <c r="O46" s="2566">
        <v>412.17099999999999</v>
      </c>
      <c r="P46" s="2037">
        <v>393.79</v>
      </c>
      <c r="Q46" s="2037">
        <v>381.31400000000002</v>
      </c>
      <c r="R46" s="2037">
        <v>370.43900000000002</v>
      </c>
      <c r="S46" s="2037">
        <v>359.67599999999999</v>
      </c>
      <c r="T46" s="2037">
        <v>345.25900000000001</v>
      </c>
      <c r="U46" s="2037">
        <v>342.32</v>
      </c>
      <c r="V46" s="2037">
        <v>334.988</v>
      </c>
      <c r="W46" s="2037">
        <v>318.255</v>
      </c>
      <c r="X46" s="2037">
        <v>303.42200000000003</v>
      </c>
      <c r="Y46" s="2037">
        <v>289.03699999999998</v>
      </c>
      <c r="Z46" s="2037">
        <v>285.91399999999999</v>
      </c>
      <c r="AA46" s="2037">
        <v>282.64600000000002</v>
      </c>
      <c r="AB46" s="2037">
        <v>275.15084000000002</v>
      </c>
      <c r="AC46" s="2567">
        <v>280.69689</v>
      </c>
      <c r="AD46" s="2037">
        <v>274.06170999999995</v>
      </c>
      <c r="AE46" s="2037">
        <v>275.58100000000002</v>
      </c>
      <c r="AF46" s="2037">
        <v>266.84899999999999</v>
      </c>
      <c r="AG46" s="2037">
        <v>260.08699999999999</v>
      </c>
      <c r="AH46" s="2037">
        <v>237.72800000000001</v>
      </c>
      <c r="AI46" s="2037">
        <v>227.321</v>
      </c>
      <c r="AJ46" s="2037">
        <v>182.78200000000001</v>
      </c>
      <c r="AK46" s="2037">
        <v>189.483</v>
      </c>
      <c r="AL46" s="2037">
        <v>213.12700000000001</v>
      </c>
      <c r="AM46" s="2037">
        <v>230.803</v>
      </c>
      <c r="AN46" s="2004" t="s">
        <v>1373</v>
      </c>
      <c r="AO46" s="1352"/>
      <c r="AP46" s="328" t="s">
        <v>1374</v>
      </c>
      <c r="AQ46" s="1352"/>
      <c r="AR46" s="1352"/>
      <c r="AS46" s="2014"/>
      <c r="AT46" s="2014"/>
      <c r="AU46" s="1352"/>
      <c r="AV46" s="1352"/>
      <c r="AW46" s="1352"/>
      <c r="AX46" s="1352"/>
      <c r="AY46" s="1352"/>
      <c r="AZ46" s="1352"/>
      <c r="BA46" s="1352"/>
      <c r="BB46" s="1352"/>
      <c r="BC46" s="1352"/>
      <c r="BD46" s="1352"/>
      <c r="BE46" s="1352"/>
      <c r="BF46" s="1352"/>
      <c r="BG46" s="1352"/>
      <c r="BH46" s="1352"/>
      <c r="BI46" s="1352"/>
      <c r="BJ46" s="1352"/>
      <c r="BK46" s="1352"/>
      <c r="BL46" s="1352"/>
      <c r="BM46" s="1352"/>
      <c r="BN46" s="1352"/>
      <c r="BO46" s="1352"/>
      <c r="BP46" s="1352"/>
      <c r="BQ46" s="1352"/>
      <c r="BR46" s="1352"/>
      <c r="BS46" s="1352"/>
      <c r="BT46" s="1352"/>
      <c r="BU46" s="1352"/>
      <c r="BV46" s="1352"/>
      <c r="BW46" s="1352"/>
      <c r="BX46" s="1352"/>
      <c r="BY46" s="1352"/>
      <c r="BZ46" s="1352"/>
      <c r="CA46" s="1352"/>
      <c r="CB46" s="1352"/>
      <c r="CC46" s="1352"/>
      <c r="CD46" s="1352"/>
      <c r="CE46" s="1352"/>
      <c r="CF46" s="1352"/>
      <c r="CG46" s="1352"/>
      <c r="CH46" s="1352"/>
      <c r="CI46" s="1352"/>
      <c r="CJ46" s="1352"/>
      <c r="CK46" s="1352"/>
      <c r="CL46" s="1352"/>
      <c r="CM46" s="1352"/>
      <c r="CN46" s="1352"/>
      <c r="CO46" s="1352"/>
      <c r="CP46" s="1352"/>
      <c r="CQ46" s="1352"/>
      <c r="CR46" s="1352"/>
      <c r="CS46" s="1352"/>
      <c r="CT46" s="1352"/>
      <c r="CU46" s="1352"/>
      <c r="CV46" s="1352"/>
      <c r="CW46" s="1352"/>
      <c r="CX46" s="1352"/>
      <c r="CY46" s="1352"/>
      <c r="CZ46" s="1352"/>
      <c r="DA46" s="1352"/>
      <c r="DB46" s="1352"/>
      <c r="DC46" s="1352"/>
      <c r="DD46" s="1352"/>
      <c r="DE46" s="1352"/>
      <c r="DF46" s="1352"/>
      <c r="DG46" s="1352"/>
      <c r="DH46" s="1352"/>
      <c r="DI46" s="1352"/>
      <c r="DJ46" s="1352"/>
      <c r="DK46" s="1352"/>
      <c r="DL46" s="1352"/>
      <c r="DM46" s="1352"/>
      <c r="DN46" s="1352"/>
      <c r="DO46" s="1352"/>
      <c r="DP46" s="1352"/>
      <c r="DQ46" s="1352"/>
      <c r="DR46" s="1352"/>
      <c r="DS46" s="1352"/>
      <c r="DT46" s="1352"/>
      <c r="DU46" s="1352"/>
      <c r="DV46" s="1352"/>
      <c r="DW46" s="1352"/>
      <c r="DX46" s="1352"/>
      <c r="DY46" s="1352"/>
      <c r="DZ46" s="1352"/>
      <c r="EA46" s="1352"/>
      <c r="EB46" s="1352"/>
      <c r="EC46" s="1352"/>
      <c r="ED46" s="1352"/>
      <c r="EE46" s="1352"/>
      <c r="EF46" s="1352"/>
      <c r="EG46" s="1352"/>
      <c r="EH46" s="1352"/>
      <c r="EI46" s="1352"/>
      <c r="EJ46" s="1352"/>
      <c r="EK46" s="1352"/>
      <c r="EL46" s="1352"/>
      <c r="EM46" s="1352"/>
      <c r="EN46" s="1352"/>
      <c r="EO46" s="1352"/>
      <c r="EP46" s="1352"/>
      <c r="EQ46" s="1352"/>
      <c r="ER46" s="1352"/>
      <c r="ES46" s="1352"/>
      <c r="ET46" s="1352"/>
      <c r="EU46" s="1352"/>
      <c r="EV46" s="1352"/>
      <c r="EW46" s="1352"/>
      <c r="EX46" s="1352"/>
      <c r="EY46" s="1352"/>
      <c r="EZ46" s="1352"/>
      <c r="FA46" s="1352"/>
      <c r="FB46" s="1352"/>
      <c r="FC46" s="1352"/>
      <c r="FD46" s="1352"/>
      <c r="FE46" s="1352"/>
      <c r="FF46" s="1352"/>
      <c r="FG46" s="1352"/>
      <c r="FH46" s="1352"/>
      <c r="FI46" s="1352"/>
      <c r="FJ46" s="1352"/>
      <c r="FK46" s="1352"/>
      <c r="FL46" s="1352"/>
      <c r="FM46" s="1352"/>
      <c r="FN46" s="1352"/>
      <c r="FO46" s="1352"/>
      <c r="FP46" s="1352"/>
      <c r="FQ46" s="1352"/>
      <c r="FR46" s="1352"/>
      <c r="FS46" s="1352"/>
      <c r="FT46" s="1352"/>
      <c r="FU46" s="1352"/>
      <c r="FV46" s="1352"/>
      <c r="FW46" s="1352"/>
      <c r="FX46" s="1352"/>
      <c r="FY46" s="1352"/>
      <c r="FZ46" s="1352"/>
      <c r="GA46" s="1352"/>
      <c r="GB46" s="1352"/>
      <c r="GC46" s="1352"/>
      <c r="GD46" s="1352"/>
      <c r="GE46" s="1352"/>
      <c r="GF46" s="1352"/>
      <c r="GG46" s="1352"/>
      <c r="GH46" s="1352"/>
      <c r="GI46" s="1352"/>
      <c r="GJ46" s="1352"/>
      <c r="GK46" s="1352"/>
      <c r="GL46" s="1352"/>
      <c r="GM46" s="1352"/>
      <c r="GN46" s="1352"/>
      <c r="GO46" s="1352"/>
      <c r="GP46" s="1352"/>
      <c r="GQ46" s="1352"/>
      <c r="GR46" s="1352"/>
      <c r="GS46" s="1352"/>
      <c r="GT46" s="1352"/>
      <c r="GU46" s="1352"/>
      <c r="GV46" s="1352"/>
      <c r="GW46" s="1352"/>
      <c r="GX46" s="1352"/>
      <c r="GY46" s="1352"/>
      <c r="GZ46" s="1352"/>
      <c r="HA46" s="1352"/>
      <c r="HB46" s="1352"/>
      <c r="HC46" s="1352"/>
      <c r="HD46" s="1352"/>
      <c r="HE46" s="1352"/>
      <c r="HF46" s="1352"/>
      <c r="HG46" s="1352"/>
      <c r="HH46" s="1352"/>
      <c r="HI46" s="1352"/>
      <c r="HJ46" s="1352"/>
      <c r="HK46" s="1352"/>
      <c r="HL46" s="1352"/>
      <c r="HM46" s="1352"/>
      <c r="HN46" s="1352"/>
      <c r="HO46" s="1352"/>
      <c r="HP46" s="1352"/>
      <c r="HQ46" s="1352"/>
      <c r="HR46" s="1352"/>
      <c r="HS46" s="1352"/>
      <c r="HT46" s="1352"/>
      <c r="HU46" s="1352"/>
      <c r="HV46" s="1352"/>
      <c r="HW46" s="1352"/>
      <c r="HX46" s="1352"/>
      <c r="HY46" s="1352"/>
      <c r="HZ46" s="1352"/>
      <c r="IA46" s="1352"/>
      <c r="IB46" s="1352"/>
      <c r="IC46" s="1352"/>
      <c r="ID46" s="1352"/>
      <c r="IE46" s="1352"/>
      <c r="IF46" s="1352"/>
      <c r="IG46" s="1352"/>
      <c r="IH46" s="1352"/>
      <c r="II46" s="1352"/>
      <c r="IJ46" s="1352"/>
      <c r="IK46" s="1352"/>
      <c r="IL46" s="1352"/>
      <c r="IM46" s="1352"/>
      <c r="IN46" s="1352"/>
      <c r="IO46" s="1352"/>
    </row>
    <row r="47" spans="1:249">
      <c r="A47" s="1352"/>
      <c r="B47" s="2783"/>
      <c r="C47" s="2510"/>
      <c r="D47" s="2511" t="s">
        <v>577</v>
      </c>
      <c r="E47" s="2493" t="s">
        <v>1301</v>
      </c>
      <c r="F47" s="1234">
        <f>ROUND((F46-E46)/E46*100,1)</f>
        <v>15</v>
      </c>
      <c r="G47" s="1234">
        <f>ROUND((G46-F46)/F46*100,1)</f>
        <v>4.4000000000000004</v>
      </c>
      <c r="H47" s="1234">
        <f t="shared" ref="H47:AM47" si="31">ROUND((H46-G46)/G46*100,1)</f>
        <v>-1.1000000000000001</v>
      </c>
      <c r="I47" s="1234">
        <f t="shared" si="31"/>
        <v>-0.3</v>
      </c>
      <c r="J47" s="1234">
        <f t="shared" si="31"/>
        <v>-7.2</v>
      </c>
      <c r="K47" s="1234">
        <f t="shared" si="31"/>
        <v>-8.9</v>
      </c>
      <c r="L47" s="1234">
        <f t="shared" si="31"/>
        <v>11.5</v>
      </c>
      <c r="M47" s="1234">
        <f t="shared" si="31"/>
        <v>-1.9</v>
      </c>
      <c r="N47" s="1234">
        <f t="shared" si="31"/>
        <v>-2.9</v>
      </c>
      <c r="O47" s="1234">
        <f t="shared" si="31"/>
        <v>-2.2000000000000002</v>
      </c>
      <c r="P47" s="1234">
        <f t="shared" si="31"/>
        <v>-4.5</v>
      </c>
      <c r="Q47" s="1234">
        <f t="shared" si="31"/>
        <v>-3.2</v>
      </c>
      <c r="R47" s="1234">
        <f t="shared" si="31"/>
        <v>-2.9</v>
      </c>
      <c r="S47" s="1234">
        <f t="shared" si="31"/>
        <v>-2.9</v>
      </c>
      <c r="T47" s="1234">
        <f t="shared" si="31"/>
        <v>-4</v>
      </c>
      <c r="U47" s="1234">
        <f t="shared" si="31"/>
        <v>-0.9</v>
      </c>
      <c r="V47" s="1234">
        <f t="shared" si="31"/>
        <v>-2.1</v>
      </c>
      <c r="W47" s="1234">
        <f t="shared" si="31"/>
        <v>-5</v>
      </c>
      <c r="X47" s="1234">
        <f t="shared" si="31"/>
        <v>-4.7</v>
      </c>
      <c r="Y47" s="1234">
        <f t="shared" si="31"/>
        <v>-4.7</v>
      </c>
      <c r="Z47" s="1234">
        <f t="shared" si="31"/>
        <v>-1.1000000000000001</v>
      </c>
      <c r="AA47" s="1234">
        <f t="shared" si="31"/>
        <v>-1.1000000000000001</v>
      </c>
      <c r="AB47" s="1234">
        <f t="shared" si="31"/>
        <v>-2.7</v>
      </c>
      <c r="AC47" s="1234">
        <f t="shared" si="31"/>
        <v>2</v>
      </c>
      <c r="AD47" s="1234">
        <f t="shared" si="31"/>
        <v>-2.4</v>
      </c>
      <c r="AE47" s="1234">
        <f t="shared" si="31"/>
        <v>0.6</v>
      </c>
      <c r="AF47" s="1234">
        <f t="shared" si="31"/>
        <v>-3.2</v>
      </c>
      <c r="AG47" s="1234">
        <f t="shared" si="31"/>
        <v>-2.5</v>
      </c>
      <c r="AH47" s="1234">
        <f t="shared" si="31"/>
        <v>-8.6</v>
      </c>
      <c r="AI47" s="1234">
        <f t="shared" si="31"/>
        <v>-4.4000000000000004</v>
      </c>
      <c r="AJ47" s="1234">
        <f t="shared" si="31"/>
        <v>-19.600000000000001</v>
      </c>
      <c r="AK47" s="1234">
        <f t="shared" si="31"/>
        <v>3.7</v>
      </c>
      <c r="AL47" s="1234">
        <f t="shared" si="31"/>
        <v>12.5</v>
      </c>
      <c r="AM47" s="1234">
        <f t="shared" si="31"/>
        <v>8.3000000000000007</v>
      </c>
      <c r="AN47" s="2011" t="s">
        <v>97</v>
      </c>
      <c r="AO47" s="1352"/>
      <c r="AP47" s="328"/>
      <c r="AQ47" s="1352"/>
      <c r="AR47" s="328"/>
      <c r="AS47" s="1360"/>
      <c r="AT47" s="1360"/>
      <c r="AU47" s="1352"/>
      <c r="AV47" s="1352"/>
      <c r="AW47" s="328"/>
      <c r="AX47" s="328"/>
      <c r="AY47" s="328"/>
      <c r="AZ47" s="328"/>
      <c r="BA47" s="328"/>
      <c r="BB47" s="328"/>
      <c r="BC47" s="328"/>
      <c r="BD47" s="328"/>
      <c r="BE47" s="328"/>
      <c r="BF47" s="328"/>
      <c r="BG47" s="1352"/>
      <c r="BH47" s="1352"/>
      <c r="BI47" s="1352"/>
      <c r="BJ47" s="1352"/>
      <c r="BK47" s="1352"/>
      <c r="BL47" s="1352"/>
      <c r="BM47" s="1352"/>
      <c r="BN47" s="1352"/>
      <c r="BO47" s="1352"/>
      <c r="BP47" s="1352"/>
      <c r="BQ47" s="1352"/>
      <c r="BR47" s="1352"/>
      <c r="BS47" s="1352"/>
      <c r="BT47" s="1352"/>
      <c r="BU47" s="1352"/>
      <c r="BV47" s="1352"/>
      <c r="BW47" s="1352"/>
      <c r="BX47" s="1352"/>
      <c r="BY47" s="1352"/>
      <c r="BZ47" s="1352"/>
      <c r="CA47" s="1352"/>
      <c r="CB47" s="1352"/>
      <c r="CC47" s="1352"/>
      <c r="CD47" s="1352"/>
      <c r="CE47" s="1352"/>
      <c r="CF47" s="1352"/>
      <c r="CG47" s="1352"/>
      <c r="CH47" s="1352"/>
      <c r="CI47" s="1352"/>
      <c r="CJ47" s="1352"/>
      <c r="CK47" s="1352"/>
      <c r="CL47" s="1352"/>
      <c r="CM47" s="1352"/>
      <c r="CN47" s="1352"/>
      <c r="CO47" s="1352"/>
      <c r="CP47" s="1352"/>
      <c r="CQ47" s="1352"/>
      <c r="CR47" s="1352"/>
      <c r="CS47" s="1352"/>
      <c r="CT47" s="1352"/>
      <c r="CU47" s="1352"/>
      <c r="CV47" s="1352"/>
      <c r="CW47" s="1352"/>
      <c r="CX47" s="1352"/>
      <c r="CY47" s="1352"/>
      <c r="CZ47" s="1352"/>
      <c r="DA47" s="1352"/>
      <c r="DB47" s="1352"/>
      <c r="DC47" s="1352"/>
      <c r="DD47" s="1352"/>
      <c r="DE47" s="1352"/>
      <c r="DF47" s="1352"/>
      <c r="DG47" s="1352"/>
      <c r="DH47" s="1352"/>
      <c r="DI47" s="1352"/>
      <c r="DJ47" s="1352"/>
      <c r="DK47" s="1352"/>
      <c r="DL47" s="1352"/>
      <c r="DM47" s="1352"/>
      <c r="DN47" s="1352"/>
      <c r="DO47" s="1352"/>
      <c r="DP47" s="1352"/>
      <c r="DQ47" s="1352"/>
      <c r="DR47" s="1352"/>
      <c r="DS47" s="1352"/>
      <c r="DT47" s="1352"/>
      <c r="DU47" s="1352"/>
      <c r="DV47" s="1352"/>
      <c r="DW47" s="1352"/>
      <c r="DX47" s="1352"/>
      <c r="DY47" s="1352"/>
      <c r="DZ47" s="1352"/>
      <c r="EA47" s="1352"/>
      <c r="EB47" s="1352"/>
      <c r="EC47" s="1352"/>
      <c r="ED47" s="1352"/>
      <c r="EE47" s="1352"/>
      <c r="EF47" s="1352"/>
      <c r="EG47" s="1352"/>
      <c r="EH47" s="1352"/>
      <c r="EI47" s="1352"/>
      <c r="EJ47" s="1352"/>
      <c r="EK47" s="1352"/>
      <c r="EL47" s="1352"/>
      <c r="EM47" s="1352"/>
      <c r="EN47" s="1352"/>
      <c r="EO47" s="1352"/>
      <c r="EP47" s="1352"/>
      <c r="EQ47" s="1352"/>
      <c r="ER47" s="1352"/>
      <c r="ES47" s="1352"/>
      <c r="ET47" s="1352"/>
      <c r="EU47" s="1352"/>
      <c r="EV47" s="1352"/>
      <c r="EW47" s="1352"/>
      <c r="EX47" s="1352"/>
      <c r="EY47" s="1352"/>
      <c r="EZ47" s="1352"/>
      <c r="FA47" s="1352"/>
      <c r="FB47" s="1352"/>
      <c r="FC47" s="1352"/>
      <c r="FD47" s="1352"/>
      <c r="FE47" s="1352"/>
      <c r="FF47" s="1352"/>
      <c r="FG47" s="1352"/>
      <c r="FH47" s="1352"/>
      <c r="FI47" s="1352"/>
      <c r="FJ47" s="1352"/>
      <c r="FK47" s="1352"/>
      <c r="FL47" s="1352"/>
      <c r="FM47" s="1352"/>
      <c r="FN47" s="1352"/>
      <c r="FO47" s="1352"/>
      <c r="FP47" s="1352"/>
      <c r="FQ47" s="1352"/>
      <c r="FR47" s="1352"/>
      <c r="FS47" s="1352"/>
      <c r="FT47" s="1352"/>
      <c r="FU47" s="1352"/>
      <c r="FV47" s="1352"/>
      <c r="FW47" s="1352"/>
      <c r="FX47" s="1352"/>
      <c r="FY47" s="1352"/>
      <c r="FZ47" s="1352"/>
      <c r="GA47" s="1352"/>
      <c r="GB47" s="1352"/>
      <c r="GC47" s="1352"/>
      <c r="GD47" s="1352"/>
      <c r="GE47" s="1352"/>
      <c r="GF47" s="1352"/>
      <c r="GG47" s="1352"/>
      <c r="GH47" s="1352"/>
      <c r="GI47" s="1352"/>
      <c r="GJ47" s="1352"/>
      <c r="GK47" s="1352"/>
      <c r="GL47" s="1352"/>
      <c r="GM47" s="1352"/>
      <c r="GN47" s="1352"/>
      <c r="GO47" s="1352"/>
      <c r="GP47" s="1352"/>
      <c r="GQ47" s="1352"/>
      <c r="GR47" s="1352"/>
      <c r="GS47" s="1352"/>
      <c r="GT47" s="1352"/>
      <c r="GU47" s="1352"/>
      <c r="GV47" s="1352"/>
      <c r="GW47" s="1352"/>
      <c r="GX47" s="1352"/>
      <c r="GY47" s="1352"/>
      <c r="GZ47" s="1352"/>
      <c r="HA47" s="1352"/>
      <c r="HB47" s="1352"/>
      <c r="HC47" s="1352"/>
      <c r="HD47" s="1352"/>
      <c r="HE47" s="1352"/>
      <c r="HF47" s="1352"/>
      <c r="HG47" s="1352"/>
      <c r="HH47" s="1352"/>
      <c r="HI47" s="1352"/>
      <c r="HJ47" s="1352"/>
      <c r="HK47" s="1352"/>
      <c r="HL47" s="1352"/>
      <c r="HM47" s="1352"/>
      <c r="HN47" s="1352"/>
      <c r="HO47" s="1352"/>
      <c r="HP47" s="1352"/>
      <c r="HQ47" s="1352"/>
      <c r="HR47" s="1352"/>
      <c r="HS47" s="1352"/>
      <c r="HT47" s="1352"/>
      <c r="HU47" s="1352"/>
      <c r="HV47" s="1352"/>
      <c r="HW47" s="1352"/>
      <c r="HX47" s="1352"/>
      <c r="HY47" s="1352"/>
      <c r="HZ47" s="1352"/>
      <c r="IA47" s="1352"/>
      <c r="IB47" s="1352"/>
      <c r="IC47" s="1352"/>
      <c r="ID47" s="1352"/>
      <c r="IE47" s="1352"/>
      <c r="IF47" s="1352"/>
      <c r="IG47" s="1352"/>
      <c r="IH47" s="1352"/>
      <c r="II47" s="1352"/>
      <c r="IJ47" s="1352"/>
      <c r="IK47" s="1352"/>
      <c r="IL47" s="1352"/>
      <c r="IM47" s="1352"/>
      <c r="IN47" s="1352"/>
      <c r="IO47" s="1352"/>
    </row>
    <row r="48" spans="1:249">
      <c r="A48" s="1352"/>
      <c r="B48" s="2794" t="s">
        <v>1375</v>
      </c>
      <c r="C48" s="2555" t="s">
        <v>1376</v>
      </c>
      <c r="D48" s="2492" t="s">
        <v>576</v>
      </c>
      <c r="E48" s="2568">
        <f>F48/1.076</f>
        <v>13.847583643122675</v>
      </c>
      <c r="F48" s="2569">
        <v>14.9</v>
      </c>
      <c r="G48" s="2569">
        <v>14.1</v>
      </c>
      <c r="H48" s="2569">
        <v>13.8</v>
      </c>
      <c r="I48" s="2569">
        <v>14</v>
      </c>
      <c r="J48" s="2569">
        <v>15</v>
      </c>
      <c r="K48" s="2569">
        <v>15.6</v>
      </c>
      <c r="L48" s="2569">
        <v>15.9</v>
      </c>
      <c r="M48" s="2037">
        <v>16</v>
      </c>
      <c r="N48" s="2036">
        <v>16.021999999999998</v>
      </c>
      <c r="O48" s="2036">
        <v>15.9483</v>
      </c>
      <c r="P48" s="2036">
        <v>15.816599999999999</v>
      </c>
      <c r="Q48" s="2036">
        <v>16.8642</v>
      </c>
      <c r="R48" s="2036">
        <v>17.055900000000001</v>
      </c>
      <c r="S48" s="2036">
        <v>17.3521</v>
      </c>
      <c r="T48" s="2036">
        <v>17.359500000000001</v>
      </c>
      <c r="U48" s="2036">
        <v>17.533799999999999</v>
      </c>
      <c r="V48" s="2036">
        <v>17.684000000000001</v>
      </c>
      <c r="W48" s="2036">
        <v>18.138300000000001</v>
      </c>
      <c r="X48" s="2036">
        <v>18.573499999999999</v>
      </c>
      <c r="Y48" s="2036">
        <v>19.035</v>
      </c>
      <c r="Z48" s="2036">
        <v>19.333100000000002</v>
      </c>
      <c r="AA48" s="2036">
        <v>19.726199999999999</v>
      </c>
      <c r="AB48" s="2036">
        <v>20.239999999999998</v>
      </c>
      <c r="AC48" s="2036">
        <v>20.697299999999998</v>
      </c>
      <c r="AD48" s="2036">
        <v>21.4359</v>
      </c>
      <c r="AE48" s="2036">
        <v>21.977</v>
      </c>
      <c r="AF48" s="2036">
        <v>22.608000000000001</v>
      </c>
      <c r="AG48" s="2036">
        <v>23.213200000000001</v>
      </c>
      <c r="AH48" s="2036">
        <v>23.698499999999999</v>
      </c>
      <c r="AI48" s="2036">
        <v>24.256499999999999</v>
      </c>
      <c r="AJ48" s="2036">
        <v>26.042400000000001</v>
      </c>
      <c r="AK48" s="2036">
        <v>26.808499999999999</v>
      </c>
      <c r="AL48" s="2036">
        <v>27.1586</v>
      </c>
      <c r="AM48" s="2036">
        <v>27.728300000000001</v>
      </c>
      <c r="AN48" s="1970" t="s">
        <v>1377</v>
      </c>
      <c r="AO48" s="1352"/>
      <c r="AP48" s="328" t="s">
        <v>1378</v>
      </c>
      <c r="AQ48" s="1352"/>
      <c r="AR48" s="1352"/>
      <c r="AS48" s="2014"/>
      <c r="AT48" s="2014"/>
      <c r="AU48" s="1352"/>
      <c r="AV48" s="1352"/>
      <c r="AW48" s="1352"/>
      <c r="AX48" s="1352"/>
      <c r="AY48" s="1352"/>
      <c r="AZ48" s="1352"/>
      <c r="BA48" s="1352"/>
      <c r="BB48" s="1352"/>
      <c r="BC48" s="1352"/>
      <c r="BD48" s="1352"/>
      <c r="BE48" s="1352"/>
      <c r="BF48" s="1352"/>
      <c r="BG48" s="1352"/>
      <c r="BH48" s="1352"/>
      <c r="BI48" s="1352"/>
      <c r="BJ48" s="1352"/>
      <c r="BK48" s="1352"/>
      <c r="BL48" s="1352"/>
      <c r="BM48" s="1352"/>
      <c r="BN48" s="1352"/>
      <c r="BO48" s="1352"/>
      <c r="BP48" s="1352"/>
      <c r="BQ48" s="1352"/>
      <c r="BR48" s="1352"/>
      <c r="BS48" s="1352"/>
      <c r="BT48" s="1352"/>
      <c r="BU48" s="1352"/>
      <c r="BV48" s="1352"/>
      <c r="BW48" s="1352"/>
      <c r="BX48" s="1352"/>
      <c r="BY48" s="1352"/>
      <c r="BZ48" s="1352"/>
      <c r="CA48" s="1352"/>
      <c r="CB48" s="1352"/>
      <c r="CC48" s="1352"/>
      <c r="CD48" s="1352"/>
      <c r="CE48" s="1352"/>
      <c r="CF48" s="1352"/>
      <c r="CG48" s="1352"/>
      <c r="CH48" s="1352"/>
      <c r="CI48" s="1352"/>
      <c r="CJ48" s="1352"/>
      <c r="CK48" s="1352"/>
      <c r="CL48" s="1352"/>
      <c r="CM48" s="1352"/>
      <c r="CN48" s="1352"/>
      <c r="CO48" s="1352"/>
      <c r="CP48" s="1352"/>
      <c r="CQ48" s="1352"/>
      <c r="CR48" s="1352"/>
      <c r="CS48" s="1352"/>
      <c r="CT48" s="1352"/>
      <c r="CU48" s="1352"/>
      <c r="CV48" s="1352"/>
      <c r="CW48" s="1352"/>
      <c r="CX48" s="1352"/>
      <c r="CY48" s="1352"/>
      <c r="CZ48" s="1352"/>
      <c r="DA48" s="1352"/>
      <c r="DB48" s="1352"/>
      <c r="DC48" s="1352"/>
      <c r="DD48" s="1352"/>
      <c r="DE48" s="1352"/>
      <c r="DF48" s="1352"/>
      <c r="DG48" s="1352"/>
      <c r="DH48" s="1352"/>
      <c r="DI48" s="1352"/>
      <c r="DJ48" s="1352"/>
      <c r="DK48" s="1352"/>
      <c r="DL48" s="1352"/>
      <c r="DM48" s="1352"/>
      <c r="DN48" s="1352"/>
      <c r="DO48" s="1352"/>
      <c r="DP48" s="1352"/>
      <c r="DQ48" s="1352"/>
      <c r="DR48" s="1352"/>
      <c r="DS48" s="1352"/>
      <c r="DT48" s="1352"/>
      <c r="DU48" s="1352"/>
      <c r="DV48" s="1352"/>
      <c r="DW48" s="1352"/>
      <c r="DX48" s="1352"/>
      <c r="DY48" s="1352"/>
      <c r="DZ48" s="1352"/>
      <c r="EA48" s="1352"/>
      <c r="EB48" s="1352"/>
      <c r="EC48" s="1352"/>
      <c r="ED48" s="1352"/>
      <c r="EE48" s="1352"/>
      <c r="EF48" s="1352"/>
      <c r="EG48" s="1352"/>
      <c r="EH48" s="1352"/>
      <c r="EI48" s="1352"/>
      <c r="EJ48" s="1352"/>
      <c r="EK48" s="1352"/>
      <c r="EL48" s="1352"/>
      <c r="EM48" s="1352"/>
      <c r="EN48" s="1352"/>
      <c r="EO48" s="1352"/>
      <c r="EP48" s="1352"/>
      <c r="EQ48" s="1352"/>
      <c r="ER48" s="1352"/>
      <c r="ES48" s="1352"/>
      <c r="ET48" s="1352"/>
      <c r="EU48" s="1352"/>
      <c r="EV48" s="1352"/>
      <c r="EW48" s="1352"/>
      <c r="EX48" s="1352"/>
      <c r="EY48" s="1352"/>
      <c r="EZ48" s="1352"/>
      <c r="FA48" s="1352"/>
      <c r="FB48" s="1352"/>
      <c r="FC48" s="1352"/>
      <c r="FD48" s="1352"/>
      <c r="FE48" s="1352"/>
      <c r="FF48" s="1352"/>
      <c r="FG48" s="1352"/>
      <c r="FH48" s="1352"/>
      <c r="FI48" s="1352"/>
      <c r="FJ48" s="1352"/>
      <c r="FK48" s="1352"/>
      <c r="FL48" s="1352"/>
      <c r="FM48" s="1352"/>
      <c r="FN48" s="1352"/>
      <c r="FO48" s="1352"/>
      <c r="FP48" s="1352"/>
      <c r="FQ48" s="1352"/>
      <c r="FR48" s="1352"/>
      <c r="FS48" s="1352"/>
      <c r="FT48" s="1352"/>
      <c r="FU48" s="1352"/>
      <c r="FV48" s="1352"/>
      <c r="FW48" s="1352"/>
      <c r="FX48" s="1352"/>
      <c r="FY48" s="1352"/>
      <c r="FZ48" s="1352"/>
      <c r="GA48" s="1352"/>
      <c r="GB48" s="1352"/>
      <c r="GC48" s="1352"/>
      <c r="GD48" s="1352"/>
      <c r="GE48" s="1352"/>
      <c r="GF48" s="1352"/>
      <c r="GG48" s="1352"/>
      <c r="GH48" s="1352"/>
      <c r="GI48" s="1352"/>
      <c r="GJ48" s="1352"/>
      <c r="GK48" s="1352"/>
      <c r="GL48" s="1352"/>
      <c r="GM48" s="1352"/>
      <c r="GN48" s="1352"/>
      <c r="GO48" s="1352"/>
      <c r="GP48" s="1352"/>
      <c r="GQ48" s="1352"/>
      <c r="GR48" s="1352"/>
      <c r="GS48" s="1352"/>
      <c r="GT48" s="1352"/>
      <c r="GU48" s="1352"/>
      <c r="GV48" s="1352"/>
      <c r="GW48" s="1352"/>
      <c r="GX48" s="1352"/>
      <c r="GY48" s="1352"/>
      <c r="GZ48" s="1352"/>
      <c r="HA48" s="1352"/>
      <c r="HB48" s="1352"/>
      <c r="HC48" s="1352"/>
      <c r="HD48" s="1352"/>
      <c r="HE48" s="1352"/>
      <c r="HF48" s="1352"/>
      <c r="HG48" s="1352"/>
      <c r="HH48" s="1352"/>
      <c r="HI48" s="1352"/>
      <c r="HJ48" s="1352"/>
      <c r="HK48" s="1352"/>
      <c r="HL48" s="1352"/>
      <c r="HM48" s="1352"/>
      <c r="HN48" s="1352"/>
      <c r="HO48" s="1352"/>
      <c r="HP48" s="1352"/>
      <c r="HQ48" s="1352"/>
      <c r="HR48" s="1352"/>
      <c r="HS48" s="1352"/>
      <c r="HT48" s="1352"/>
      <c r="HU48" s="1352"/>
      <c r="HV48" s="1352"/>
      <c r="HW48" s="1352"/>
      <c r="HX48" s="1352"/>
      <c r="HY48" s="1352"/>
      <c r="HZ48" s="1352"/>
      <c r="IA48" s="1352"/>
      <c r="IB48" s="1352"/>
      <c r="IC48" s="1352"/>
      <c r="ID48" s="1352"/>
      <c r="IE48" s="1352"/>
      <c r="IF48" s="1352"/>
      <c r="IG48" s="1352"/>
      <c r="IH48" s="1352"/>
      <c r="II48" s="1352"/>
      <c r="IJ48" s="1352"/>
      <c r="IK48" s="1352"/>
      <c r="IL48" s="1352"/>
      <c r="IM48" s="1352"/>
      <c r="IN48" s="1352"/>
      <c r="IO48" s="1352"/>
    </row>
    <row r="49" spans="1:249">
      <c r="A49" s="1352"/>
      <c r="B49" s="2782"/>
      <c r="C49" s="2525" t="s">
        <v>1379</v>
      </c>
      <c r="D49" s="2498" t="s">
        <v>577</v>
      </c>
      <c r="E49" s="2570" t="s">
        <v>579</v>
      </c>
      <c r="F49" s="1234">
        <f t="shared" ref="F49:AM49" si="32">ROUND((F48-E48)/E48*100,1)</f>
        <v>7.6</v>
      </c>
      <c r="G49" s="1234">
        <f t="shared" si="32"/>
        <v>-5.4</v>
      </c>
      <c r="H49" s="1234">
        <f t="shared" si="32"/>
        <v>-2.1</v>
      </c>
      <c r="I49" s="1234">
        <f t="shared" si="32"/>
        <v>1.4</v>
      </c>
      <c r="J49" s="1234">
        <f t="shared" si="32"/>
        <v>7.1</v>
      </c>
      <c r="K49" s="1234">
        <f t="shared" si="32"/>
        <v>4</v>
      </c>
      <c r="L49" s="1234">
        <f t="shared" si="32"/>
        <v>1.9</v>
      </c>
      <c r="M49" s="1234">
        <f t="shared" si="32"/>
        <v>0.6</v>
      </c>
      <c r="N49" s="1234">
        <f t="shared" si="32"/>
        <v>0.1</v>
      </c>
      <c r="O49" s="1234">
        <f t="shared" si="32"/>
        <v>-0.5</v>
      </c>
      <c r="P49" s="1234">
        <f t="shared" si="32"/>
        <v>-0.8</v>
      </c>
      <c r="Q49" s="1234">
        <f t="shared" si="32"/>
        <v>6.6</v>
      </c>
      <c r="R49" s="1234">
        <f t="shared" si="32"/>
        <v>1.1000000000000001</v>
      </c>
      <c r="S49" s="1234">
        <f t="shared" si="32"/>
        <v>1.7</v>
      </c>
      <c r="T49" s="1234">
        <f t="shared" si="32"/>
        <v>0</v>
      </c>
      <c r="U49" s="1234">
        <f t="shared" si="32"/>
        <v>1</v>
      </c>
      <c r="V49" s="1234">
        <f t="shared" si="32"/>
        <v>0.9</v>
      </c>
      <c r="W49" s="1234">
        <f t="shared" si="32"/>
        <v>2.6</v>
      </c>
      <c r="X49" s="1234">
        <f t="shared" si="32"/>
        <v>2.4</v>
      </c>
      <c r="Y49" s="1234">
        <f t="shared" si="32"/>
        <v>2.5</v>
      </c>
      <c r="Z49" s="1234">
        <f t="shared" si="32"/>
        <v>1.6</v>
      </c>
      <c r="AA49" s="1234">
        <f t="shared" si="32"/>
        <v>2</v>
      </c>
      <c r="AB49" s="1234">
        <f t="shared" si="32"/>
        <v>2.6</v>
      </c>
      <c r="AC49" s="1234">
        <f t="shared" si="32"/>
        <v>2.2999999999999998</v>
      </c>
      <c r="AD49" s="1234">
        <f t="shared" si="32"/>
        <v>3.6</v>
      </c>
      <c r="AE49" s="1234">
        <f t="shared" si="32"/>
        <v>2.5</v>
      </c>
      <c r="AF49" s="1234">
        <f t="shared" si="32"/>
        <v>2.9</v>
      </c>
      <c r="AG49" s="1234">
        <f t="shared" si="32"/>
        <v>2.7</v>
      </c>
      <c r="AH49" s="1234">
        <f t="shared" si="32"/>
        <v>2.1</v>
      </c>
      <c r="AI49" s="1234">
        <f t="shared" si="32"/>
        <v>2.4</v>
      </c>
      <c r="AJ49" s="1234">
        <f t="shared" si="32"/>
        <v>7.4</v>
      </c>
      <c r="AK49" s="1520">
        <f t="shared" si="32"/>
        <v>2.9</v>
      </c>
      <c r="AL49" s="1234">
        <f t="shared" si="32"/>
        <v>1.3</v>
      </c>
      <c r="AM49" s="1234">
        <f t="shared" si="32"/>
        <v>2.1</v>
      </c>
      <c r="AN49" s="2004" t="s">
        <v>1380</v>
      </c>
      <c r="AO49" s="1352"/>
      <c r="AP49" s="328" t="s">
        <v>1442</v>
      </c>
      <c r="AQ49" s="1352"/>
      <c r="AR49" s="328"/>
      <c r="AS49" s="2014"/>
      <c r="AT49" s="2014"/>
      <c r="AU49" s="1352"/>
      <c r="AV49" s="1352"/>
      <c r="AW49" s="1352"/>
      <c r="AX49" s="1352"/>
      <c r="AY49" s="1352"/>
      <c r="AZ49" s="1352"/>
      <c r="BA49" s="1352"/>
      <c r="BB49" s="1352"/>
      <c r="BC49" s="1352"/>
      <c r="BD49" s="1352"/>
      <c r="BE49" s="1352"/>
      <c r="BF49" s="1352"/>
      <c r="BG49" s="1352"/>
      <c r="BH49" s="1352"/>
      <c r="BI49" s="1352"/>
      <c r="BJ49" s="1352"/>
      <c r="BK49" s="1352"/>
      <c r="BL49" s="1352"/>
      <c r="BM49" s="1352"/>
      <c r="BN49" s="1352"/>
      <c r="BO49" s="1352"/>
      <c r="BP49" s="1352"/>
      <c r="BQ49" s="1352"/>
      <c r="BR49" s="1352"/>
      <c r="BS49" s="1352"/>
      <c r="BT49" s="1352"/>
      <c r="BU49" s="1352"/>
      <c r="BV49" s="1352"/>
      <c r="BW49" s="1352"/>
      <c r="BX49" s="1352"/>
      <c r="BY49" s="1352"/>
      <c r="BZ49" s="1352"/>
      <c r="CA49" s="1352"/>
      <c r="CB49" s="1352"/>
      <c r="CC49" s="1352"/>
      <c r="CD49" s="1352"/>
      <c r="CE49" s="1352"/>
      <c r="CF49" s="1352"/>
      <c r="CG49" s="1352"/>
      <c r="CH49" s="1352"/>
      <c r="CI49" s="1352"/>
      <c r="CJ49" s="1352"/>
      <c r="CK49" s="1352"/>
      <c r="CL49" s="1352"/>
      <c r="CM49" s="1352"/>
      <c r="CN49" s="1352"/>
      <c r="CO49" s="1352"/>
      <c r="CP49" s="1352"/>
      <c r="CQ49" s="1352"/>
      <c r="CR49" s="1352"/>
      <c r="CS49" s="1352"/>
      <c r="CT49" s="1352"/>
      <c r="CU49" s="1352"/>
      <c r="CV49" s="1352"/>
      <c r="CW49" s="1352"/>
      <c r="CX49" s="1352"/>
      <c r="CY49" s="1352"/>
      <c r="CZ49" s="1352"/>
      <c r="DA49" s="1352"/>
      <c r="DB49" s="1352"/>
      <c r="DC49" s="1352"/>
      <c r="DD49" s="1352"/>
      <c r="DE49" s="1352"/>
      <c r="DF49" s="1352"/>
      <c r="DG49" s="1352"/>
      <c r="DH49" s="1352"/>
      <c r="DI49" s="1352"/>
      <c r="DJ49" s="1352"/>
      <c r="DK49" s="1352"/>
      <c r="DL49" s="1352"/>
      <c r="DM49" s="1352"/>
      <c r="DN49" s="1352"/>
      <c r="DO49" s="1352"/>
      <c r="DP49" s="1352"/>
      <c r="DQ49" s="1352"/>
      <c r="DR49" s="1352"/>
      <c r="DS49" s="1352"/>
      <c r="DT49" s="1352"/>
      <c r="DU49" s="1352"/>
      <c r="DV49" s="1352"/>
      <c r="DW49" s="1352"/>
      <c r="DX49" s="1352"/>
      <c r="DY49" s="1352"/>
      <c r="DZ49" s="1352"/>
      <c r="EA49" s="1352"/>
      <c r="EB49" s="1352"/>
      <c r="EC49" s="1352"/>
      <c r="ED49" s="1352"/>
      <c r="EE49" s="1352"/>
      <c r="EF49" s="1352"/>
      <c r="EG49" s="1352"/>
      <c r="EH49" s="1352"/>
      <c r="EI49" s="1352"/>
      <c r="EJ49" s="1352"/>
      <c r="EK49" s="1352"/>
      <c r="EL49" s="1352"/>
      <c r="EM49" s="1352"/>
      <c r="EN49" s="1352"/>
      <c r="EO49" s="1352"/>
      <c r="EP49" s="1352"/>
      <c r="EQ49" s="1352"/>
      <c r="ER49" s="1352"/>
      <c r="ES49" s="1352"/>
      <c r="ET49" s="1352"/>
      <c r="EU49" s="1352"/>
      <c r="EV49" s="1352"/>
      <c r="EW49" s="1352"/>
      <c r="EX49" s="1352"/>
      <c r="EY49" s="1352"/>
      <c r="EZ49" s="1352"/>
      <c r="FA49" s="1352"/>
      <c r="FB49" s="1352"/>
      <c r="FC49" s="1352"/>
      <c r="FD49" s="1352"/>
      <c r="FE49" s="1352"/>
      <c r="FF49" s="1352"/>
      <c r="FG49" s="1352"/>
      <c r="FH49" s="1352"/>
      <c r="FI49" s="1352"/>
      <c r="FJ49" s="1352"/>
      <c r="FK49" s="1352"/>
      <c r="FL49" s="1352"/>
      <c r="FM49" s="1352"/>
      <c r="FN49" s="1352"/>
      <c r="FO49" s="1352"/>
      <c r="FP49" s="1352"/>
      <c r="FQ49" s="1352"/>
      <c r="FR49" s="1352"/>
      <c r="FS49" s="1352"/>
      <c r="FT49" s="1352"/>
      <c r="FU49" s="1352"/>
      <c r="FV49" s="1352"/>
      <c r="FW49" s="1352"/>
      <c r="FX49" s="1352"/>
      <c r="FY49" s="1352"/>
      <c r="FZ49" s="1352"/>
      <c r="GA49" s="1352"/>
      <c r="GB49" s="1352"/>
      <c r="GC49" s="1352"/>
      <c r="GD49" s="1352"/>
      <c r="GE49" s="1352"/>
      <c r="GF49" s="1352"/>
      <c r="GG49" s="1352"/>
      <c r="GH49" s="1352"/>
      <c r="GI49" s="1352"/>
      <c r="GJ49" s="1352"/>
      <c r="GK49" s="1352"/>
      <c r="GL49" s="1352"/>
      <c r="GM49" s="1352"/>
      <c r="GN49" s="1352"/>
      <c r="GO49" s="1352"/>
      <c r="GP49" s="1352"/>
      <c r="GQ49" s="1352"/>
      <c r="GR49" s="1352"/>
      <c r="GS49" s="1352"/>
      <c r="GT49" s="1352"/>
      <c r="GU49" s="1352"/>
      <c r="GV49" s="1352"/>
      <c r="GW49" s="1352"/>
      <c r="GX49" s="1352"/>
      <c r="GY49" s="1352"/>
      <c r="GZ49" s="1352"/>
      <c r="HA49" s="1352"/>
      <c r="HB49" s="1352"/>
      <c r="HC49" s="1352"/>
      <c r="HD49" s="1352"/>
      <c r="HE49" s="1352"/>
      <c r="HF49" s="1352"/>
      <c r="HG49" s="1352"/>
      <c r="HH49" s="1352"/>
      <c r="HI49" s="1352"/>
      <c r="HJ49" s="1352"/>
      <c r="HK49" s="1352"/>
      <c r="HL49" s="1352"/>
      <c r="HM49" s="1352"/>
      <c r="HN49" s="1352"/>
      <c r="HO49" s="1352"/>
      <c r="HP49" s="1352"/>
      <c r="HQ49" s="1352"/>
      <c r="HR49" s="1352"/>
      <c r="HS49" s="1352"/>
      <c r="HT49" s="1352"/>
      <c r="HU49" s="1352"/>
      <c r="HV49" s="1352"/>
      <c r="HW49" s="1352"/>
      <c r="HX49" s="1352"/>
      <c r="HY49" s="1352"/>
      <c r="HZ49" s="1352"/>
      <c r="IA49" s="1352"/>
      <c r="IB49" s="1352"/>
      <c r="IC49" s="1352"/>
      <c r="ID49" s="1352"/>
      <c r="IE49" s="1352"/>
      <c r="IF49" s="1352"/>
      <c r="IG49" s="1352"/>
      <c r="IH49" s="1352"/>
      <c r="II49" s="1352"/>
      <c r="IJ49" s="1352"/>
      <c r="IK49" s="1352"/>
      <c r="IL49" s="1352"/>
      <c r="IM49" s="1352"/>
      <c r="IN49" s="1352"/>
      <c r="IO49" s="1352"/>
    </row>
    <row r="50" spans="1:249">
      <c r="A50" s="1352"/>
      <c r="B50" s="2782"/>
      <c r="C50" s="2555" t="s">
        <v>1376</v>
      </c>
      <c r="D50" s="2492" t="s">
        <v>576</v>
      </c>
      <c r="E50" s="2571">
        <f>F50/1.046</f>
        <v>11.089866156787762</v>
      </c>
      <c r="F50" s="2569">
        <v>11.6</v>
      </c>
      <c r="G50" s="2569">
        <v>11.7</v>
      </c>
      <c r="H50" s="2569">
        <v>11.9</v>
      </c>
      <c r="I50" s="2569">
        <v>11.9</v>
      </c>
      <c r="J50" s="2569">
        <v>11.8</v>
      </c>
      <c r="K50" s="2569">
        <v>12.3</v>
      </c>
      <c r="L50" s="2569">
        <v>12.4</v>
      </c>
      <c r="M50" s="2037">
        <v>12.5</v>
      </c>
      <c r="N50" s="2036">
        <v>12.1225</v>
      </c>
      <c r="O50" s="2036">
        <v>12.022</v>
      </c>
      <c r="P50" s="2036">
        <v>11.614800000000001</v>
      </c>
      <c r="Q50" s="2036">
        <v>11.168200000000001</v>
      </c>
      <c r="R50" s="2036">
        <v>10.7697</v>
      </c>
      <c r="S50" s="2036">
        <v>10.670299999999999</v>
      </c>
      <c r="T50" s="2036">
        <v>10.407500000000001</v>
      </c>
      <c r="U50" s="2036">
        <v>10.449400000000001</v>
      </c>
      <c r="V50" s="2036">
        <v>10.174899999999999</v>
      </c>
      <c r="W50" s="2036">
        <v>10.3597</v>
      </c>
      <c r="X50" s="2036">
        <v>9.9625000000000004</v>
      </c>
      <c r="Y50" s="2036">
        <v>9.8208000000000002</v>
      </c>
      <c r="Z50" s="2036">
        <v>9.8508999999999993</v>
      </c>
      <c r="AA50" s="2036">
        <v>9.6452000000000009</v>
      </c>
      <c r="AB50" s="2036">
        <v>9.7761999999999993</v>
      </c>
      <c r="AC50" s="2036">
        <v>10.0068</v>
      </c>
      <c r="AD50" s="2036">
        <v>10.2723</v>
      </c>
      <c r="AE50" s="2036">
        <v>10.4895</v>
      </c>
      <c r="AF50" s="2036">
        <v>10.574199999999999</v>
      </c>
      <c r="AG50" s="2036">
        <v>10.7271</v>
      </c>
      <c r="AH50" s="2036">
        <v>10.853999999999999</v>
      </c>
      <c r="AI50" s="2036">
        <v>11.031700000000001</v>
      </c>
      <c r="AJ50" s="2038">
        <v>11.038</v>
      </c>
      <c r="AK50" s="2038">
        <v>11.0901</v>
      </c>
      <c r="AL50" s="2036">
        <v>11.856</v>
      </c>
      <c r="AM50" s="2036">
        <v>12.1112</v>
      </c>
      <c r="AN50" s="1970" t="s">
        <v>1381</v>
      </c>
      <c r="AO50" s="1352"/>
      <c r="AP50" s="328" t="s">
        <v>1378</v>
      </c>
      <c r="AQ50" s="1352"/>
      <c r="AR50" s="328"/>
      <c r="AS50" s="2014"/>
      <c r="AT50" s="2014"/>
      <c r="AU50" s="1352"/>
      <c r="AV50" s="1352"/>
      <c r="AW50" s="1352"/>
      <c r="AX50" s="1352"/>
      <c r="AY50" s="1352"/>
      <c r="AZ50" s="1352"/>
      <c r="BA50" s="1352"/>
      <c r="BB50" s="1352"/>
      <c r="BC50" s="1352"/>
      <c r="BD50" s="1352"/>
      <c r="BE50" s="1352"/>
      <c r="BF50" s="1352"/>
      <c r="BG50" s="1352"/>
      <c r="BH50" s="1352"/>
      <c r="BI50" s="1352"/>
      <c r="BJ50" s="1352"/>
      <c r="BK50" s="1352"/>
      <c r="BL50" s="1352"/>
      <c r="BM50" s="1352"/>
      <c r="BN50" s="1352"/>
      <c r="BO50" s="1352"/>
      <c r="BP50" s="1352"/>
      <c r="BQ50" s="1352"/>
      <c r="BR50" s="1352"/>
      <c r="BS50" s="1352"/>
      <c r="BT50" s="1352"/>
      <c r="BU50" s="1352"/>
      <c r="BV50" s="1352"/>
      <c r="BW50" s="1352"/>
      <c r="BX50" s="1352"/>
      <c r="BY50" s="1352"/>
      <c r="BZ50" s="1352"/>
      <c r="CA50" s="1352"/>
      <c r="CB50" s="1352"/>
      <c r="CC50" s="1352"/>
      <c r="CD50" s="1352"/>
      <c r="CE50" s="1352"/>
      <c r="CF50" s="1352"/>
      <c r="CG50" s="1352"/>
      <c r="CH50" s="1352"/>
      <c r="CI50" s="1352"/>
      <c r="CJ50" s="1352"/>
      <c r="CK50" s="1352"/>
      <c r="CL50" s="1352"/>
      <c r="CM50" s="1352"/>
      <c r="CN50" s="1352"/>
      <c r="CO50" s="1352"/>
      <c r="CP50" s="1352"/>
      <c r="CQ50" s="1352"/>
      <c r="CR50" s="1352"/>
      <c r="CS50" s="1352"/>
      <c r="CT50" s="1352"/>
      <c r="CU50" s="1352"/>
      <c r="CV50" s="1352"/>
      <c r="CW50" s="1352"/>
      <c r="CX50" s="1352"/>
      <c r="CY50" s="1352"/>
      <c r="CZ50" s="1352"/>
      <c r="DA50" s="1352"/>
      <c r="DB50" s="1352"/>
      <c r="DC50" s="1352"/>
      <c r="DD50" s="1352"/>
      <c r="DE50" s="1352"/>
      <c r="DF50" s="1352"/>
      <c r="DG50" s="1352"/>
      <c r="DH50" s="1352"/>
      <c r="DI50" s="1352"/>
      <c r="DJ50" s="1352"/>
      <c r="DK50" s="1352"/>
      <c r="DL50" s="1352"/>
      <c r="DM50" s="1352"/>
      <c r="DN50" s="1352"/>
      <c r="DO50" s="1352"/>
      <c r="DP50" s="1352"/>
      <c r="DQ50" s="1352"/>
      <c r="DR50" s="1352"/>
      <c r="DS50" s="1352"/>
      <c r="DT50" s="1352"/>
      <c r="DU50" s="1352"/>
      <c r="DV50" s="1352"/>
      <c r="DW50" s="1352"/>
      <c r="DX50" s="1352"/>
      <c r="DY50" s="1352"/>
      <c r="DZ50" s="1352"/>
      <c r="EA50" s="1352"/>
      <c r="EB50" s="1352"/>
      <c r="EC50" s="1352"/>
      <c r="ED50" s="1352"/>
      <c r="EE50" s="1352"/>
      <c r="EF50" s="1352"/>
      <c r="EG50" s="1352"/>
      <c r="EH50" s="1352"/>
      <c r="EI50" s="1352"/>
      <c r="EJ50" s="1352"/>
      <c r="EK50" s="1352"/>
      <c r="EL50" s="1352"/>
      <c r="EM50" s="1352"/>
      <c r="EN50" s="1352"/>
      <c r="EO50" s="1352"/>
      <c r="EP50" s="1352"/>
      <c r="EQ50" s="1352"/>
      <c r="ER50" s="1352"/>
      <c r="ES50" s="1352"/>
      <c r="ET50" s="1352"/>
      <c r="EU50" s="1352"/>
      <c r="EV50" s="1352"/>
      <c r="EW50" s="1352"/>
      <c r="EX50" s="1352"/>
      <c r="EY50" s="1352"/>
      <c r="EZ50" s="1352"/>
      <c r="FA50" s="1352"/>
      <c r="FB50" s="1352"/>
      <c r="FC50" s="1352"/>
      <c r="FD50" s="1352"/>
      <c r="FE50" s="1352"/>
      <c r="FF50" s="1352"/>
      <c r="FG50" s="1352"/>
      <c r="FH50" s="1352"/>
      <c r="FI50" s="1352"/>
      <c r="FJ50" s="1352"/>
      <c r="FK50" s="1352"/>
      <c r="FL50" s="1352"/>
      <c r="FM50" s="1352"/>
      <c r="FN50" s="1352"/>
      <c r="FO50" s="1352"/>
      <c r="FP50" s="1352"/>
      <c r="FQ50" s="1352"/>
      <c r="FR50" s="1352"/>
      <c r="FS50" s="1352"/>
      <c r="FT50" s="1352"/>
      <c r="FU50" s="1352"/>
      <c r="FV50" s="1352"/>
      <c r="FW50" s="1352"/>
      <c r="FX50" s="1352"/>
      <c r="FY50" s="1352"/>
      <c r="FZ50" s="1352"/>
      <c r="GA50" s="1352"/>
      <c r="GB50" s="1352"/>
      <c r="GC50" s="1352"/>
      <c r="GD50" s="1352"/>
      <c r="GE50" s="1352"/>
      <c r="GF50" s="1352"/>
      <c r="GG50" s="1352"/>
      <c r="GH50" s="1352"/>
      <c r="GI50" s="1352"/>
      <c r="GJ50" s="1352"/>
      <c r="GK50" s="1352"/>
      <c r="GL50" s="1352"/>
      <c r="GM50" s="1352"/>
      <c r="GN50" s="1352"/>
      <c r="GO50" s="1352"/>
      <c r="GP50" s="1352"/>
      <c r="GQ50" s="1352"/>
      <c r="GR50" s="1352"/>
      <c r="GS50" s="1352"/>
      <c r="GT50" s="1352"/>
      <c r="GU50" s="1352"/>
      <c r="GV50" s="1352"/>
      <c r="GW50" s="1352"/>
      <c r="GX50" s="1352"/>
      <c r="GY50" s="1352"/>
      <c r="GZ50" s="1352"/>
      <c r="HA50" s="1352"/>
      <c r="HB50" s="1352"/>
      <c r="HC50" s="1352"/>
      <c r="HD50" s="1352"/>
      <c r="HE50" s="1352"/>
      <c r="HF50" s="1352"/>
      <c r="HG50" s="1352"/>
      <c r="HH50" s="1352"/>
      <c r="HI50" s="1352"/>
      <c r="HJ50" s="1352"/>
      <c r="HK50" s="1352"/>
      <c r="HL50" s="1352"/>
      <c r="HM50" s="1352"/>
      <c r="HN50" s="1352"/>
      <c r="HO50" s="1352"/>
      <c r="HP50" s="1352"/>
      <c r="HQ50" s="1352"/>
      <c r="HR50" s="1352"/>
      <c r="HS50" s="1352"/>
      <c r="HT50" s="1352"/>
      <c r="HU50" s="1352"/>
      <c r="HV50" s="1352"/>
      <c r="HW50" s="1352"/>
      <c r="HX50" s="1352"/>
      <c r="HY50" s="1352"/>
      <c r="HZ50" s="1352"/>
      <c r="IA50" s="1352"/>
      <c r="IB50" s="1352"/>
      <c r="IC50" s="1352"/>
      <c r="ID50" s="1352"/>
      <c r="IE50" s="1352"/>
      <c r="IF50" s="1352"/>
      <c r="IG50" s="1352"/>
      <c r="IH50" s="1352"/>
      <c r="II50" s="1352"/>
      <c r="IJ50" s="1352"/>
      <c r="IK50" s="1352"/>
      <c r="IL50" s="1352"/>
      <c r="IM50" s="1352"/>
      <c r="IN50" s="1352"/>
      <c r="IO50" s="1352"/>
    </row>
    <row r="51" spans="1:249">
      <c r="A51" s="1352"/>
      <c r="B51" s="2783"/>
      <c r="C51" s="2572" t="s">
        <v>1382</v>
      </c>
      <c r="D51" s="2498" t="s">
        <v>577</v>
      </c>
      <c r="E51" s="2570" t="s">
        <v>579</v>
      </c>
      <c r="F51" s="1234">
        <f t="shared" ref="F51:AJ51" si="33">ROUND((F50-E50)/E50*100,1)</f>
        <v>4.5999999999999996</v>
      </c>
      <c r="G51" s="1234">
        <f t="shared" si="33"/>
        <v>0.9</v>
      </c>
      <c r="H51" s="1234">
        <f t="shared" si="33"/>
        <v>1.7</v>
      </c>
      <c r="I51" s="1234">
        <f t="shared" si="33"/>
        <v>0</v>
      </c>
      <c r="J51" s="1234">
        <f t="shared" si="33"/>
        <v>-0.8</v>
      </c>
      <c r="K51" s="1234">
        <f t="shared" si="33"/>
        <v>4.2</v>
      </c>
      <c r="L51" s="1234">
        <f t="shared" si="33"/>
        <v>0.8</v>
      </c>
      <c r="M51" s="1234">
        <f t="shared" si="33"/>
        <v>0.8</v>
      </c>
      <c r="N51" s="1234">
        <f t="shared" si="33"/>
        <v>-3</v>
      </c>
      <c r="O51" s="1234">
        <f t="shared" si="33"/>
        <v>-0.8</v>
      </c>
      <c r="P51" s="1234">
        <f t="shared" si="33"/>
        <v>-3.4</v>
      </c>
      <c r="Q51" s="1234">
        <f t="shared" si="33"/>
        <v>-3.8</v>
      </c>
      <c r="R51" s="1234">
        <f t="shared" si="33"/>
        <v>-3.6</v>
      </c>
      <c r="S51" s="1234">
        <f t="shared" si="33"/>
        <v>-0.9</v>
      </c>
      <c r="T51" s="1234">
        <f t="shared" si="33"/>
        <v>-2.5</v>
      </c>
      <c r="U51" s="1234">
        <f t="shared" si="33"/>
        <v>0.4</v>
      </c>
      <c r="V51" s="1234">
        <f t="shared" si="33"/>
        <v>-2.6</v>
      </c>
      <c r="W51" s="1234">
        <f t="shared" si="33"/>
        <v>1.8</v>
      </c>
      <c r="X51" s="1234">
        <f t="shared" si="33"/>
        <v>-3.8</v>
      </c>
      <c r="Y51" s="1234">
        <f t="shared" si="33"/>
        <v>-1.4</v>
      </c>
      <c r="Z51" s="1234">
        <f t="shared" si="33"/>
        <v>0.3</v>
      </c>
      <c r="AA51" s="1234">
        <f t="shared" si="33"/>
        <v>-2.1</v>
      </c>
      <c r="AB51" s="1234">
        <f t="shared" si="33"/>
        <v>1.4</v>
      </c>
      <c r="AC51" s="1234">
        <f t="shared" si="33"/>
        <v>2.4</v>
      </c>
      <c r="AD51" s="1234">
        <f t="shared" si="33"/>
        <v>2.7</v>
      </c>
      <c r="AE51" s="1234">
        <f t="shared" si="33"/>
        <v>2.1</v>
      </c>
      <c r="AF51" s="1234">
        <f t="shared" si="33"/>
        <v>0.8</v>
      </c>
      <c r="AG51" s="1234">
        <f t="shared" si="33"/>
        <v>1.4</v>
      </c>
      <c r="AH51" s="1234">
        <f t="shared" si="33"/>
        <v>1.2</v>
      </c>
      <c r="AI51" s="1234">
        <f t="shared" si="33"/>
        <v>1.6</v>
      </c>
      <c r="AJ51" s="1234">
        <f t="shared" si="33"/>
        <v>0.1</v>
      </c>
      <c r="AK51" s="1234">
        <f>ROUND((AK50-AJ50)/AJ50*100,1)</f>
        <v>0.5</v>
      </c>
      <c r="AL51" s="1234">
        <f>ROUND((AL50-AK50)/AK50*100,1)</f>
        <v>6.9</v>
      </c>
      <c r="AM51" s="1234">
        <f>ROUND((AM50-AL50)/AL50*100,1)</f>
        <v>2.2000000000000002</v>
      </c>
      <c r="AN51" s="2011"/>
      <c r="AO51" s="1352"/>
      <c r="AP51" s="328" t="s">
        <v>1442</v>
      </c>
      <c r="AQ51" s="1352"/>
      <c r="AR51" s="1303"/>
      <c r="AS51" s="2014"/>
      <c r="AT51" s="2014"/>
      <c r="AU51" s="1352"/>
      <c r="AV51" s="1352"/>
      <c r="AW51" s="1352"/>
      <c r="AX51" s="1352"/>
      <c r="AY51" s="1352"/>
      <c r="AZ51" s="1352"/>
      <c r="BA51" s="1352"/>
      <c r="BB51" s="1352"/>
      <c r="BC51" s="1352"/>
      <c r="BD51" s="1352"/>
      <c r="BE51" s="1352"/>
      <c r="BF51" s="1352"/>
      <c r="BG51" s="1352"/>
      <c r="BH51" s="1352"/>
      <c r="BI51" s="1352"/>
      <c r="BJ51" s="1352"/>
      <c r="BK51" s="1352"/>
      <c r="BL51" s="1352"/>
      <c r="BM51" s="1352"/>
      <c r="BN51" s="1352"/>
      <c r="BO51" s="1352"/>
      <c r="BP51" s="1352"/>
      <c r="BQ51" s="1352"/>
      <c r="BR51" s="1352"/>
      <c r="BS51" s="1352"/>
      <c r="BT51" s="1352"/>
      <c r="BU51" s="1352"/>
      <c r="BV51" s="1352"/>
      <c r="BW51" s="1352"/>
      <c r="BX51" s="1352"/>
      <c r="BY51" s="1352"/>
      <c r="BZ51" s="1352"/>
      <c r="CA51" s="1352"/>
      <c r="CB51" s="1352"/>
      <c r="CC51" s="1352"/>
      <c r="CD51" s="1352"/>
      <c r="CE51" s="1352"/>
      <c r="CF51" s="1352"/>
      <c r="CG51" s="1352"/>
      <c r="CH51" s="1352"/>
      <c r="CI51" s="1352"/>
      <c r="CJ51" s="1352"/>
      <c r="CK51" s="1352"/>
      <c r="CL51" s="1352"/>
      <c r="CM51" s="1352"/>
      <c r="CN51" s="1352"/>
      <c r="CO51" s="1352"/>
      <c r="CP51" s="1352"/>
      <c r="CQ51" s="1352"/>
      <c r="CR51" s="1352"/>
      <c r="CS51" s="1352"/>
      <c r="CT51" s="1352"/>
      <c r="CU51" s="1352"/>
      <c r="CV51" s="1352"/>
      <c r="CW51" s="1352"/>
      <c r="CX51" s="1352"/>
      <c r="CY51" s="1352"/>
      <c r="CZ51" s="1352"/>
      <c r="DA51" s="1352"/>
      <c r="DB51" s="1352"/>
      <c r="DC51" s="1352"/>
      <c r="DD51" s="1352"/>
      <c r="DE51" s="1352"/>
      <c r="DF51" s="1352"/>
      <c r="DG51" s="1352"/>
      <c r="DH51" s="1352"/>
      <c r="DI51" s="1352"/>
      <c r="DJ51" s="1352"/>
      <c r="DK51" s="1352"/>
      <c r="DL51" s="1352"/>
      <c r="DM51" s="1352"/>
      <c r="DN51" s="1352"/>
      <c r="DO51" s="1352"/>
      <c r="DP51" s="1352"/>
      <c r="DQ51" s="1352"/>
      <c r="DR51" s="1352"/>
      <c r="DS51" s="1352"/>
      <c r="DT51" s="1352"/>
      <c r="DU51" s="1352"/>
      <c r="DV51" s="1352"/>
      <c r="DW51" s="1352"/>
      <c r="DX51" s="1352"/>
      <c r="DY51" s="1352"/>
      <c r="DZ51" s="1352"/>
      <c r="EA51" s="1352"/>
      <c r="EB51" s="1352"/>
      <c r="EC51" s="1352"/>
      <c r="ED51" s="1352"/>
      <c r="EE51" s="1352"/>
      <c r="EF51" s="1352"/>
      <c r="EG51" s="1352"/>
      <c r="EH51" s="1352"/>
      <c r="EI51" s="1352"/>
      <c r="EJ51" s="1352"/>
      <c r="EK51" s="1352"/>
      <c r="EL51" s="1352"/>
      <c r="EM51" s="1352"/>
      <c r="EN51" s="1352"/>
      <c r="EO51" s="1352"/>
      <c r="EP51" s="1352"/>
      <c r="EQ51" s="1352"/>
      <c r="ER51" s="1352"/>
      <c r="ES51" s="1352"/>
      <c r="ET51" s="1352"/>
      <c r="EU51" s="1352"/>
      <c r="EV51" s="1352"/>
      <c r="EW51" s="1352"/>
      <c r="EX51" s="1352"/>
      <c r="EY51" s="1352"/>
      <c r="EZ51" s="1352"/>
      <c r="FA51" s="1352"/>
      <c r="FB51" s="1352"/>
      <c r="FC51" s="1352"/>
      <c r="FD51" s="1352"/>
      <c r="FE51" s="1352"/>
      <c r="FF51" s="1352"/>
      <c r="FG51" s="1352"/>
      <c r="FH51" s="1352"/>
      <c r="FI51" s="1352"/>
      <c r="FJ51" s="1352"/>
      <c r="FK51" s="1352"/>
      <c r="FL51" s="1352"/>
      <c r="FM51" s="1352"/>
      <c r="FN51" s="1352"/>
      <c r="FO51" s="1352"/>
      <c r="FP51" s="1352"/>
      <c r="FQ51" s="1352"/>
      <c r="FR51" s="1352"/>
      <c r="FS51" s="1352"/>
      <c r="FT51" s="1352"/>
      <c r="FU51" s="1352"/>
      <c r="FV51" s="1352"/>
      <c r="FW51" s="1352"/>
      <c r="FX51" s="1352"/>
      <c r="FY51" s="1352"/>
      <c r="FZ51" s="1352"/>
      <c r="GA51" s="1352"/>
      <c r="GB51" s="1352"/>
      <c r="GC51" s="1352"/>
      <c r="GD51" s="1352"/>
      <c r="GE51" s="1352"/>
      <c r="GF51" s="1352"/>
      <c r="GG51" s="1352"/>
      <c r="GH51" s="1352"/>
      <c r="GI51" s="1352"/>
      <c r="GJ51" s="1352"/>
      <c r="GK51" s="1352"/>
      <c r="GL51" s="1352"/>
      <c r="GM51" s="1352"/>
      <c r="GN51" s="1352"/>
      <c r="GO51" s="1352"/>
      <c r="GP51" s="1352"/>
      <c r="GQ51" s="1352"/>
      <c r="GR51" s="1352"/>
      <c r="GS51" s="1352"/>
      <c r="GT51" s="1352"/>
      <c r="GU51" s="1352"/>
      <c r="GV51" s="1352"/>
      <c r="GW51" s="1352"/>
      <c r="GX51" s="1352"/>
      <c r="GY51" s="1352"/>
      <c r="GZ51" s="1352"/>
      <c r="HA51" s="1352"/>
      <c r="HB51" s="1352"/>
      <c r="HC51" s="1352"/>
      <c r="HD51" s="1352"/>
      <c r="HE51" s="1352"/>
      <c r="HF51" s="1352"/>
      <c r="HG51" s="1352"/>
      <c r="HH51" s="1352"/>
      <c r="HI51" s="1352"/>
      <c r="HJ51" s="1352"/>
      <c r="HK51" s="1352"/>
      <c r="HL51" s="1352"/>
      <c r="HM51" s="1352"/>
      <c r="HN51" s="1352"/>
      <c r="HO51" s="1352"/>
      <c r="HP51" s="1352"/>
      <c r="HQ51" s="1352"/>
      <c r="HR51" s="1352"/>
      <c r="HS51" s="1352"/>
      <c r="HT51" s="1352"/>
      <c r="HU51" s="1352"/>
      <c r="HV51" s="1352"/>
      <c r="HW51" s="1352"/>
      <c r="HX51" s="1352"/>
      <c r="HY51" s="1352"/>
      <c r="HZ51" s="1352"/>
      <c r="IA51" s="1352"/>
      <c r="IB51" s="1352"/>
      <c r="IC51" s="1352"/>
      <c r="ID51" s="1352"/>
      <c r="IE51" s="1352"/>
      <c r="IF51" s="1352"/>
      <c r="IG51" s="1352"/>
      <c r="IH51" s="1352"/>
      <c r="II51" s="1352"/>
      <c r="IJ51" s="1352"/>
      <c r="IK51" s="1352"/>
      <c r="IL51" s="1352"/>
      <c r="IM51" s="1352"/>
      <c r="IN51" s="1352"/>
      <c r="IO51" s="1352"/>
    </row>
    <row r="52" spans="1:249">
      <c r="A52" s="1352"/>
      <c r="B52" s="2794" t="s">
        <v>1383</v>
      </c>
      <c r="C52" s="2573" t="s">
        <v>1384</v>
      </c>
      <c r="D52" s="2506" t="s">
        <v>1385</v>
      </c>
      <c r="E52" s="2574">
        <v>52669.180350000002</v>
      </c>
      <c r="F52" s="2574">
        <v>57143.682910000003</v>
      </c>
      <c r="G52" s="2574">
        <v>59009.379330000003</v>
      </c>
      <c r="H52" s="2574">
        <v>58438.118849999999</v>
      </c>
      <c r="I52" s="2574">
        <v>50780.063399999999</v>
      </c>
      <c r="J52" s="2574">
        <v>42999.775309999997</v>
      </c>
      <c r="K52" s="2574">
        <v>38862.63564</v>
      </c>
      <c r="L52" s="2574">
        <v>46680.677519999997</v>
      </c>
      <c r="M52" s="2574">
        <v>51790.042829999999</v>
      </c>
      <c r="N52" s="2574">
        <v>48652.587169999999</v>
      </c>
      <c r="O52" s="2550">
        <v>44119.16145</v>
      </c>
      <c r="P52" s="2550">
        <v>44959.171540000003</v>
      </c>
      <c r="Q52" s="2550">
        <v>43659.213880000003</v>
      </c>
      <c r="R52" s="2550">
        <v>47034.107830000001</v>
      </c>
      <c r="S52" s="2550">
        <v>48224.113720000001</v>
      </c>
      <c r="T52" s="2550">
        <v>55379.258889999997</v>
      </c>
      <c r="U52" s="2550">
        <v>59101.819739999999</v>
      </c>
      <c r="V52" s="2550">
        <v>65510.390809999997</v>
      </c>
      <c r="W52" s="2550">
        <v>70624.614530000006</v>
      </c>
      <c r="X52" s="2550">
        <v>63286.692669999997</v>
      </c>
      <c r="Y52" s="2546">
        <v>50410.591970000001</v>
      </c>
      <c r="Z52" s="2550">
        <v>60328.92353</v>
      </c>
      <c r="AA52" s="2546">
        <v>60505.996659999997</v>
      </c>
      <c r="AB52" s="2552">
        <v>56980.340470000003</v>
      </c>
      <c r="AC52" s="2552">
        <v>59665.229200000002</v>
      </c>
      <c r="AD52" s="2551">
        <v>62699.178919999998</v>
      </c>
      <c r="AE52" s="1567">
        <v>60963.560870000001</v>
      </c>
      <c r="AF52" s="1567">
        <v>57304.581319999998</v>
      </c>
      <c r="AG52" s="1296">
        <v>63211.371370000001</v>
      </c>
      <c r="AH52" s="1296">
        <v>65079.190119999999</v>
      </c>
      <c r="AI52" s="1296">
        <v>59386.584000000003</v>
      </c>
      <c r="AJ52" s="1545">
        <v>54962.400000000001</v>
      </c>
      <c r="AK52" s="1546">
        <v>68509.960000000006</v>
      </c>
      <c r="AL52" s="1546">
        <v>81814.3</v>
      </c>
      <c r="AM52" s="1546">
        <v>82576.45</v>
      </c>
      <c r="AN52" s="1970" t="s">
        <v>1072</v>
      </c>
      <c r="AO52" s="1352"/>
      <c r="AP52" s="328" t="s">
        <v>1386</v>
      </c>
      <c r="AQ52" s="1352"/>
      <c r="AR52" s="1303"/>
      <c r="AS52" s="2014"/>
      <c r="AT52" s="2014"/>
      <c r="AU52" s="1352"/>
      <c r="AV52" s="1352"/>
      <c r="AW52" s="1352"/>
      <c r="AX52" s="1352"/>
      <c r="AY52" s="1352"/>
      <c r="AZ52" s="1352"/>
      <c r="BA52" s="1352"/>
      <c r="BB52" s="1352"/>
      <c r="BC52" s="1352"/>
      <c r="BD52" s="1352"/>
      <c r="BE52" s="1352"/>
      <c r="BF52" s="1352"/>
      <c r="BG52" s="1352"/>
      <c r="BH52" s="1352"/>
      <c r="BI52" s="1352"/>
      <c r="BJ52" s="1352"/>
      <c r="BK52" s="1352"/>
      <c r="BL52" s="1352"/>
      <c r="BM52" s="1352"/>
      <c r="BN52" s="1352"/>
      <c r="BO52" s="1352"/>
      <c r="BP52" s="1352"/>
      <c r="BQ52" s="1352"/>
      <c r="BR52" s="1352"/>
      <c r="BS52" s="1352"/>
      <c r="BT52" s="1352"/>
      <c r="BU52" s="1352"/>
      <c r="BV52" s="1352"/>
      <c r="BW52" s="1352"/>
      <c r="BX52" s="1352"/>
      <c r="BY52" s="1352"/>
      <c r="BZ52" s="1352"/>
      <c r="CA52" s="1352"/>
      <c r="CB52" s="1352"/>
      <c r="CC52" s="1352"/>
      <c r="CD52" s="1352"/>
      <c r="CE52" s="1352"/>
      <c r="CF52" s="1352"/>
      <c r="CG52" s="1352"/>
      <c r="CH52" s="1352"/>
      <c r="CI52" s="1352"/>
      <c r="CJ52" s="1352"/>
      <c r="CK52" s="1352"/>
      <c r="CL52" s="1352"/>
      <c r="CM52" s="1352"/>
      <c r="CN52" s="1352"/>
      <c r="CO52" s="1352"/>
      <c r="CP52" s="1352"/>
      <c r="CQ52" s="1352"/>
      <c r="CR52" s="1352"/>
      <c r="CS52" s="1352"/>
      <c r="CT52" s="1352"/>
      <c r="CU52" s="1352"/>
      <c r="CV52" s="1352"/>
      <c r="CW52" s="1352"/>
      <c r="CX52" s="1352"/>
      <c r="CY52" s="1352"/>
      <c r="CZ52" s="1352"/>
      <c r="DA52" s="1352"/>
      <c r="DB52" s="1352"/>
      <c r="DC52" s="1352"/>
      <c r="DD52" s="1352"/>
      <c r="DE52" s="1352"/>
      <c r="DF52" s="1352"/>
      <c r="DG52" s="1352"/>
      <c r="DH52" s="1352"/>
      <c r="DI52" s="1352"/>
      <c r="DJ52" s="1352"/>
      <c r="DK52" s="1352"/>
      <c r="DL52" s="1352"/>
      <c r="DM52" s="1352"/>
      <c r="DN52" s="1352"/>
      <c r="DO52" s="1352"/>
      <c r="DP52" s="1352"/>
      <c r="DQ52" s="1352"/>
      <c r="DR52" s="1352"/>
      <c r="DS52" s="1352"/>
      <c r="DT52" s="1352"/>
      <c r="DU52" s="1352"/>
      <c r="DV52" s="1352"/>
      <c r="DW52" s="1352"/>
      <c r="DX52" s="1352"/>
      <c r="DY52" s="1352"/>
      <c r="DZ52" s="1352"/>
      <c r="EA52" s="1352"/>
      <c r="EB52" s="1352"/>
      <c r="EC52" s="1352"/>
      <c r="ED52" s="1352"/>
      <c r="EE52" s="1352"/>
      <c r="EF52" s="1352"/>
      <c r="EG52" s="1352"/>
      <c r="EH52" s="1352"/>
      <c r="EI52" s="1352"/>
      <c r="EJ52" s="1352"/>
      <c r="EK52" s="1352"/>
      <c r="EL52" s="1352"/>
      <c r="EM52" s="1352"/>
      <c r="EN52" s="1352"/>
      <c r="EO52" s="1352"/>
      <c r="EP52" s="1352"/>
      <c r="EQ52" s="1352"/>
      <c r="ER52" s="1352"/>
      <c r="ES52" s="1352"/>
      <c r="ET52" s="1352"/>
      <c r="EU52" s="1352"/>
      <c r="EV52" s="1352"/>
      <c r="EW52" s="1352"/>
      <c r="EX52" s="1352"/>
      <c r="EY52" s="1352"/>
      <c r="EZ52" s="1352"/>
      <c r="FA52" s="1352"/>
      <c r="FB52" s="1352"/>
      <c r="FC52" s="1352"/>
      <c r="FD52" s="1352"/>
      <c r="FE52" s="1352"/>
      <c r="FF52" s="1352"/>
      <c r="FG52" s="1352"/>
      <c r="FH52" s="1352"/>
      <c r="FI52" s="1352"/>
      <c r="FJ52" s="1352"/>
      <c r="FK52" s="1352"/>
      <c r="FL52" s="1352"/>
      <c r="FM52" s="1352"/>
      <c r="FN52" s="1352"/>
      <c r="FO52" s="1352"/>
      <c r="FP52" s="1352"/>
      <c r="FQ52" s="1352"/>
      <c r="FR52" s="1352"/>
      <c r="FS52" s="1352"/>
      <c r="FT52" s="1352"/>
      <c r="FU52" s="1352"/>
      <c r="FV52" s="1352"/>
      <c r="FW52" s="1352"/>
      <c r="FX52" s="1352"/>
      <c r="FY52" s="1352"/>
      <c r="FZ52" s="1352"/>
      <c r="GA52" s="1352"/>
      <c r="GB52" s="1352"/>
      <c r="GC52" s="1352"/>
      <c r="GD52" s="1352"/>
      <c r="GE52" s="1352"/>
      <c r="GF52" s="1352"/>
      <c r="GG52" s="1352"/>
      <c r="GH52" s="1352"/>
      <c r="GI52" s="1352"/>
      <c r="GJ52" s="1352"/>
      <c r="GK52" s="1352"/>
      <c r="GL52" s="1352"/>
      <c r="GM52" s="1352"/>
      <c r="GN52" s="1352"/>
      <c r="GO52" s="1352"/>
      <c r="GP52" s="1352"/>
      <c r="GQ52" s="1352"/>
      <c r="GR52" s="1352"/>
      <c r="GS52" s="1352"/>
      <c r="GT52" s="1352"/>
      <c r="GU52" s="1352"/>
      <c r="GV52" s="1352"/>
      <c r="GW52" s="1352"/>
      <c r="GX52" s="1352"/>
      <c r="GY52" s="1352"/>
      <c r="GZ52" s="1352"/>
      <c r="HA52" s="1352"/>
      <c r="HB52" s="1352"/>
      <c r="HC52" s="1352"/>
      <c r="HD52" s="1352"/>
      <c r="HE52" s="1352"/>
      <c r="HF52" s="1352"/>
      <c r="HG52" s="1352"/>
      <c r="HH52" s="1352"/>
      <c r="HI52" s="1352"/>
      <c r="HJ52" s="1352"/>
      <c r="HK52" s="1352"/>
      <c r="HL52" s="1352"/>
      <c r="HM52" s="1352"/>
      <c r="HN52" s="1352"/>
      <c r="HO52" s="1352"/>
      <c r="HP52" s="1352"/>
      <c r="HQ52" s="1352"/>
      <c r="HR52" s="1352"/>
      <c r="HS52" s="1352"/>
      <c r="HT52" s="1352"/>
      <c r="HU52" s="1352"/>
      <c r="HV52" s="1352"/>
      <c r="HW52" s="1352"/>
      <c r="HX52" s="1352"/>
      <c r="HY52" s="1352"/>
      <c r="HZ52" s="1352"/>
      <c r="IA52" s="1352"/>
      <c r="IB52" s="1352"/>
      <c r="IC52" s="1352"/>
      <c r="ID52" s="1352"/>
      <c r="IE52" s="1352"/>
      <c r="IF52" s="1352"/>
      <c r="IG52" s="1352"/>
      <c r="IH52" s="1352"/>
      <c r="II52" s="1352"/>
      <c r="IJ52" s="1352"/>
      <c r="IK52" s="1352"/>
      <c r="IL52" s="1352"/>
      <c r="IM52" s="1352"/>
      <c r="IN52" s="1352"/>
      <c r="IO52" s="1352"/>
    </row>
    <row r="53" spans="1:249">
      <c r="A53" s="1352"/>
      <c r="B53" s="2782"/>
      <c r="C53" s="2573"/>
      <c r="D53" s="2498" t="s">
        <v>577</v>
      </c>
      <c r="E53" s="2528" t="s">
        <v>579</v>
      </c>
      <c r="F53" s="1234">
        <f t="shared" ref="F53:AM53" si="34">ROUND((F52-E52)/E52*100,1)</f>
        <v>8.5</v>
      </c>
      <c r="G53" s="1234">
        <f t="shared" si="34"/>
        <v>3.3</v>
      </c>
      <c r="H53" s="1234">
        <f t="shared" si="34"/>
        <v>-1</v>
      </c>
      <c r="I53" s="1234">
        <f t="shared" si="34"/>
        <v>-13.1</v>
      </c>
      <c r="J53" s="1234">
        <f t="shared" si="34"/>
        <v>-15.3</v>
      </c>
      <c r="K53" s="1234">
        <f t="shared" si="34"/>
        <v>-9.6</v>
      </c>
      <c r="L53" s="1234">
        <f t="shared" si="34"/>
        <v>20.100000000000001</v>
      </c>
      <c r="M53" s="1234">
        <f t="shared" si="34"/>
        <v>10.9</v>
      </c>
      <c r="N53" s="1234">
        <f t="shared" si="34"/>
        <v>-6.1</v>
      </c>
      <c r="O53" s="1234">
        <f t="shared" si="34"/>
        <v>-9.3000000000000007</v>
      </c>
      <c r="P53" s="1234">
        <f t="shared" si="34"/>
        <v>1.9</v>
      </c>
      <c r="Q53" s="1234">
        <f t="shared" si="34"/>
        <v>-2.9</v>
      </c>
      <c r="R53" s="1234">
        <f t="shared" si="34"/>
        <v>7.7</v>
      </c>
      <c r="S53" s="1234">
        <f t="shared" si="34"/>
        <v>2.5</v>
      </c>
      <c r="T53" s="1234">
        <f t="shared" si="34"/>
        <v>14.8</v>
      </c>
      <c r="U53" s="1234">
        <f t="shared" si="34"/>
        <v>6.7</v>
      </c>
      <c r="V53" s="1234">
        <f t="shared" si="34"/>
        <v>10.8</v>
      </c>
      <c r="W53" s="1234">
        <f t="shared" si="34"/>
        <v>7.8</v>
      </c>
      <c r="X53" s="1234">
        <f t="shared" si="34"/>
        <v>-10.4</v>
      </c>
      <c r="Y53" s="1234">
        <f t="shared" si="34"/>
        <v>-20.3</v>
      </c>
      <c r="Z53" s="1234">
        <f t="shared" si="34"/>
        <v>19.7</v>
      </c>
      <c r="AA53" s="1234">
        <f t="shared" si="34"/>
        <v>0.3</v>
      </c>
      <c r="AB53" s="1234">
        <f t="shared" si="34"/>
        <v>-5.8</v>
      </c>
      <c r="AC53" s="1234">
        <f t="shared" si="34"/>
        <v>4.7</v>
      </c>
      <c r="AD53" s="1234">
        <f t="shared" si="34"/>
        <v>5.0999999999999996</v>
      </c>
      <c r="AE53" s="1234">
        <f t="shared" si="34"/>
        <v>-2.8</v>
      </c>
      <c r="AF53" s="1234">
        <f t="shared" si="34"/>
        <v>-6</v>
      </c>
      <c r="AG53" s="1234">
        <f t="shared" si="34"/>
        <v>10.3</v>
      </c>
      <c r="AH53" s="1234">
        <f t="shared" si="34"/>
        <v>3</v>
      </c>
      <c r="AI53" s="1234">
        <f t="shared" si="34"/>
        <v>-8.6999999999999993</v>
      </c>
      <c r="AJ53" s="1234">
        <f t="shared" si="34"/>
        <v>-7.4</v>
      </c>
      <c r="AK53" s="1520">
        <f t="shared" si="34"/>
        <v>24.6</v>
      </c>
      <c r="AL53" s="1520">
        <f t="shared" si="34"/>
        <v>19.399999999999999</v>
      </c>
      <c r="AM53" s="2322">
        <f t="shared" si="34"/>
        <v>0.9</v>
      </c>
      <c r="AN53" s="2004" t="s">
        <v>97</v>
      </c>
      <c r="AO53" s="1352"/>
      <c r="AP53" s="328" t="s">
        <v>1442</v>
      </c>
      <c r="AQ53" s="1352"/>
      <c r="AR53" s="1352"/>
      <c r="AS53" s="2014"/>
      <c r="AT53" s="2014"/>
      <c r="AU53" s="1352"/>
      <c r="AV53" s="1352"/>
      <c r="AW53" s="1352"/>
      <c r="AX53" s="1352"/>
      <c r="AY53" s="1352"/>
      <c r="AZ53" s="1352"/>
      <c r="BA53" s="1352"/>
      <c r="BB53" s="1352"/>
      <c r="BC53" s="1352"/>
      <c r="BD53" s="1352"/>
      <c r="BE53" s="1352"/>
      <c r="BF53" s="1352"/>
      <c r="BG53" s="1352"/>
      <c r="BH53" s="1352"/>
      <c r="BI53" s="1352"/>
      <c r="BJ53" s="1352"/>
      <c r="BK53" s="1352"/>
      <c r="BL53" s="1352"/>
      <c r="BM53" s="1352"/>
      <c r="BN53" s="1352"/>
      <c r="BO53" s="1352"/>
      <c r="BP53" s="1352"/>
      <c r="BQ53" s="1352"/>
      <c r="BR53" s="1352"/>
      <c r="BS53" s="1352"/>
      <c r="BT53" s="1352"/>
      <c r="BU53" s="1352"/>
      <c r="BV53" s="1352"/>
      <c r="BW53" s="1352"/>
      <c r="BX53" s="1352"/>
      <c r="BY53" s="1352"/>
      <c r="BZ53" s="1352"/>
      <c r="CA53" s="1352"/>
      <c r="CB53" s="1352"/>
      <c r="CC53" s="1352"/>
      <c r="CD53" s="1352"/>
      <c r="CE53" s="1352"/>
      <c r="CF53" s="1352"/>
      <c r="CG53" s="1352"/>
      <c r="CH53" s="1352"/>
      <c r="CI53" s="1352"/>
      <c r="CJ53" s="1352"/>
      <c r="CK53" s="1352"/>
      <c r="CL53" s="1352"/>
      <c r="CM53" s="1352"/>
      <c r="CN53" s="1352"/>
      <c r="CO53" s="1352"/>
      <c r="CP53" s="1352"/>
      <c r="CQ53" s="1352"/>
      <c r="CR53" s="1352"/>
      <c r="CS53" s="1352"/>
      <c r="CT53" s="1352"/>
      <c r="CU53" s="1352"/>
      <c r="CV53" s="1352"/>
      <c r="CW53" s="1352"/>
      <c r="CX53" s="1352"/>
      <c r="CY53" s="1352"/>
      <c r="CZ53" s="1352"/>
      <c r="DA53" s="1352"/>
      <c r="DB53" s="1352"/>
      <c r="DC53" s="1352"/>
      <c r="DD53" s="1352"/>
      <c r="DE53" s="1352"/>
      <c r="DF53" s="1352"/>
      <c r="DG53" s="1352"/>
      <c r="DH53" s="1352"/>
      <c r="DI53" s="1352"/>
      <c r="DJ53" s="1352"/>
      <c r="DK53" s="1352"/>
      <c r="DL53" s="1352"/>
      <c r="DM53" s="1352"/>
      <c r="DN53" s="1352"/>
      <c r="DO53" s="1352"/>
      <c r="DP53" s="1352"/>
      <c r="DQ53" s="1352"/>
      <c r="DR53" s="1352"/>
      <c r="DS53" s="1352"/>
      <c r="DT53" s="1352"/>
      <c r="DU53" s="1352"/>
      <c r="DV53" s="1352"/>
      <c r="DW53" s="1352"/>
      <c r="DX53" s="1352"/>
      <c r="DY53" s="1352"/>
      <c r="DZ53" s="1352"/>
      <c r="EA53" s="1352"/>
      <c r="EB53" s="1352"/>
      <c r="EC53" s="1352"/>
      <c r="ED53" s="1352"/>
      <c r="EE53" s="1352"/>
      <c r="EF53" s="1352"/>
      <c r="EG53" s="1352"/>
      <c r="EH53" s="1352"/>
      <c r="EI53" s="1352"/>
      <c r="EJ53" s="1352"/>
      <c r="EK53" s="1352"/>
      <c r="EL53" s="1352"/>
      <c r="EM53" s="1352"/>
      <c r="EN53" s="1352"/>
      <c r="EO53" s="1352"/>
      <c r="EP53" s="1352"/>
      <c r="EQ53" s="1352"/>
      <c r="ER53" s="1352"/>
      <c r="ES53" s="1352"/>
      <c r="ET53" s="1352"/>
      <c r="EU53" s="1352"/>
      <c r="EV53" s="1352"/>
      <c r="EW53" s="1352"/>
      <c r="EX53" s="1352"/>
      <c r="EY53" s="1352"/>
      <c r="EZ53" s="1352"/>
      <c r="FA53" s="1352"/>
      <c r="FB53" s="1352"/>
      <c r="FC53" s="1352"/>
      <c r="FD53" s="1352"/>
      <c r="FE53" s="1352"/>
      <c r="FF53" s="1352"/>
      <c r="FG53" s="1352"/>
      <c r="FH53" s="1352"/>
      <c r="FI53" s="1352"/>
      <c r="FJ53" s="1352"/>
      <c r="FK53" s="1352"/>
      <c r="FL53" s="1352"/>
      <c r="FM53" s="1352"/>
      <c r="FN53" s="1352"/>
      <c r="FO53" s="1352"/>
      <c r="FP53" s="1352"/>
      <c r="FQ53" s="1352"/>
      <c r="FR53" s="1352"/>
      <c r="FS53" s="1352"/>
      <c r="FT53" s="1352"/>
      <c r="FU53" s="1352"/>
      <c r="FV53" s="1352"/>
      <c r="FW53" s="1352"/>
      <c r="FX53" s="1352"/>
      <c r="FY53" s="1352"/>
      <c r="FZ53" s="1352"/>
      <c r="GA53" s="1352"/>
      <c r="GB53" s="1352"/>
      <c r="GC53" s="1352"/>
      <c r="GD53" s="1352"/>
      <c r="GE53" s="1352"/>
      <c r="GF53" s="1352"/>
      <c r="GG53" s="1352"/>
      <c r="GH53" s="1352"/>
      <c r="GI53" s="1352"/>
      <c r="GJ53" s="1352"/>
      <c r="GK53" s="1352"/>
      <c r="GL53" s="1352"/>
      <c r="GM53" s="1352"/>
      <c r="GN53" s="1352"/>
      <c r="GO53" s="1352"/>
      <c r="GP53" s="1352"/>
      <c r="GQ53" s="1352"/>
      <c r="GR53" s="1352"/>
      <c r="GS53" s="1352"/>
      <c r="GT53" s="1352"/>
      <c r="GU53" s="1352"/>
      <c r="GV53" s="1352"/>
      <c r="GW53" s="1352"/>
      <c r="GX53" s="1352"/>
      <c r="GY53" s="1352"/>
      <c r="GZ53" s="1352"/>
      <c r="HA53" s="1352"/>
      <c r="HB53" s="1352"/>
      <c r="HC53" s="1352"/>
      <c r="HD53" s="1352"/>
      <c r="HE53" s="1352"/>
      <c r="HF53" s="1352"/>
      <c r="HG53" s="1352"/>
      <c r="HH53" s="1352"/>
      <c r="HI53" s="1352"/>
      <c r="HJ53" s="1352"/>
      <c r="HK53" s="1352"/>
      <c r="HL53" s="1352"/>
      <c r="HM53" s="1352"/>
      <c r="HN53" s="1352"/>
      <c r="HO53" s="1352"/>
      <c r="HP53" s="1352"/>
      <c r="HQ53" s="1352"/>
      <c r="HR53" s="1352"/>
      <c r="HS53" s="1352"/>
      <c r="HT53" s="1352"/>
      <c r="HU53" s="1352"/>
      <c r="HV53" s="1352"/>
      <c r="HW53" s="1352"/>
      <c r="HX53" s="1352"/>
      <c r="HY53" s="1352"/>
      <c r="HZ53" s="1352"/>
      <c r="IA53" s="1352"/>
      <c r="IB53" s="1352"/>
      <c r="IC53" s="1352"/>
      <c r="ID53" s="1352"/>
      <c r="IE53" s="1352"/>
      <c r="IF53" s="1352"/>
      <c r="IG53" s="1352"/>
      <c r="IH53" s="1352"/>
      <c r="II53" s="1352"/>
      <c r="IJ53" s="1352"/>
      <c r="IK53" s="1352"/>
      <c r="IL53" s="1352"/>
      <c r="IM53" s="1352"/>
      <c r="IN53" s="1352"/>
      <c r="IO53" s="1352"/>
    </row>
    <row r="54" spans="1:249">
      <c r="A54" s="1352"/>
      <c r="B54" s="2782"/>
      <c r="C54" s="2573" t="s">
        <v>1387</v>
      </c>
      <c r="D54" s="2506" t="s">
        <v>567</v>
      </c>
      <c r="E54" s="2574">
        <v>30329.43936</v>
      </c>
      <c r="F54" s="2574">
        <v>32091.5789</v>
      </c>
      <c r="G54" s="2574">
        <v>30447.62487</v>
      </c>
      <c r="H54" s="2574">
        <v>29004.310130000002</v>
      </c>
      <c r="I54" s="2574">
        <v>26152.002509999998</v>
      </c>
      <c r="J54" s="2574">
        <v>24334.011009999998</v>
      </c>
      <c r="K54" s="2574">
        <v>21538.026539999999</v>
      </c>
      <c r="L54" s="2574">
        <v>29249.027669999999</v>
      </c>
      <c r="M54" s="2574">
        <v>29310.731479999999</v>
      </c>
      <c r="N54" s="2574">
        <v>25459.79854</v>
      </c>
      <c r="O54" s="2550">
        <v>23473.45853</v>
      </c>
      <c r="P54" s="2546">
        <v>24311.39414</v>
      </c>
      <c r="Q54" s="2546">
        <v>24081.016469999999</v>
      </c>
      <c r="R54" s="2546">
        <v>24259.24711</v>
      </c>
      <c r="S54" s="2546">
        <v>24104.251489999999</v>
      </c>
      <c r="T54" s="2546">
        <v>26551.502339999999</v>
      </c>
      <c r="U54" s="2546">
        <v>30426.402340000001</v>
      </c>
      <c r="V54" s="2546">
        <v>33199.162100000001</v>
      </c>
      <c r="W54" s="2546">
        <v>36911.633889999997</v>
      </c>
      <c r="X54" s="2546">
        <v>37399.35974</v>
      </c>
      <c r="Y54" s="2546">
        <v>27832.166300000001</v>
      </c>
      <c r="Z54" s="2546">
        <v>31378.251950000002</v>
      </c>
      <c r="AA54" s="2546">
        <v>35876.510970000003</v>
      </c>
      <c r="AB54" s="2552">
        <v>34900.28572</v>
      </c>
      <c r="AC54" s="2552">
        <v>40751.000930000002</v>
      </c>
      <c r="AD54" s="2552">
        <v>42869.860529999998</v>
      </c>
      <c r="AE54" s="1296">
        <v>39384.147250000002</v>
      </c>
      <c r="AF54" s="1296">
        <v>35922.591899999999</v>
      </c>
      <c r="AG54" s="1296">
        <v>40910.88351</v>
      </c>
      <c r="AH54" s="1296">
        <v>42141.311309999997</v>
      </c>
      <c r="AI54" s="1296">
        <v>39867.807110000002</v>
      </c>
      <c r="AJ54" s="1296">
        <v>36759.42</v>
      </c>
      <c r="AK54" s="1567">
        <v>47629.55</v>
      </c>
      <c r="AL54" s="1567">
        <v>63831.96</v>
      </c>
      <c r="AM54" s="1296">
        <v>55826.87</v>
      </c>
      <c r="AN54" s="1970"/>
      <c r="AO54" s="1352"/>
      <c r="AP54" s="328"/>
      <c r="AQ54" s="1352"/>
      <c r="AR54" s="1352"/>
      <c r="AS54" s="2014"/>
      <c r="AT54" s="2014"/>
      <c r="AU54" s="1352"/>
      <c r="AV54" s="1352"/>
      <c r="AW54" s="1352"/>
      <c r="AX54" s="1352"/>
      <c r="AY54" s="1352"/>
      <c r="AZ54" s="1352"/>
      <c r="BA54" s="1352"/>
      <c r="BB54" s="1352"/>
      <c r="BC54" s="1352"/>
      <c r="BD54" s="1352"/>
      <c r="BE54" s="1352"/>
      <c r="BF54" s="1352"/>
      <c r="BG54" s="1352"/>
      <c r="BH54" s="1352"/>
      <c r="BI54" s="1352"/>
      <c r="BJ54" s="1352"/>
      <c r="BK54" s="1352"/>
      <c r="BL54" s="1352"/>
      <c r="BM54" s="1352"/>
      <c r="BN54" s="1352"/>
      <c r="BO54" s="1352"/>
      <c r="BP54" s="1352"/>
      <c r="BQ54" s="1352"/>
      <c r="BR54" s="1352"/>
      <c r="BS54" s="1352"/>
      <c r="BT54" s="1352"/>
      <c r="BU54" s="1352"/>
      <c r="BV54" s="1352"/>
      <c r="BW54" s="1352"/>
      <c r="BX54" s="1352"/>
      <c r="BY54" s="1352"/>
      <c r="BZ54" s="1352"/>
      <c r="CA54" s="1352"/>
      <c r="CB54" s="1352"/>
      <c r="CC54" s="1352"/>
      <c r="CD54" s="1352"/>
      <c r="CE54" s="1352"/>
      <c r="CF54" s="1352"/>
      <c r="CG54" s="1352"/>
      <c r="CH54" s="1352"/>
      <c r="CI54" s="1352"/>
      <c r="CJ54" s="1352"/>
      <c r="CK54" s="1352"/>
      <c r="CL54" s="1352"/>
      <c r="CM54" s="1352"/>
      <c r="CN54" s="1352"/>
      <c r="CO54" s="1352"/>
      <c r="CP54" s="1352"/>
      <c r="CQ54" s="1352"/>
      <c r="CR54" s="1352"/>
      <c r="CS54" s="1352"/>
      <c r="CT54" s="1352"/>
      <c r="CU54" s="1352"/>
      <c r="CV54" s="1352"/>
      <c r="CW54" s="1352"/>
      <c r="CX54" s="1352"/>
      <c r="CY54" s="1352"/>
      <c r="CZ54" s="1352"/>
      <c r="DA54" s="1352"/>
      <c r="DB54" s="1352"/>
      <c r="DC54" s="1352"/>
      <c r="DD54" s="1352"/>
      <c r="DE54" s="1352"/>
      <c r="DF54" s="1352"/>
      <c r="DG54" s="1352"/>
      <c r="DH54" s="1352"/>
      <c r="DI54" s="1352"/>
      <c r="DJ54" s="1352"/>
      <c r="DK54" s="1352"/>
      <c r="DL54" s="1352"/>
      <c r="DM54" s="1352"/>
      <c r="DN54" s="1352"/>
      <c r="DO54" s="1352"/>
      <c r="DP54" s="1352"/>
      <c r="DQ54" s="1352"/>
      <c r="DR54" s="1352"/>
      <c r="DS54" s="1352"/>
      <c r="DT54" s="1352"/>
      <c r="DU54" s="1352"/>
      <c r="DV54" s="1352"/>
      <c r="DW54" s="1352"/>
      <c r="DX54" s="1352"/>
      <c r="DY54" s="1352"/>
      <c r="DZ54" s="1352"/>
      <c r="EA54" s="1352"/>
      <c r="EB54" s="1352"/>
      <c r="EC54" s="1352"/>
      <c r="ED54" s="1352"/>
      <c r="EE54" s="1352"/>
      <c r="EF54" s="1352"/>
      <c r="EG54" s="1352"/>
      <c r="EH54" s="1352"/>
      <c r="EI54" s="1352"/>
      <c r="EJ54" s="1352"/>
      <c r="EK54" s="1352"/>
      <c r="EL54" s="1352"/>
      <c r="EM54" s="1352"/>
      <c r="EN54" s="1352"/>
      <c r="EO54" s="1352"/>
      <c r="EP54" s="1352"/>
      <c r="EQ54" s="1352"/>
      <c r="ER54" s="1352"/>
      <c r="ES54" s="1352"/>
      <c r="ET54" s="1352"/>
      <c r="EU54" s="1352"/>
      <c r="EV54" s="1352"/>
      <c r="EW54" s="1352"/>
      <c r="EX54" s="1352"/>
      <c r="EY54" s="1352"/>
      <c r="EZ54" s="1352"/>
      <c r="FA54" s="1352"/>
      <c r="FB54" s="1352"/>
      <c r="FC54" s="1352"/>
      <c r="FD54" s="1352"/>
      <c r="FE54" s="1352"/>
      <c r="FF54" s="1352"/>
      <c r="FG54" s="1352"/>
      <c r="FH54" s="1352"/>
      <c r="FI54" s="1352"/>
      <c r="FJ54" s="1352"/>
      <c r="FK54" s="1352"/>
      <c r="FL54" s="1352"/>
      <c r="FM54" s="1352"/>
      <c r="FN54" s="1352"/>
      <c r="FO54" s="1352"/>
      <c r="FP54" s="1352"/>
      <c r="FQ54" s="1352"/>
      <c r="FR54" s="1352"/>
      <c r="FS54" s="1352"/>
      <c r="FT54" s="1352"/>
      <c r="FU54" s="1352"/>
      <c r="FV54" s="1352"/>
      <c r="FW54" s="1352"/>
      <c r="FX54" s="1352"/>
      <c r="FY54" s="1352"/>
      <c r="FZ54" s="1352"/>
      <c r="GA54" s="1352"/>
      <c r="GB54" s="1352"/>
      <c r="GC54" s="1352"/>
      <c r="GD54" s="1352"/>
      <c r="GE54" s="1352"/>
      <c r="GF54" s="1352"/>
      <c r="GG54" s="1352"/>
      <c r="GH54" s="1352"/>
      <c r="GI54" s="1352"/>
      <c r="GJ54" s="1352"/>
      <c r="GK54" s="1352"/>
      <c r="GL54" s="1352"/>
      <c r="GM54" s="1352"/>
      <c r="GN54" s="1352"/>
      <c r="GO54" s="1352"/>
      <c r="GP54" s="1352"/>
      <c r="GQ54" s="1352"/>
      <c r="GR54" s="1352"/>
      <c r="GS54" s="1352"/>
      <c r="GT54" s="1352"/>
      <c r="GU54" s="1352"/>
      <c r="GV54" s="1352"/>
      <c r="GW54" s="1352"/>
      <c r="GX54" s="1352"/>
      <c r="GY54" s="1352"/>
      <c r="GZ54" s="1352"/>
      <c r="HA54" s="1352"/>
      <c r="HB54" s="1352"/>
      <c r="HC54" s="1352"/>
      <c r="HD54" s="1352"/>
      <c r="HE54" s="1352"/>
      <c r="HF54" s="1352"/>
      <c r="HG54" s="1352"/>
      <c r="HH54" s="1352"/>
      <c r="HI54" s="1352"/>
      <c r="HJ54" s="1352"/>
      <c r="HK54" s="1352"/>
      <c r="HL54" s="1352"/>
      <c r="HM54" s="1352"/>
      <c r="HN54" s="1352"/>
      <c r="HO54" s="1352"/>
      <c r="HP54" s="1352"/>
      <c r="HQ54" s="1352"/>
      <c r="HR54" s="1352"/>
      <c r="HS54" s="1352"/>
      <c r="HT54" s="1352"/>
      <c r="HU54" s="1352"/>
      <c r="HV54" s="1352"/>
      <c r="HW54" s="1352"/>
      <c r="HX54" s="1352"/>
      <c r="HY54" s="1352"/>
      <c r="HZ54" s="1352"/>
      <c r="IA54" s="1352"/>
      <c r="IB54" s="1352"/>
      <c r="IC54" s="1352"/>
      <c r="ID54" s="1352"/>
      <c r="IE54" s="1352"/>
      <c r="IF54" s="1352"/>
      <c r="IG54" s="1352"/>
      <c r="IH54" s="1352"/>
      <c r="II54" s="1352"/>
      <c r="IJ54" s="1352"/>
      <c r="IK54" s="1352"/>
      <c r="IL54" s="1352"/>
      <c r="IM54" s="1352"/>
      <c r="IN54" s="1352"/>
      <c r="IO54" s="1352"/>
    </row>
    <row r="55" spans="1:249" ht="13.5" thickBot="1">
      <c r="A55" s="1352"/>
      <c r="B55" s="2799"/>
      <c r="C55" s="2575"/>
      <c r="D55" s="2576" t="s">
        <v>577</v>
      </c>
      <c r="E55" s="2577" t="s">
        <v>579</v>
      </c>
      <c r="F55" s="1348">
        <f t="shared" ref="F55:AM55" si="35">ROUND((F54-E54)/E54*100,1)</f>
        <v>5.8</v>
      </c>
      <c r="G55" s="1348">
        <f t="shared" si="35"/>
        <v>-5.0999999999999996</v>
      </c>
      <c r="H55" s="1348">
        <f t="shared" si="35"/>
        <v>-4.7</v>
      </c>
      <c r="I55" s="1348">
        <f t="shared" si="35"/>
        <v>-9.8000000000000007</v>
      </c>
      <c r="J55" s="1348">
        <f t="shared" si="35"/>
        <v>-7</v>
      </c>
      <c r="K55" s="1348">
        <f t="shared" si="35"/>
        <v>-11.5</v>
      </c>
      <c r="L55" s="1348">
        <f t="shared" si="35"/>
        <v>35.799999999999997</v>
      </c>
      <c r="M55" s="1348">
        <f t="shared" si="35"/>
        <v>0.2</v>
      </c>
      <c r="N55" s="1348">
        <f t="shared" si="35"/>
        <v>-13.1</v>
      </c>
      <c r="O55" s="1348">
        <f t="shared" si="35"/>
        <v>-7.8</v>
      </c>
      <c r="P55" s="1348">
        <f t="shared" si="35"/>
        <v>3.6</v>
      </c>
      <c r="Q55" s="1348">
        <f t="shared" si="35"/>
        <v>-0.9</v>
      </c>
      <c r="R55" s="1348">
        <f t="shared" si="35"/>
        <v>0.7</v>
      </c>
      <c r="S55" s="1348">
        <f t="shared" si="35"/>
        <v>-0.6</v>
      </c>
      <c r="T55" s="1348">
        <f t="shared" si="35"/>
        <v>10.199999999999999</v>
      </c>
      <c r="U55" s="1348">
        <f t="shared" si="35"/>
        <v>14.6</v>
      </c>
      <c r="V55" s="1348">
        <f t="shared" si="35"/>
        <v>9.1</v>
      </c>
      <c r="W55" s="1348">
        <f t="shared" si="35"/>
        <v>11.2</v>
      </c>
      <c r="X55" s="1348">
        <f t="shared" si="35"/>
        <v>1.3</v>
      </c>
      <c r="Y55" s="1348">
        <f t="shared" si="35"/>
        <v>-25.6</v>
      </c>
      <c r="Z55" s="1348">
        <f t="shared" si="35"/>
        <v>12.7</v>
      </c>
      <c r="AA55" s="1348">
        <f t="shared" si="35"/>
        <v>14.3</v>
      </c>
      <c r="AB55" s="1348">
        <f t="shared" si="35"/>
        <v>-2.7</v>
      </c>
      <c r="AC55" s="1348">
        <f t="shared" si="35"/>
        <v>16.8</v>
      </c>
      <c r="AD55" s="1348">
        <f t="shared" si="35"/>
        <v>5.2</v>
      </c>
      <c r="AE55" s="1348">
        <f t="shared" si="35"/>
        <v>-8.1</v>
      </c>
      <c r="AF55" s="1348">
        <f t="shared" si="35"/>
        <v>-8.8000000000000007</v>
      </c>
      <c r="AG55" s="1348">
        <f t="shared" si="35"/>
        <v>13.9</v>
      </c>
      <c r="AH55" s="1348">
        <f t="shared" si="35"/>
        <v>3</v>
      </c>
      <c r="AI55" s="1348">
        <f t="shared" si="35"/>
        <v>-5.4</v>
      </c>
      <c r="AJ55" s="1348">
        <f t="shared" si="35"/>
        <v>-7.8</v>
      </c>
      <c r="AK55" s="1348">
        <f t="shared" si="35"/>
        <v>29.6</v>
      </c>
      <c r="AL55" s="1348">
        <f t="shared" si="35"/>
        <v>34</v>
      </c>
      <c r="AM55" s="1348">
        <f t="shared" si="35"/>
        <v>-12.5</v>
      </c>
      <c r="AN55" s="2044"/>
      <c r="AO55" s="1352"/>
      <c r="AP55" s="328"/>
      <c r="AQ55" s="1352"/>
      <c r="AR55" s="1352"/>
      <c r="AS55" s="2014"/>
      <c r="AT55" s="2014"/>
      <c r="AU55" s="1352"/>
      <c r="AV55" s="1352"/>
      <c r="AW55" s="1352"/>
      <c r="AX55" s="1352"/>
      <c r="AY55" s="1352"/>
      <c r="AZ55" s="1352"/>
      <c r="BA55" s="1352"/>
      <c r="BB55" s="1352"/>
      <c r="BC55" s="1352"/>
      <c r="BD55" s="1352"/>
      <c r="BE55" s="1352"/>
      <c r="BF55" s="1352"/>
      <c r="BG55" s="1352"/>
      <c r="BH55" s="1352"/>
      <c r="BI55" s="1352"/>
      <c r="BJ55" s="1352"/>
      <c r="BK55" s="1352"/>
      <c r="BL55" s="1352"/>
      <c r="BM55" s="1352"/>
      <c r="BN55" s="1352"/>
      <c r="BO55" s="1352"/>
      <c r="BP55" s="1352"/>
      <c r="BQ55" s="1352"/>
      <c r="BR55" s="1352"/>
      <c r="BS55" s="1352"/>
      <c r="BT55" s="1352"/>
      <c r="BU55" s="1352"/>
      <c r="BV55" s="1352"/>
      <c r="BW55" s="1352"/>
      <c r="BX55" s="1352"/>
      <c r="BY55" s="1352"/>
      <c r="BZ55" s="1352"/>
      <c r="CA55" s="1352"/>
      <c r="CB55" s="1352"/>
      <c r="CC55" s="1352"/>
      <c r="CD55" s="1352"/>
      <c r="CE55" s="1352"/>
      <c r="CF55" s="1352"/>
      <c r="CG55" s="1352"/>
      <c r="CH55" s="1352"/>
      <c r="CI55" s="1352"/>
      <c r="CJ55" s="1352"/>
      <c r="CK55" s="1352"/>
      <c r="CL55" s="1352"/>
      <c r="CM55" s="1352"/>
      <c r="CN55" s="1352"/>
      <c r="CO55" s="1352"/>
      <c r="CP55" s="1352"/>
      <c r="CQ55" s="1352"/>
      <c r="CR55" s="1352"/>
      <c r="CS55" s="1352"/>
      <c r="CT55" s="1352"/>
      <c r="CU55" s="1352"/>
      <c r="CV55" s="1352"/>
      <c r="CW55" s="1352"/>
      <c r="CX55" s="1352"/>
      <c r="CY55" s="1352"/>
      <c r="CZ55" s="1352"/>
      <c r="DA55" s="1352"/>
      <c r="DB55" s="1352"/>
      <c r="DC55" s="1352"/>
      <c r="DD55" s="1352"/>
      <c r="DE55" s="1352"/>
      <c r="DF55" s="1352"/>
      <c r="DG55" s="1352"/>
      <c r="DH55" s="1352"/>
      <c r="DI55" s="1352"/>
      <c r="DJ55" s="1352"/>
      <c r="DK55" s="1352"/>
      <c r="DL55" s="1352"/>
      <c r="DM55" s="1352"/>
      <c r="DN55" s="1352"/>
      <c r="DO55" s="1352"/>
      <c r="DP55" s="1352"/>
      <c r="DQ55" s="1352"/>
      <c r="DR55" s="1352"/>
      <c r="DS55" s="1352"/>
      <c r="DT55" s="1352"/>
      <c r="DU55" s="1352"/>
      <c r="DV55" s="1352"/>
      <c r="DW55" s="1352"/>
      <c r="DX55" s="1352"/>
      <c r="DY55" s="1352"/>
      <c r="DZ55" s="1352"/>
      <c r="EA55" s="1352"/>
      <c r="EB55" s="1352"/>
      <c r="EC55" s="1352"/>
      <c r="ED55" s="1352"/>
      <c r="EE55" s="1352"/>
      <c r="EF55" s="1352"/>
      <c r="EG55" s="1352"/>
      <c r="EH55" s="1352"/>
      <c r="EI55" s="1352"/>
      <c r="EJ55" s="1352"/>
      <c r="EK55" s="1352"/>
      <c r="EL55" s="1352"/>
      <c r="EM55" s="1352"/>
      <c r="EN55" s="1352"/>
      <c r="EO55" s="1352"/>
      <c r="EP55" s="1352"/>
      <c r="EQ55" s="1352"/>
      <c r="ER55" s="1352"/>
      <c r="ES55" s="1352"/>
      <c r="ET55" s="1352"/>
      <c r="EU55" s="1352"/>
      <c r="EV55" s="1352"/>
      <c r="EW55" s="1352"/>
      <c r="EX55" s="1352"/>
      <c r="EY55" s="1352"/>
      <c r="EZ55" s="1352"/>
      <c r="FA55" s="1352"/>
      <c r="FB55" s="1352"/>
      <c r="FC55" s="1352"/>
      <c r="FD55" s="1352"/>
      <c r="FE55" s="1352"/>
      <c r="FF55" s="1352"/>
      <c r="FG55" s="1352"/>
      <c r="FH55" s="1352"/>
      <c r="FI55" s="1352"/>
      <c r="FJ55" s="1352"/>
      <c r="FK55" s="1352"/>
      <c r="FL55" s="1352"/>
      <c r="FM55" s="1352"/>
      <c r="FN55" s="1352"/>
      <c r="FO55" s="1352"/>
      <c r="FP55" s="1352"/>
      <c r="FQ55" s="1352"/>
      <c r="FR55" s="1352"/>
      <c r="FS55" s="1352"/>
      <c r="FT55" s="1352"/>
      <c r="FU55" s="1352"/>
      <c r="FV55" s="1352"/>
      <c r="FW55" s="1352"/>
      <c r="FX55" s="1352"/>
      <c r="FY55" s="1352"/>
      <c r="FZ55" s="1352"/>
      <c r="GA55" s="1352"/>
      <c r="GB55" s="1352"/>
      <c r="GC55" s="1352"/>
      <c r="GD55" s="1352"/>
      <c r="GE55" s="1352"/>
      <c r="GF55" s="1352"/>
      <c r="GG55" s="1352"/>
      <c r="GH55" s="1352"/>
      <c r="GI55" s="1352"/>
      <c r="GJ55" s="1352"/>
      <c r="GK55" s="1352"/>
      <c r="GL55" s="1352"/>
      <c r="GM55" s="1352"/>
      <c r="GN55" s="1352"/>
      <c r="GO55" s="1352"/>
      <c r="GP55" s="1352"/>
      <c r="GQ55" s="1352"/>
      <c r="GR55" s="1352"/>
      <c r="GS55" s="1352"/>
      <c r="GT55" s="1352"/>
      <c r="GU55" s="1352"/>
      <c r="GV55" s="1352"/>
      <c r="GW55" s="1352"/>
      <c r="GX55" s="1352"/>
      <c r="GY55" s="1352"/>
      <c r="GZ55" s="1352"/>
      <c r="HA55" s="1352"/>
      <c r="HB55" s="1352"/>
      <c r="HC55" s="1352"/>
      <c r="HD55" s="1352"/>
      <c r="HE55" s="1352"/>
      <c r="HF55" s="1352"/>
      <c r="HG55" s="1352"/>
      <c r="HH55" s="1352"/>
      <c r="HI55" s="1352"/>
      <c r="HJ55" s="1352"/>
      <c r="HK55" s="1352"/>
      <c r="HL55" s="1352"/>
      <c r="HM55" s="1352"/>
      <c r="HN55" s="1352"/>
      <c r="HO55" s="1352"/>
      <c r="HP55" s="1352"/>
      <c r="HQ55" s="1352"/>
      <c r="HR55" s="1352"/>
      <c r="HS55" s="1352"/>
      <c r="HT55" s="1352"/>
      <c r="HU55" s="1352"/>
      <c r="HV55" s="1352"/>
      <c r="HW55" s="1352"/>
      <c r="HX55" s="1352"/>
      <c r="HY55" s="1352"/>
      <c r="HZ55" s="1352"/>
      <c r="IA55" s="1352"/>
      <c r="IB55" s="1352"/>
      <c r="IC55" s="1352"/>
      <c r="ID55" s="1352"/>
      <c r="IE55" s="1352"/>
      <c r="IF55" s="1352"/>
      <c r="IG55" s="1352"/>
      <c r="IH55" s="1352"/>
      <c r="II55" s="1352"/>
      <c r="IJ55" s="1352"/>
      <c r="IK55" s="1352"/>
      <c r="IL55" s="1352"/>
      <c r="IM55" s="1352"/>
      <c r="IN55" s="1352"/>
      <c r="IO55" s="1352"/>
    </row>
    <row r="56" spans="1:249">
      <c r="A56" s="1352"/>
      <c r="B56" s="1355"/>
      <c r="C56" s="2045"/>
      <c r="D56" s="2046"/>
      <c r="E56" s="2046"/>
      <c r="F56" s="2047"/>
      <c r="G56" s="2047"/>
      <c r="H56" s="2047"/>
      <c r="I56" s="2047"/>
      <c r="J56" s="2047"/>
      <c r="K56" s="2047"/>
      <c r="L56" s="2047"/>
      <c r="M56" s="2047"/>
      <c r="N56" s="2047"/>
      <c r="O56" s="2048"/>
      <c r="P56" s="2048"/>
      <c r="Q56" s="2048"/>
      <c r="R56" s="2048"/>
      <c r="S56" s="2048"/>
      <c r="T56" s="2048"/>
      <c r="U56" s="2048"/>
      <c r="V56" s="2048"/>
      <c r="W56" s="2048"/>
      <c r="X56" s="2048"/>
      <c r="Y56" s="2048"/>
      <c r="Z56" s="2048"/>
      <c r="AA56" s="2048"/>
      <c r="AB56" s="2048"/>
      <c r="AC56" s="2048"/>
      <c r="AD56" s="2048"/>
      <c r="AG56" s="1528"/>
      <c r="AH56" s="1634"/>
      <c r="AI56" s="1352"/>
      <c r="AJ56" s="1352"/>
      <c r="AK56" s="1352"/>
      <c r="AL56" s="1352"/>
      <c r="AM56" s="1352"/>
      <c r="AN56" s="1528"/>
      <c r="AO56" s="1352"/>
      <c r="AP56" s="328"/>
      <c r="AQ56" s="1352"/>
      <c r="AR56" s="1352"/>
      <c r="AS56" s="2014"/>
      <c r="AT56" s="2014"/>
      <c r="AU56" s="1352"/>
      <c r="AV56" s="1352"/>
      <c r="AW56" s="1352"/>
      <c r="AX56" s="1352"/>
      <c r="AY56" s="1352"/>
      <c r="AZ56" s="1352"/>
      <c r="BA56" s="1352"/>
      <c r="BB56" s="1352"/>
      <c r="BC56" s="1352"/>
      <c r="BD56" s="1352"/>
      <c r="BE56" s="1352"/>
      <c r="BF56" s="1352"/>
      <c r="BG56" s="1352"/>
      <c r="BH56" s="1352"/>
      <c r="BI56" s="1352"/>
      <c r="BJ56" s="1352"/>
      <c r="BK56" s="1352"/>
      <c r="BL56" s="1352"/>
      <c r="BM56" s="1352"/>
      <c r="BN56" s="1352"/>
      <c r="BO56" s="1352"/>
      <c r="BP56" s="1352"/>
      <c r="BQ56" s="1352"/>
      <c r="BR56" s="1352"/>
      <c r="BS56" s="1352"/>
      <c r="BT56" s="1352"/>
      <c r="BU56" s="1352"/>
      <c r="BV56" s="1352"/>
      <c r="BW56" s="1352"/>
      <c r="BX56" s="1352"/>
      <c r="BY56" s="1352"/>
      <c r="BZ56" s="1352"/>
      <c r="CA56" s="1352"/>
      <c r="CB56" s="1352"/>
      <c r="CC56" s="1352"/>
      <c r="CD56" s="1352"/>
      <c r="CE56" s="1352"/>
      <c r="CF56" s="1352"/>
      <c r="CG56" s="1352"/>
      <c r="CH56" s="1352"/>
      <c r="CI56" s="1352"/>
      <c r="CJ56" s="1352"/>
      <c r="CK56" s="1352"/>
      <c r="CL56" s="1352"/>
      <c r="CM56" s="1352"/>
      <c r="CN56" s="1352"/>
      <c r="CO56" s="1352"/>
      <c r="CP56" s="1352"/>
      <c r="CQ56" s="1352"/>
      <c r="CR56" s="1352"/>
      <c r="CS56" s="1352"/>
      <c r="CT56" s="1352"/>
      <c r="CU56" s="1352"/>
      <c r="CV56" s="1352"/>
      <c r="CW56" s="1352"/>
      <c r="CX56" s="1352"/>
      <c r="CY56" s="1352"/>
      <c r="CZ56" s="1352"/>
      <c r="DA56" s="1352"/>
      <c r="DB56" s="1352"/>
      <c r="DC56" s="1352"/>
      <c r="DD56" s="1352"/>
      <c r="DE56" s="1352"/>
      <c r="DF56" s="1352"/>
      <c r="DG56" s="1352"/>
      <c r="DH56" s="1352"/>
      <c r="DI56" s="1352"/>
      <c r="DJ56" s="1352"/>
      <c r="DK56" s="1352"/>
      <c r="DL56" s="1352"/>
      <c r="DM56" s="1352"/>
      <c r="DN56" s="1352"/>
      <c r="DO56" s="1352"/>
      <c r="DP56" s="1352"/>
      <c r="DQ56" s="1352"/>
      <c r="DR56" s="1352"/>
      <c r="DS56" s="1352"/>
      <c r="DT56" s="1352"/>
      <c r="DU56" s="1352"/>
      <c r="DV56" s="1352"/>
      <c r="DW56" s="1352"/>
      <c r="DX56" s="1352"/>
      <c r="DY56" s="1352"/>
      <c r="DZ56" s="1352"/>
      <c r="EA56" s="1352"/>
      <c r="EB56" s="1352"/>
      <c r="EC56" s="1352"/>
      <c r="ED56" s="1352"/>
      <c r="EE56" s="1352"/>
      <c r="EF56" s="1352"/>
      <c r="EG56" s="1352"/>
      <c r="EH56" s="1352"/>
      <c r="EI56" s="1352"/>
      <c r="EJ56" s="1352"/>
      <c r="EK56" s="1352"/>
      <c r="EL56" s="1352"/>
      <c r="EM56" s="1352"/>
      <c r="EN56" s="1352"/>
      <c r="EO56" s="1352"/>
      <c r="EP56" s="1352"/>
      <c r="EQ56" s="1352"/>
      <c r="ER56" s="1352"/>
      <c r="ES56" s="1352"/>
      <c r="ET56" s="1352"/>
      <c r="EU56" s="1352"/>
      <c r="EV56" s="1352"/>
      <c r="EW56" s="1352"/>
      <c r="EX56" s="1352"/>
      <c r="EY56" s="1352"/>
      <c r="EZ56" s="1352"/>
      <c r="FA56" s="1352"/>
      <c r="FB56" s="1352"/>
      <c r="FC56" s="1352"/>
      <c r="FD56" s="1352"/>
      <c r="FE56" s="1352"/>
      <c r="FF56" s="1352"/>
      <c r="FG56" s="1352"/>
      <c r="FH56" s="1352"/>
      <c r="FI56" s="1352"/>
      <c r="FJ56" s="1352"/>
      <c r="FK56" s="1352"/>
      <c r="FL56" s="1352"/>
      <c r="FM56" s="1352"/>
      <c r="FN56" s="1352"/>
      <c r="FO56" s="1352"/>
      <c r="FP56" s="1352"/>
      <c r="FQ56" s="1352"/>
      <c r="FR56" s="1352"/>
      <c r="FS56" s="1352"/>
      <c r="FT56" s="1352"/>
      <c r="FU56" s="1352"/>
      <c r="FV56" s="1352"/>
      <c r="FW56" s="1352"/>
      <c r="FX56" s="1352"/>
      <c r="FY56" s="1352"/>
      <c r="FZ56" s="1352"/>
      <c r="GA56" s="1352"/>
      <c r="GB56" s="1352"/>
      <c r="GC56" s="1352"/>
      <c r="GD56" s="1352"/>
      <c r="GE56" s="1352"/>
      <c r="GF56" s="1352"/>
      <c r="GG56" s="1352"/>
      <c r="GH56" s="1352"/>
      <c r="GI56" s="1352"/>
      <c r="GJ56" s="1352"/>
      <c r="GK56" s="1352"/>
      <c r="GL56" s="1352"/>
      <c r="GM56" s="1352"/>
      <c r="GN56" s="1352"/>
      <c r="GO56" s="1352"/>
      <c r="GP56" s="1352"/>
      <c r="GQ56" s="1352"/>
      <c r="GR56" s="1352"/>
      <c r="GS56" s="1352"/>
      <c r="GT56" s="1352"/>
      <c r="GU56" s="1352"/>
      <c r="GV56" s="1352"/>
      <c r="GW56" s="1352"/>
      <c r="GX56" s="1352"/>
      <c r="GY56" s="1352"/>
      <c r="GZ56" s="1352"/>
      <c r="HA56" s="1352"/>
      <c r="HB56" s="1352"/>
      <c r="HC56" s="1352"/>
      <c r="HD56" s="1352"/>
      <c r="HE56" s="1352"/>
      <c r="HF56" s="1352"/>
      <c r="HG56" s="1352"/>
      <c r="HH56" s="1352"/>
      <c r="HI56" s="1352"/>
      <c r="HJ56" s="1352"/>
      <c r="HK56" s="1352"/>
      <c r="HL56" s="1352"/>
      <c r="HM56" s="1352"/>
      <c r="HN56" s="1352"/>
      <c r="HO56" s="1352"/>
      <c r="HP56" s="1352"/>
      <c r="HQ56" s="1352"/>
      <c r="HR56" s="1352"/>
      <c r="HS56" s="1352"/>
      <c r="HT56" s="1352"/>
      <c r="HU56" s="1352"/>
      <c r="HV56" s="1352"/>
      <c r="HW56" s="1352"/>
      <c r="HX56" s="1352"/>
      <c r="HY56" s="1352"/>
      <c r="HZ56" s="1352"/>
      <c r="IA56" s="1352"/>
      <c r="IB56" s="1352"/>
      <c r="IC56" s="1352"/>
      <c r="ID56" s="1352"/>
      <c r="IE56" s="1352"/>
      <c r="IF56" s="1352"/>
      <c r="IG56" s="1352"/>
      <c r="IH56" s="1352"/>
      <c r="II56" s="1352"/>
      <c r="IJ56" s="1352"/>
      <c r="IK56" s="1352"/>
      <c r="IL56" s="1352"/>
      <c r="IM56" s="1352"/>
      <c r="IN56" s="1352"/>
      <c r="IO56" s="1352"/>
    </row>
    <row r="57" spans="1:249">
      <c r="A57" s="1352"/>
      <c r="B57" s="1355"/>
      <c r="C57" s="2045"/>
      <c r="D57" s="2046"/>
      <c r="E57" s="1634"/>
      <c r="Y57" s="2049"/>
      <c r="Z57" s="2049"/>
      <c r="AA57" s="2049"/>
      <c r="AB57" s="2049"/>
      <c r="AE57" s="1634"/>
      <c r="AF57" s="1634"/>
      <c r="AG57" s="2050"/>
      <c r="AH57" s="2050"/>
      <c r="AI57" s="2050"/>
      <c r="AJ57" s="2050"/>
      <c r="AK57" s="2050"/>
      <c r="AL57" s="2050"/>
      <c r="AM57" s="2050"/>
      <c r="AN57" s="1528"/>
      <c r="AO57" s="1352"/>
      <c r="AP57" s="328"/>
      <c r="AQ57" s="1352"/>
      <c r="AR57" s="1352"/>
      <c r="AS57" s="2014"/>
      <c r="AT57" s="2014"/>
      <c r="AU57" s="1352"/>
      <c r="AV57" s="1352"/>
      <c r="AW57" s="1352"/>
      <c r="AX57" s="1352"/>
      <c r="AY57" s="1352"/>
      <c r="AZ57" s="1352"/>
      <c r="BA57" s="1352"/>
      <c r="BB57" s="1352"/>
      <c r="BC57" s="1352"/>
      <c r="BD57" s="1352"/>
      <c r="BE57" s="1352"/>
      <c r="BF57" s="1352"/>
      <c r="BG57" s="1352"/>
      <c r="BH57" s="1352"/>
      <c r="BI57" s="1352"/>
      <c r="BJ57" s="1352"/>
      <c r="BK57" s="1352"/>
      <c r="BL57" s="1352"/>
      <c r="BM57" s="1352"/>
      <c r="BN57" s="1352"/>
      <c r="BO57" s="1352"/>
      <c r="BP57" s="1352"/>
      <c r="BQ57" s="1352"/>
      <c r="BR57" s="1352"/>
      <c r="BS57" s="1352"/>
      <c r="BT57" s="1352"/>
      <c r="BU57" s="1352"/>
      <c r="BV57" s="1352"/>
      <c r="BW57" s="1352"/>
      <c r="BX57" s="1352"/>
      <c r="BY57" s="1352"/>
      <c r="BZ57" s="1352"/>
      <c r="CA57" s="1352"/>
      <c r="CB57" s="1352"/>
      <c r="CC57" s="1352"/>
      <c r="CD57" s="1352"/>
      <c r="CE57" s="1352"/>
      <c r="CF57" s="1352"/>
      <c r="CG57" s="1352"/>
      <c r="CH57" s="1352"/>
      <c r="CI57" s="1352"/>
      <c r="CJ57" s="1352"/>
      <c r="CK57" s="1352"/>
      <c r="CL57" s="1352"/>
      <c r="CM57" s="1352"/>
      <c r="CN57" s="1352"/>
      <c r="CO57" s="1352"/>
      <c r="CP57" s="1352"/>
      <c r="CQ57" s="1352"/>
      <c r="CR57" s="1352"/>
      <c r="CS57" s="1352"/>
      <c r="CT57" s="1352"/>
      <c r="CU57" s="1352"/>
      <c r="CV57" s="1352"/>
      <c r="CW57" s="1352"/>
      <c r="CX57" s="1352"/>
      <c r="CY57" s="1352"/>
      <c r="CZ57" s="1352"/>
      <c r="DA57" s="1352"/>
      <c r="DB57" s="1352"/>
      <c r="DC57" s="1352"/>
      <c r="DD57" s="1352"/>
      <c r="DE57" s="1352"/>
      <c r="DF57" s="1352"/>
      <c r="DG57" s="1352"/>
      <c r="DH57" s="1352"/>
      <c r="DI57" s="1352"/>
      <c r="DJ57" s="1352"/>
      <c r="DK57" s="1352"/>
      <c r="DL57" s="1352"/>
      <c r="DM57" s="1352"/>
      <c r="DN57" s="1352"/>
      <c r="DO57" s="1352"/>
      <c r="DP57" s="1352"/>
      <c r="DQ57" s="1352"/>
      <c r="DR57" s="1352"/>
      <c r="DS57" s="1352"/>
      <c r="DT57" s="1352"/>
      <c r="DU57" s="1352"/>
      <c r="DV57" s="1352"/>
      <c r="DW57" s="1352"/>
      <c r="DX57" s="1352"/>
      <c r="DY57" s="1352"/>
      <c r="DZ57" s="1352"/>
      <c r="EA57" s="1352"/>
      <c r="EB57" s="1352"/>
      <c r="EC57" s="1352"/>
      <c r="ED57" s="1352"/>
      <c r="EE57" s="1352"/>
      <c r="EF57" s="1352"/>
      <c r="EG57" s="1352"/>
      <c r="EH57" s="1352"/>
      <c r="EI57" s="1352"/>
      <c r="EJ57" s="1352"/>
      <c r="EK57" s="1352"/>
      <c r="EL57" s="1352"/>
      <c r="EM57" s="1352"/>
      <c r="EN57" s="1352"/>
      <c r="EO57" s="1352"/>
      <c r="EP57" s="1352"/>
      <c r="EQ57" s="1352"/>
      <c r="ER57" s="1352"/>
      <c r="ES57" s="1352"/>
      <c r="ET57" s="1352"/>
      <c r="EU57" s="1352"/>
      <c r="EV57" s="1352"/>
      <c r="EW57" s="1352"/>
      <c r="EX57" s="1352"/>
      <c r="EY57" s="1352"/>
      <c r="EZ57" s="1352"/>
      <c r="FA57" s="1352"/>
      <c r="FB57" s="1352"/>
      <c r="FC57" s="1352"/>
      <c r="FD57" s="1352"/>
      <c r="FE57" s="1352"/>
      <c r="FF57" s="1352"/>
      <c r="FG57" s="1352"/>
      <c r="FH57" s="1352"/>
      <c r="FI57" s="1352"/>
      <c r="FJ57" s="1352"/>
      <c r="FK57" s="1352"/>
      <c r="FL57" s="1352"/>
      <c r="FM57" s="1352"/>
      <c r="FN57" s="1352"/>
      <c r="FO57" s="1352"/>
      <c r="FP57" s="1352"/>
      <c r="FQ57" s="1352"/>
      <c r="FR57" s="1352"/>
      <c r="FS57" s="1352"/>
      <c r="FT57" s="1352"/>
      <c r="FU57" s="1352"/>
      <c r="FV57" s="1352"/>
      <c r="FW57" s="1352"/>
      <c r="FX57" s="1352"/>
      <c r="FY57" s="1352"/>
      <c r="FZ57" s="1352"/>
      <c r="GA57" s="1352"/>
      <c r="GB57" s="1352"/>
      <c r="GC57" s="1352"/>
      <c r="GD57" s="1352"/>
      <c r="GE57" s="1352"/>
      <c r="GF57" s="1352"/>
      <c r="GG57" s="1352"/>
      <c r="GH57" s="1352"/>
      <c r="GI57" s="1352"/>
      <c r="GJ57" s="1352"/>
      <c r="GK57" s="1352"/>
      <c r="GL57" s="1352"/>
      <c r="GM57" s="1352"/>
      <c r="GN57" s="1352"/>
      <c r="GO57" s="1352"/>
      <c r="GP57" s="1352"/>
      <c r="GQ57" s="1352"/>
      <c r="GR57" s="1352"/>
      <c r="GS57" s="1352"/>
      <c r="GT57" s="1352"/>
      <c r="GU57" s="1352"/>
      <c r="GV57" s="1352"/>
      <c r="GW57" s="1352"/>
      <c r="GX57" s="1352"/>
      <c r="GY57" s="1352"/>
      <c r="GZ57" s="1352"/>
      <c r="HA57" s="1352"/>
      <c r="HB57" s="1352"/>
      <c r="HC57" s="1352"/>
      <c r="HD57" s="1352"/>
      <c r="HE57" s="1352"/>
      <c r="HF57" s="1352"/>
      <c r="HG57" s="1352"/>
      <c r="HH57" s="1352"/>
      <c r="HI57" s="1352"/>
      <c r="HJ57" s="1352"/>
      <c r="HK57" s="1352"/>
      <c r="HL57" s="1352"/>
      <c r="HM57" s="1352"/>
      <c r="HN57" s="1352"/>
      <c r="HO57" s="1352"/>
      <c r="HP57" s="1352"/>
      <c r="HQ57" s="1352"/>
      <c r="HR57" s="1352"/>
      <c r="HS57" s="1352"/>
      <c r="HT57" s="1352"/>
      <c r="HU57" s="1352"/>
      <c r="HV57" s="1352"/>
      <c r="HW57" s="1352"/>
      <c r="HX57" s="1352"/>
      <c r="HY57" s="1352"/>
      <c r="HZ57" s="1352"/>
      <c r="IA57" s="1352"/>
      <c r="IB57" s="1352"/>
      <c r="IC57" s="1352"/>
      <c r="ID57" s="1352"/>
      <c r="IE57" s="1352"/>
      <c r="IF57" s="1352"/>
      <c r="IG57" s="1352"/>
      <c r="IH57" s="1352"/>
      <c r="II57" s="1352"/>
      <c r="IJ57" s="1352"/>
      <c r="IK57" s="1352"/>
      <c r="IL57" s="1352"/>
      <c r="IM57" s="1352"/>
      <c r="IN57" s="1352"/>
      <c r="IO57" s="1352"/>
    </row>
    <row r="58" spans="1:249" ht="14.5" thickBot="1">
      <c r="A58" s="1352"/>
      <c r="B58" s="2331" t="s">
        <v>1388</v>
      </c>
      <c r="C58" s="2045"/>
      <c r="D58" s="2046"/>
      <c r="E58" s="2046"/>
      <c r="F58" s="2047"/>
      <c r="G58" s="2047"/>
      <c r="H58" s="2047"/>
      <c r="I58" s="2047"/>
      <c r="J58" s="2047"/>
      <c r="K58" s="2047"/>
      <c r="L58" s="2047"/>
      <c r="M58" s="2047"/>
      <c r="N58" s="2047"/>
      <c r="O58" s="2048"/>
      <c r="P58" s="2048"/>
      <c r="Q58" s="2048"/>
      <c r="R58" s="2048"/>
      <c r="S58" s="2048"/>
      <c r="T58" s="2048"/>
      <c r="U58" s="2048"/>
      <c r="V58" s="2048"/>
      <c r="W58" s="2048"/>
      <c r="X58" s="2048"/>
      <c r="Y58" s="2048"/>
      <c r="Z58" s="2048"/>
      <c r="AA58" s="2048"/>
      <c r="AB58" s="2048" t="s">
        <v>521</v>
      </c>
      <c r="AC58" s="2048"/>
      <c r="AD58" s="2048"/>
      <c r="AG58" s="1528"/>
      <c r="AH58" s="1634"/>
      <c r="AI58" s="1352"/>
      <c r="AJ58" s="1352"/>
      <c r="AK58" s="1352"/>
      <c r="AL58" s="1352"/>
      <c r="AM58" s="1352"/>
      <c r="AN58" s="1219" t="s">
        <v>1262</v>
      </c>
      <c r="AO58" s="1352"/>
      <c r="AP58" s="328" t="s">
        <v>271</v>
      </c>
      <c r="AQ58" s="1352"/>
      <c r="AR58" s="1352"/>
      <c r="AS58" s="2014"/>
      <c r="AT58" s="2014"/>
      <c r="AU58" s="1352"/>
      <c r="AV58" s="1352"/>
      <c r="AW58" s="1352"/>
      <c r="AX58" s="1352"/>
      <c r="AY58" s="1352"/>
      <c r="AZ58" s="1352"/>
      <c r="BA58" s="1352"/>
      <c r="BB58" s="1352"/>
      <c r="BC58" s="1352"/>
      <c r="BD58" s="1352"/>
      <c r="BE58" s="1352"/>
      <c r="BF58" s="1352"/>
      <c r="BG58" s="1352"/>
      <c r="BH58" s="1352"/>
      <c r="BI58" s="1352"/>
      <c r="BJ58" s="1352"/>
      <c r="BK58" s="1352"/>
      <c r="BL58" s="1352"/>
      <c r="BM58" s="1352"/>
      <c r="BN58" s="1352"/>
      <c r="BO58" s="1352"/>
      <c r="BP58" s="1352"/>
      <c r="BQ58" s="1352"/>
      <c r="BR58" s="1352"/>
      <c r="BS58" s="1352"/>
      <c r="BT58" s="1352"/>
      <c r="BU58" s="1352"/>
      <c r="BV58" s="1352"/>
      <c r="BW58" s="1352"/>
      <c r="BX58" s="1352"/>
      <c r="BY58" s="1352"/>
      <c r="BZ58" s="1352"/>
      <c r="CA58" s="1352"/>
      <c r="CB58" s="1352"/>
      <c r="CC58" s="1352"/>
      <c r="CD58" s="1352"/>
      <c r="CE58" s="1352"/>
      <c r="CF58" s="1352"/>
      <c r="CG58" s="1352"/>
      <c r="CH58" s="1352"/>
      <c r="CI58" s="1352"/>
      <c r="CJ58" s="1352"/>
      <c r="CK58" s="1352"/>
      <c r="CL58" s="1352"/>
      <c r="CM58" s="1352"/>
      <c r="CN58" s="1352"/>
      <c r="CO58" s="1352"/>
      <c r="CP58" s="1352"/>
      <c r="CQ58" s="1352"/>
      <c r="CR58" s="1352"/>
      <c r="CS58" s="1352"/>
      <c r="CT58" s="1352"/>
      <c r="CU58" s="1352"/>
      <c r="CV58" s="1352"/>
      <c r="CW58" s="1352"/>
      <c r="CX58" s="1352"/>
      <c r="CY58" s="1352"/>
      <c r="CZ58" s="1352"/>
      <c r="DA58" s="1352"/>
      <c r="DB58" s="1352"/>
      <c r="DC58" s="1352"/>
      <c r="DD58" s="1352"/>
      <c r="DE58" s="1352"/>
      <c r="DF58" s="1352"/>
      <c r="DG58" s="1352"/>
      <c r="DH58" s="1352"/>
      <c r="DI58" s="1352"/>
      <c r="DJ58" s="1352"/>
      <c r="DK58" s="1352"/>
      <c r="DL58" s="1352"/>
      <c r="DM58" s="1352"/>
      <c r="DN58" s="1352"/>
      <c r="DO58" s="1352"/>
      <c r="DP58" s="1352"/>
      <c r="DQ58" s="1352"/>
      <c r="DR58" s="1352"/>
      <c r="DS58" s="1352"/>
      <c r="DT58" s="1352"/>
      <c r="DU58" s="1352"/>
      <c r="DV58" s="1352"/>
      <c r="DW58" s="1352"/>
      <c r="DX58" s="1352"/>
      <c r="DY58" s="1352"/>
      <c r="DZ58" s="1352"/>
      <c r="EA58" s="1352"/>
      <c r="EB58" s="1352"/>
      <c r="EC58" s="1352"/>
      <c r="ED58" s="1352"/>
      <c r="EE58" s="1352"/>
      <c r="EF58" s="1352"/>
      <c r="EG58" s="1352"/>
      <c r="EH58" s="1352"/>
      <c r="EI58" s="1352"/>
      <c r="EJ58" s="1352"/>
      <c r="EK58" s="1352"/>
      <c r="EL58" s="1352"/>
      <c r="EM58" s="1352"/>
      <c r="EN58" s="1352"/>
      <c r="EO58" s="1352"/>
      <c r="EP58" s="1352"/>
      <c r="EQ58" s="1352"/>
      <c r="ER58" s="1352"/>
      <c r="ES58" s="1352"/>
      <c r="ET58" s="1352"/>
      <c r="EU58" s="1352"/>
      <c r="EV58" s="1352"/>
      <c r="EW58" s="1352"/>
      <c r="EX58" s="1352"/>
      <c r="EY58" s="1352"/>
      <c r="EZ58" s="1352"/>
      <c r="FA58" s="1352"/>
      <c r="FB58" s="1352"/>
      <c r="FC58" s="1352"/>
      <c r="FD58" s="1352"/>
      <c r="FE58" s="1352"/>
      <c r="FF58" s="1352"/>
      <c r="FG58" s="1352"/>
      <c r="FH58" s="1352"/>
      <c r="FI58" s="1352"/>
      <c r="FJ58" s="1352"/>
      <c r="FK58" s="1352"/>
      <c r="FL58" s="1352"/>
      <c r="FM58" s="1352"/>
      <c r="FN58" s="1352"/>
      <c r="FO58" s="1352"/>
      <c r="FP58" s="1352"/>
      <c r="FQ58" s="1352"/>
      <c r="FR58" s="1352"/>
      <c r="FS58" s="1352"/>
      <c r="FT58" s="1352"/>
      <c r="FU58" s="1352"/>
      <c r="FV58" s="1352"/>
      <c r="FW58" s="1352"/>
      <c r="FX58" s="1352"/>
      <c r="FY58" s="1352"/>
      <c r="FZ58" s="1352"/>
      <c r="GA58" s="1352"/>
      <c r="GB58" s="1352"/>
      <c r="GC58" s="1352"/>
      <c r="GD58" s="1352"/>
      <c r="GE58" s="1352"/>
      <c r="GF58" s="1352"/>
      <c r="GG58" s="1352"/>
      <c r="GH58" s="1352"/>
      <c r="GI58" s="1352"/>
      <c r="GJ58" s="1352"/>
      <c r="GK58" s="1352"/>
      <c r="GL58" s="1352"/>
      <c r="GM58" s="1352"/>
      <c r="GN58" s="1352"/>
      <c r="GO58" s="1352"/>
      <c r="GP58" s="1352"/>
      <c r="GQ58" s="1352"/>
      <c r="GR58" s="1352"/>
      <c r="GS58" s="1352"/>
      <c r="GT58" s="1352"/>
      <c r="GU58" s="1352"/>
      <c r="GV58" s="1352"/>
      <c r="GW58" s="1352"/>
      <c r="GX58" s="1352"/>
      <c r="GY58" s="1352"/>
      <c r="GZ58" s="1352"/>
      <c r="HA58" s="1352"/>
      <c r="HB58" s="1352"/>
      <c r="HC58" s="1352"/>
      <c r="HD58" s="1352"/>
      <c r="HE58" s="1352"/>
      <c r="HF58" s="1352"/>
      <c r="HG58" s="1352"/>
      <c r="HH58" s="1352"/>
      <c r="HI58" s="1352"/>
      <c r="HJ58" s="1352"/>
      <c r="HK58" s="1352"/>
      <c r="HL58" s="1352"/>
      <c r="HM58" s="1352"/>
      <c r="HN58" s="1352"/>
      <c r="HO58" s="1352"/>
      <c r="HP58" s="1352"/>
      <c r="HQ58" s="1352"/>
      <c r="HR58" s="1352"/>
      <c r="HS58" s="1352"/>
      <c r="HT58" s="1352"/>
      <c r="HU58" s="1352"/>
      <c r="HV58" s="1352"/>
      <c r="HW58" s="1352"/>
      <c r="HX58" s="1352"/>
      <c r="HY58" s="1352"/>
      <c r="HZ58" s="1352"/>
      <c r="IA58" s="1352"/>
      <c r="IB58" s="1352"/>
      <c r="IC58" s="1352"/>
      <c r="ID58" s="1352"/>
      <c r="IE58" s="1352"/>
      <c r="IF58" s="1352"/>
      <c r="IG58" s="1352"/>
      <c r="IH58" s="1352"/>
      <c r="II58" s="1352"/>
      <c r="IJ58" s="1352"/>
      <c r="IK58" s="1352"/>
      <c r="IL58" s="1352"/>
      <c r="IM58" s="1352"/>
      <c r="IN58" s="1352"/>
      <c r="IO58" s="1352"/>
    </row>
    <row r="59" spans="1:249" s="2061" customFormat="1" ht="12">
      <c r="A59" s="1569"/>
      <c r="B59" s="2051"/>
      <c r="C59" s="2052"/>
      <c r="D59" s="1941" t="s">
        <v>962</v>
      </c>
      <c r="E59" s="1942"/>
      <c r="F59" s="2053"/>
      <c r="G59" s="2053"/>
      <c r="H59" s="2053"/>
      <c r="I59" s="2053"/>
      <c r="J59" s="2053"/>
      <c r="K59" s="2053"/>
      <c r="L59" s="2053"/>
      <c r="M59" s="2053"/>
      <c r="N59" s="2053"/>
      <c r="O59" s="2054" t="s">
        <v>521</v>
      </c>
      <c r="P59" s="2054"/>
      <c r="Q59" s="2055" t="s">
        <v>1114</v>
      </c>
      <c r="R59" s="2055"/>
      <c r="S59" s="2055"/>
      <c r="T59" s="2055"/>
      <c r="U59" s="2055"/>
      <c r="V59" s="2055"/>
      <c r="W59" s="2055"/>
      <c r="X59" s="2055"/>
      <c r="Y59" s="2055"/>
      <c r="Z59" s="2055"/>
      <c r="AA59" s="2055"/>
      <c r="AB59" s="2055"/>
      <c r="AC59" s="2055"/>
      <c r="AD59" s="2056"/>
      <c r="AE59" s="2057"/>
      <c r="AF59" s="2057"/>
      <c r="AG59" s="2058"/>
      <c r="AH59" s="1943"/>
      <c r="AI59" s="1940"/>
      <c r="AJ59" s="1940"/>
      <c r="AK59" s="1940"/>
      <c r="AL59" s="1940"/>
      <c r="AM59" s="1940"/>
      <c r="AN59" s="2059" t="s">
        <v>965</v>
      </c>
      <c r="AO59" s="1569"/>
      <c r="AP59" s="1569"/>
      <c r="AQ59" s="1569"/>
      <c r="AR59" s="1569"/>
      <c r="AS59" s="2060"/>
      <c r="AT59" s="2060"/>
      <c r="AU59" s="1352"/>
      <c r="AV59" s="1352"/>
      <c r="AW59" s="1569"/>
      <c r="AX59" s="1569"/>
      <c r="AY59" s="1569"/>
      <c r="AZ59" s="1569"/>
      <c r="BA59" s="1569"/>
      <c r="BB59" s="1569"/>
      <c r="BC59" s="1569"/>
      <c r="BD59" s="1569"/>
      <c r="BE59" s="1569"/>
      <c r="BF59" s="1569"/>
      <c r="BG59" s="1569"/>
      <c r="BH59" s="1569"/>
      <c r="BI59" s="1569"/>
      <c r="BJ59" s="1569"/>
      <c r="BK59" s="1569"/>
      <c r="BL59" s="1569"/>
      <c r="BM59" s="1569"/>
      <c r="BN59" s="1569"/>
      <c r="BO59" s="1569"/>
      <c r="BP59" s="1569"/>
      <c r="BQ59" s="1569"/>
      <c r="BR59" s="1569"/>
      <c r="BS59" s="1569"/>
      <c r="BT59" s="1569"/>
      <c r="BU59" s="1569"/>
      <c r="BV59" s="1569"/>
      <c r="BW59" s="1569"/>
      <c r="BX59" s="1569"/>
      <c r="BY59" s="1569"/>
      <c r="BZ59" s="1569"/>
      <c r="CA59" s="1569"/>
      <c r="CB59" s="1569"/>
      <c r="CC59" s="1569"/>
      <c r="CD59" s="1569"/>
      <c r="CE59" s="1569"/>
      <c r="CF59" s="1569"/>
      <c r="CG59" s="1569"/>
      <c r="CH59" s="1569"/>
      <c r="CI59" s="1569"/>
      <c r="CJ59" s="1569"/>
      <c r="CK59" s="1569"/>
      <c r="CL59" s="1569"/>
      <c r="CM59" s="1569"/>
      <c r="CN59" s="1569"/>
      <c r="CO59" s="1569"/>
      <c r="CP59" s="1569"/>
      <c r="CQ59" s="1569"/>
      <c r="CR59" s="1569"/>
      <c r="CS59" s="1569"/>
      <c r="CT59" s="1569"/>
      <c r="CU59" s="1569"/>
      <c r="CV59" s="1569"/>
      <c r="CW59" s="1569"/>
      <c r="CX59" s="1569"/>
      <c r="CY59" s="1569"/>
      <c r="CZ59" s="1569"/>
      <c r="DA59" s="1569"/>
      <c r="DB59" s="1569"/>
      <c r="DC59" s="1569"/>
      <c r="DD59" s="1569"/>
      <c r="DE59" s="1569"/>
      <c r="DF59" s="1569"/>
      <c r="DG59" s="1569"/>
      <c r="DH59" s="1569"/>
      <c r="DI59" s="1569"/>
      <c r="DJ59" s="1569"/>
      <c r="DK59" s="1569"/>
      <c r="DL59" s="1569"/>
      <c r="DM59" s="1569"/>
      <c r="DN59" s="1569"/>
      <c r="DO59" s="1569"/>
      <c r="DP59" s="1569"/>
      <c r="DQ59" s="1569"/>
      <c r="DR59" s="1569"/>
      <c r="DS59" s="1569"/>
      <c r="DT59" s="1569"/>
      <c r="DU59" s="1569"/>
      <c r="DV59" s="1569"/>
      <c r="DW59" s="1569"/>
      <c r="DX59" s="1569"/>
      <c r="DY59" s="1569"/>
      <c r="DZ59" s="1569"/>
      <c r="EA59" s="1569"/>
      <c r="EB59" s="1569"/>
      <c r="EC59" s="1569"/>
      <c r="ED59" s="1569"/>
      <c r="EE59" s="1569"/>
      <c r="EF59" s="1569"/>
      <c r="EG59" s="1569"/>
      <c r="EH59" s="1569"/>
      <c r="EI59" s="1569"/>
      <c r="EJ59" s="1569"/>
      <c r="EK59" s="1569"/>
      <c r="EL59" s="1569"/>
      <c r="EM59" s="1569"/>
      <c r="EN59" s="1569"/>
      <c r="EO59" s="1569"/>
      <c r="EP59" s="1569"/>
      <c r="EQ59" s="1569"/>
      <c r="ER59" s="1569"/>
      <c r="ES59" s="1569"/>
      <c r="ET59" s="1569"/>
      <c r="EU59" s="1569"/>
      <c r="EV59" s="1569"/>
      <c r="EW59" s="1569"/>
      <c r="EX59" s="1569"/>
      <c r="EY59" s="1569"/>
      <c r="EZ59" s="1569"/>
      <c r="FA59" s="1569"/>
      <c r="FB59" s="1569"/>
      <c r="FC59" s="1569"/>
      <c r="FD59" s="1569"/>
      <c r="FE59" s="1569"/>
      <c r="FF59" s="1569"/>
      <c r="FG59" s="1569"/>
      <c r="FH59" s="1569"/>
      <c r="FI59" s="1569"/>
      <c r="FJ59" s="1569"/>
      <c r="FK59" s="1569"/>
      <c r="FL59" s="1569"/>
      <c r="FM59" s="1569"/>
      <c r="FN59" s="1569"/>
      <c r="FO59" s="1569"/>
      <c r="FP59" s="1569"/>
      <c r="FQ59" s="1569"/>
      <c r="FR59" s="1569"/>
      <c r="FS59" s="1569"/>
      <c r="FT59" s="1569"/>
      <c r="FU59" s="1569"/>
      <c r="FV59" s="1569"/>
      <c r="FW59" s="1569"/>
      <c r="FX59" s="1569"/>
      <c r="FY59" s="1569"/>
      <c r="FZ59" s="1569"/>
      <c r="GA59" s="1569"/>
      <c r="GB59" s="1569"/>
      <c r="GC59" s="1569"/>
      <c r="GD59" s="1569"/>
      <c r="GE59" s="1569"/>
      <c r="GF59" s="1569"/>
      <c r="GG59" s="1569"/>
      <c r="GH59" s="1569"/>
      <c r="GI59" s="1569"/>
      <c r="GJ59" s="1569"/>
      <c r="GK59" s="1569"/>
      <c r="GL59" s="1569"/>
      <c r="GM59" s="1569"/>
      <c r="GN59" s="1569"/>
      <c r="GO59" s="1569"/>
      <c r="GP59" s="1569"/>
      <c r="GQ59" s="1569"/>
      <c r="GR59" s="1569"/>
      <c r="GS59" s="1569"/>
      <c r="GT59" s="1569"/>
      <c r="GU59" s="1569"/>
      <c r="GV59" s="1569"/>
      <c r="GW59" s="1569"/>
      <c r="GX59" s="1569"/>
      <c r="GY59" s="1569"/>
      <c r="GZ59" s="1569"/>
      <c r="HA59" s="1569"/>
      <c r="HB59" s="1569"/>
      <c r="HC59" s="1569"/>
      <c r="HD59" s="1569"/>
      <c r="HE59" s="1569"/>
      <c r="HF59" s="1569"/>
      <c r="HG59" s="1569"/>
      <c r="HH59" s="1569"/>
      <c r="HI59" s="1569"/>
      <c r="HJ59" s="1569"/>
      <c r="HK59" s="1569"/>
      <c r="HL59" s="1569"/>
      <c r="HM59" s="1569"/>
      <c r="HN59" s="1569"/>
      <c r="HO59" s="1569"/>
      <c r="HP59" s="1569"/>
      <c r="HQ59" s="1569"/>
      <c r="HR59" s="1569"/>
      <c r="HS59" s="1569"/>
      <c r="HT59" s="1569"/>
      <c r="HU59" s="1569"/>
      <c r="HV59" s="1569"/>
      <c r="HW59" s="1569"/>
      <c r="HX59" s="1569"/>
      <c r="HY59" s="1569"/>
      <c r="HZ59" s="1569"/>
      <c r="IA59" s="1569"/>
      <c r="IB59" s="1569"/>
      <c r="IC59" s="1569"/>
      <c r="ID59" s="1569"/>
      <c r="IE59" s="1569"/>
      <c r="IF59" s="1569"/>
      <c r="IG59" s="1569"/>
      <c r="IH59" s="1569"/>
      <c r="II59" s="1569"/>
      <c r="IJ59" s="1569"/>
      <c r="IK59" s="1569"/>
      <c r="IL59" s="1569"/>
      <c r="IM59" s="1569"/>
      <c r="IN59" s="1569"/>
      <c r="IO59" s="1569"/>
    </row>
    <row r="60" spans="1:249" ht="12">
      <c r="A60" s="1569"/>
      <c r="B60" s="2062"/>
      <c r="C60" s="1220"/>
      <c r="D60" s="2063"/>
      <c r="E60" s="2064">
        <v>1989</v>
      </c>
      <c r="F60" s="1944">
        <v>1990</v>
      </c>
      <c r="G60" s="1945">
        <v>1991</v>
      </c>
      <c r="H60" s="1945">
        <v>1992</v>
      </c>
      <c r="I60" s="1945">
        <v>1993</v>
      </c>
      <c r="J60" s="1946">
        <v>1994</v>
      </c>
      <c r="K60" s="1945">
        <v>1995</v>
      </c>
      <c r="L60" s="1945">
        <v>1996</v>
      </c>
      <c r="M60" s="1945">
        <v>1997</v>
      </c>
      <c r="N60" s="1945">
        <v>1998</v>
      </c>
      <c r="O60" s="1947">
        <v>1999</v>
      </c>
      <c r="P60" s="1947">
        <v>2000</v>
      </c>
      <c r="Q60" s="1947">
        <v>2001</v>
      </c>
      <c r="R60" s="1947">
        <v>2002</v>
      </c>
      <c r="S60" s="1947">
        <v>2003</v>
      </c>
      <c r="T60" s="1947">
        <v>2004</v>
      </c>
      <c r="U60" s="1947">
        <v>2005</v>
      </c>
      <c r="V60" s="1947">
        <v>2006</v>
      </c>
      <c r="W60" s="1947">
        <v>2007</v>
      </c>
      <c r="X60" s="1947">
        <v>2008</v>
      </c>
      <c r="Y60" s="1947">
        <v>2009</v>
      </c>
      <c r="Z60" s="1947">
        <v>2010</v>
      </c>
      <c r="AA60" s="1947">
        <v>2011</v>
      </c>
      <c r="AB60" s="1947">
        <v>2012</v>
      </c>
      <c r="AC60" s="1947">
        <v>2013</v>
      </c>
      <c r="AD60" s="1948">
        <v>2014</v>
      </c>
      <c r="AE60" s="1947">
        <v>2015</v>
      </c>
      <c r="AF60" s="1949">
        <v>2016</v>
      </c>
      <c r="AG60" s="1947">
        <v>2017</v>
      </c>
      <c r="AH60" s="1949">
        <v>2018</v>
      </c>
      <c r="AI60" s="1947">
        <v>2019</v>
      </c>
      <c r="AJ60" s="2065">
        <v>2020</v>
      </c>
      <c r="AK60" s="1951">
        <v>2021</v>
      </c>
      <c r="AL60" s="1951">
        <v>2022</v>
      </c>
      <c r="AM60" s="1952">
        <v>2023</v>
      </c>
      <c r="AN60" s="2066"/>
      <c r="AO60" s="1220"/>
      <c r="AP60" s="1220"/>
      <c r="AQ60" s="1569"/>
      <c r="AR60" s="1569"/>
      <c r="AS60" s="2060"/>
      <c r="AT60" s="2060"/>
      <c r="AU60" s="1352"/>
      <c r="AV60" s="1352"/>
      <c r="AW60" s="1569"/>
      <c r="AX60" s="1569"/>
      <c r="AY60" s="1569"/>
      <c r="AZ60" s="1569"/>
      <c r="BA60" s="1569"/>
      <c r="BB60" s="1569"/>
      <c r="BC60" s="1569"/>
      <c r="BD60" s="1569"/>
      <c r="BE60" s="1569"/>
      <c r="BF60" s="1569"/>
      <c r="BG60" s="1569"/>
      <c r="BH60" s="1569"/>
      <c r="BI60" s="1569"/>
      <c r="BJ60" s="1569"/>
      <c r="BK60" s="1569"/>
      <c r="BL60" s="1569"/>
      <c r="BM60" s="1569"/>
      <c r="BN60" s="1569"/>
      <c r="BO60" s="1569"/>
      <c r="BP60" s="1569"/>
      <c r="BQ60" s="1569"/>
      <c r="BR60" s="1569"/>
      <c r="BS60" s="1569"/>
      <c r="BT60" s="1569"/>
      <c r="BU60" s="1569"/>
      <c r="BV60" s="1569"/>
      <c r="BW60" s="1569"/>
      <c r="BX60" s="1569"/>
      <c r="BY60" s="1569"/>
      <c r="BZ60" s="1569"/>
      <c r="CA60" s="1569"/>
      <c r="CB60" s="1569"/>
      <c r="CC60" s="1569"/>
      <c r="CD60" s="1569"/>
      <c r="CE60" s="1569"/>
      <c r="CF60" s="1569"/>
      <c r="CG60" s="1569"/>
      <c r="CH60" s="1569"/>
      <c r="CI60" s="1569"/>
      <c r="CJ60" s="1569"/>
      <c r="CK60" s="1569"/>
      <c r="CL60" s="1569"/>
      <c r="CM60" s="1569"/>
      <c r="CN60" s="1569"/>
      <c r="CO60" s="1569"/>
      <c r="CP60" s="1569"/>
      <c r="CQ60" s="1569"/>
      <c r="CR60" s="1569"/>
      <c r="CS60" s="1569"/>
      <c r="CT60" s="1569"/>
      <c r="CU60" s="1569"/>
      <c r="CV60" s="1569"/>
      <c r="CW60" s="1569"/>
      <c r="CX60" s="1569"/>
      <c r="CY60" s="1569"/>
      <c r="CZ60" s="1569"/>
      <c r="DA60" s="1569"/>
      <c r="DB60" s="1569"/>
      <c r="DC60" s="1569"/>
      <c r="DD60" s="1569"/>
      <c r="DE60" s="1569"/>
      <c r="DF60" s="1569"/>
      <c r="DG60" s="1569"/>
      <c r="DH60" s="1569"/>
      <c r="DI60" s="1569"/>
      <c r="DJ60" s="1569"/>
      <c r="DK60" s="1569"/>
      <c r="DL60" s="1569"/>
      <c r="DM60" s="1569"/>
      <c r="DN60" s="1569"/>
      <c r="DO60" s="1569"/>
      <c r="DP60" s="1569"/>
      <c r="DQ60" s="1569"/>
      <c r="DR60" s="1569"/>
      <c r="DS60" s="1569"/>
      <c r="DT60" s="1569"/>
      <c r="DU60" s="1569"/>
      <c r="DV60" s="1569"/>
      <c r="DW60" s="1569"/>
      <c r="DX60" s="1569"/>
      <c r="DY60" s="1569"/>
      <c r="DZ60" s="1569"/>
      <c r="EA60" s="1569"/>
      <c r="EB60" s="1569"/>
      <c r="EC60" s="1569"/>
      <c r="ED60" s="1569"/>
      <c r="EE60" s="1569"/>
      <c r="EF60" s="1569"/>
      <c r="EG60" s="1569"/>
      <c r="EH60" s="1569"/>
      <c r="EI60" s="1569"/>
      <c r="EJ60" s="1569"/>
      <c r="EK60" s="1569"/>
      <c r="EL60" s="1569"/>
      <c r="EM60" s="1569"/>
      <c r="EN60" s="1569"/>
      <c r="EO60" s="1569"/>
      <c r="EP60" s="1569"/>
      <c r="EQ60" s="1569"/>
      <c r="ER60" s="1569"/>
      <c r="ES60" s="1569"/>
      <c r="ET60" s="1569"/>
      <c r="EU60" s="1569"/>
      <c r="EV60" s="1569"/>
      <c r="EW60" s="1569"/>
      <c r="EX60" s="1569"/>
      <c r="EY60" s="1569"/>
      <c r="EZ60" s="1569"/>
      <c r="FA60" s="1569"/>
      <c r="FB60" s="1569"/>
      <c r="FC60" s="1569"/>
      <c r="FD60" s="1569"/>
      <c r="FE60" s="1569"/>
      <c r="FF60" s="1569"/>
      <c r="FG60" s="1569"/>
      <c r="FH60" s="1569"/>
      <c r="FI60" s="1569"/>
      <c r="FJ60" s="1569"/>
      <c r="FK60" s="1569"/>
      <c r="FL60" s="1569"/>
      <c r="FM60" s="1569"/>
      <c r="FN60" s="1569"/>
      <c r="FO60" s="1569"/>
      <c r="FP60" s="1569"/>
      <c r="FQ60" s="1569"/>
      <c r="FR60" s="1569"/>
      <c r="FS60" s="1569"/>
      <c r="FT60" s="1569"/>
      <c r="FU60" s="1569"/>
      <c r="FV60" s="1569"/>
      <c r="FW60" s="1569"/>
      <c r="FX60" s="1569"/>
      <c r="FY60" s="1569"/>
      <c r="FZ60" s="1569"/>
      <c r="GA60" s="1569"/>
      <c r="GB60" s="1569"/>
      <c r="GC60" s="1569"/>
      <c r="GD60" s="1569"/>
      <c r="GE60" s="1569"/>
      <c r="GF60" s="1569"/>
      <c r="GG60" s="1569"/>
      <c r="GH60" s="1569"/>
      <c r="GI60" s="1569"/>
      <c r="GJ60" s="1569"/>
      <c r="GK60" s="1569"/>
      <c r="GL60" s="1569"/>
      <c r="GM60" s="1569"/>
      <c r="GN60" s="1569"/>
      <c r="GO60" s="1569"/>
      <c r="GP60" s="1569"/>
      <c r="GQ60" s="1569"/>
      <c r="GR60" s="1569"/>
      <c r="GS60" s="1569"/>
      <c r="GT60" s="1569"/>
      <c r="GU60" s="1569"/>
      <c r="GV60" s="1569"/>
      <c r="GW60" s="1569"/>
      <c r="GX60" s="1569"/>
      <c r="GY60" s="1569"/>
      <c r="GZ60" s="1569"/>
      <c r="HA60" s="1569"/>
      <c r="HB60" s="1569"/>
      <c r="HC60" s="1569"/>
      <c r="HD60" s="1569"/>
      <c r="HE60" s="1569"/>
      <c r="HF60" s="1569"/>
      <c r="HG60" s="1569"/>
      <c r="HH60" s="1569"/>
      <c r="HI60" s="1569"/>
      <c r="HJ60" s="1569"/>
      <c r="HK60" s="1569"/>
      <c r="HL60" s="1569"/>
      <c r="HM60" s="1569"/>
      <c r="HN60" s="1569"/>
      <c r="HO60" s="1569"/>
      <c r="HP60" s="1569"/>
      <c r="HQ60" s="1569"/>
      <c r="HR60" s="1569"/>
      <c r="HS60" s="1569"/>
      <c r="HT60" s="1569"/>
      <c r="HU60" s="1569"/>
      <c r="HV60" s="1569"/>
      <c r="HW60" s="1569"/>
      <c r="HX60" s="1569"/>
      <c r="HY60" s="1569"/>
      <c r="HZ60" s="1569"/>
      <c r="IA60" s="1569"/>
      <c r="IB60" s="1569"/>
      <c r="IC60" s="1569"/>
      <c r="ID60" s="1569"/>
      <c r="IE60" s="1569"/>
      <c r="IF60" s="1569"/>
      <c r="IG60" s="1569"/>
      <c r="IH60" s="1569"/>
      <c r="II60" s="1569"/>
      <c r="IJ60" s="1569"/>
      <c r="IK60" s="1569"/>
      <c r="IL60" s="1569"/>
      <c r="IM60" s="1569"/>
      <c r="IN60" s="1569"/>
      <c r="IO60" s="1569"/>
    </row>
    <row r="61" spans="1:249" ht="12.5" thickBot="1">
      <c r="B61" s="1953"/>
      <c r="C61" s="2067"/>
      <c r="D61" s="2068"/>
      <c r="E61" s="2069" t="s">
        <v>1265</v>
      </c>
      <c r="F61" s="1954" t="s">
        <v>1266</v>
      </c>
      <c r="G61" s="1954" t="s">
        <v>1267</v>
      </c>
      <c r="H61" s="1954" t="s">
        <v>1268</v>
      </c>
      <c r="I61" s="1954" t="s">
        <v>1269</v>
      </c>
      <c r="J61" s="1955" t="s">
        <v>1270</v>
      </c>
      <c r="K61" s="1954" t="s">
        <v>1271</v>
      </c>
      <c r="L61" s="1954" t="s">
        <v>1272</v>
      </c>
      <c r="M61" s="1954" t="s">
        <v>1273</v>
      </c>
      <c r="N61" s="1954" t="s">
        <v>1274</v>
      </c>
      <c r="O61" s="1956" t="s">
        <v>1275</v>
      </c>
      <c r="P61" s="1957" t="s">
        <v>1276</v>
      </c>
      <c r="Q61" s="1958" t="s">
        <v>1277</v>
      </c>
      <c r="R61" s="1958" t="s">
        <v>1278</v>
      </c>
      <c r="S61" s="1959" t="s">
        <v>1279</v>
      </c>
      <c r="T61" s="1958" t="s">
        <v>1280</v>
      </c>
      <c r="U61" s="1958" t="s">
        <v>1281</v>
      </c>
      <c r="V61" s="1959" t="s">
        <v>1282</v>
      </c>
      <c r="W61" s="1958" t="s">
        <v>1283</v>
      </c>
      <c r="X61" s="1958" t="s">
        <v>1284</v>
      </c>
      <c r="Y61" s="1958" t="s">
        <v>1285</v>
      </c>
      <c r="Z61" s="1954" t="s">
        <v>1286</v>
      </c>
      <c r="AA61" s="1958" t="s">
        <v>1287</v>
      </c>
      <c r="AB61" s="1958" t="s">
        <v>1288</v>
      </c>
      <c r="AC61" s="1958" t="s">
        <v>1289</v>
      </c>
      <c r="AD61" s="1960" t="s">
        <v>1290</v>
      </c>
      <c r="AE61" s="1958" t="s">
        <v>1291</v>
      </c>
      <c r="AF61" s="1959" t="s">
        <v>1292</v>
      </c>
      <c r="AG61" s="1958" t="s">
        <v>1293</v>
      </c>
      <c r="AH61" s="1959" t="s">
        <v>1294</v>
      </c>
      <c r="AI61" s="1961" t="s">
        <v>1295</v>
      </c>
      <c r="AJ61" s="2070" t="s">
        <v>1296</v>
      </c>
      <c r="AK61" s="1963" t="s">
        <v>1297</v>
      </c>
      <c r="AL61" s="2301" t="s">
        <v>1298</v>
      </c>
      <c r="AM61" s="1964" t="s">
        <v>1438</v>
      </c>
      <c r="AN61" s="2071"/>
      <c r="AO61" s="1352"/>
      <c r="AP61" s="1352"/>
      <c r="AS61" s="2072"/>
      <c r="AT61" s="2072"/>
      <c r="AU61" s="1352"/>
      <c r="AV61" s="1352"/>
    </row>
    <row r="62" spans="1:249" ht="12">
      <c r="B62" s="2789" t="s">
        <v>982</v>
      </c>
      <c r="C62" s="1965" t="s">
        <v>1115</v>
      </c>
      <c r="D62" s="1966" t="s">
        <v>984</v>
      </c>
      <c r="E62" s="1967">
        <f t="shared" ref="E62:AM62" si="36">E148/1000</f>
        <v>434.82640000000004</v>
      </c>
      <c r="F62" s="1967">
        <f t="shared" si="36"/>
        <v>470.87369999999999</v>
      </c>
      <c r="G62" s="1967">
        <f t="shared" si="36"/>
        <v>496.05849999999998</v>
      </c>
      <c r="H62" s="1967">
        <f t="shared" si="36"/>
        <v>505.82049999999998</v>
      </c>
      <c r="I62" s="1967">
        <f t="shared" si="36"/>
        <v>504.50959999999998</v>
      </c>
      <c r="J62" s="1967">
        <f t="shared" si="36"/>
        <v>511.9588</v>
      </c>
      <c r="K62" s="1967">
        <f t="shared" si="36"/>
        <v>525.29949999999997</v>
      </c>
      <c r="L62" s="1967">
        <f t="shared" si="36"/>
        <v>538.65959999999995</v>
      </c>
      <c r="M62" s="1967">
        <f t="shared" si="36"/>
        <v>542.50800000000004</v>
      </c>
      <c r="N62" s="1967">
        <f t="shared" si="36"/>
        <v>534.56409999999994</v>
      </c>
      <c r="O62" s="1967">
        <f t="shared" si="36"/>
        <v>530.29859999999996</v>
      </c>
      <c r="P62" s="1967">
        <f t="shared" si="36"/>
        <v>537.61419999999998</v>
      </c>
      <c r="Q62" s="1967">
        <f t="shared" si="36"/>
        <v>527.41049999999996</v>
      </c>
      <c r="R62" s="1967">
        <f t="shared" si="36"/>
        <v>523.46590000000003</v>
      </c>
      <c r="S62" s="1967">
        <f t="shared" si="36"/>
        <v>526.21990000000005</v>
      </c>
      <c r="T62" s="1967">
        <f t="shared" si="36"/>
        <v>529.63790000000006</v>
      </c>
      <c r="U62" s="1967">
        <f t="shared" si="36"/>
        <v>534.10619999999994</v>
      </c>
      <c r="V62" s="1967">
        <f t="shared" si="36"/>
        <v>537.25790000000006</v>
      </c>
      <c r="W62" s="1967">
        <f t="shared" si="36"/>
        <v>538.4855</v>
      </c>
      <c r="X62" s="1967">
        <f t="shared" si="36"/>
        <v>516.17489999999998</v>
      </c>
      <c r="Y62" s="1967">
        <f t="shared" si="36"/>
        <v>497.36420000000004</v>
      </c>
      <c r="Z62" s="1967">
        <f t="shared" si="36"/>
        <v>504.87369999999999</v>
      </c>
      <c r="AA62" s="1967">
        <f t="shared" si="36"/>
        <v>500.0462</v>
      </c>
      <c r="AB62" s="1967">
        <f t="shared" si="36"/>
        <v>499.42059999999998</v>
      </c>
      <c r="AC62" s="1967">
        <f t="shared" si="36"/>
        <v>512.67750000000001</v>
      </c>
      <c r="AD62" s="1967">
        <f t="shared" si="36"/>
        <v>523.42279999999994</v>
      </c>
      <c r="AE62" s="1967">
        <f t="shared" si="36"/>
        <v>540.74080000000004</v>
      </c>
      <c r="AF62" s="1967">
        <f t="shared" si="36"/>
        <v>544.82990000000007</v>
      </c>
      <c r="AG62" s="1967">
        <f t="shared" si="36"/>
        <v>555.71249999999998</v>
      </c>
      <c r="AH62" s="1967">
        <f t="shared" si="36"/>
        <v>556.57050000000004</v>
      </c>
      <c r="AI62" s="1967">
        <f t="shared" si="36"/>
        <v>556.80070000000001</v>
      </c>
      <c r="AJ62" s="1967">
        <f t="shared" si="36"/>
        <v>538.78780000000006</v>
      </c>
      <c r="AK62" s="1967">
        <f t="shared" si="36"/>
        <v>554.58240000000001</v>
      </c>
      <c r="AL62" s="1967">
        <f t="shared" si="36"/>
        <v>567.26890000000003</v>
      </c>
      <c r="AM62" s="1967">
        <f t="shared" si="36"/>
        <v>595.18430000000001</v>
      </c>
      <c r="AN62" s="1968" t="s">
        <v>1116</v>
      </c>
      <c r="AP62" s="1634" t="s">
        <v>1389</v>
      </c>
    </row>
    <row r="63" spans="1:249" ht="12">
      <c r="B63" s="2789"/>
      <c r="C63" s="1965" t="s">
        <v>521</v>
      </c>
      <c r="D63" s="1974" t="s">
        <v>986</v>
      </c>
      <c r="E63" s="1991" t="s">
        <v>1301</v>
      </c>
      <c r="F63" s="1969">
        <f>ROUND((F62-E62)/E62*100,1)</f>
        <v>8.3000000000000007</v>
      </c>
      <c r="G63" s="1969">
        <f>ROUND((G62-F62)/F62*100,1)</f>
        <v>5.3</v>
      </c>
      <c r="H63" s="1969">
        <f t="shared" ref="H63:AM63" si="37">ROUND((H62-G62)/G62*100,1)</f>
        <v>2</v>
      </c>
      <c r="I63" s="1969">
        <f t="shared" si="37"/>
        <v>-0.3</v>
      </c>
      <c r="J63" s="1969">
        <f t="shared" si="37"/>
        <v>1.5</v>
      </c>
      <c r="K63" s="1969">
        <f t="shared" si="37"/>
        <v>2.6</v>
      </c>
      <c r="L63" s="1969">
        <f t="shared" si="37"/>
        <v>2.5</v>
      </c>
      <c r="M63" s="1969">
        <f t="shared" si="37"/>
        <v>0.7</v>
      </c>
      <c r="N63" s="1969">
        <f t="shared" si="37"/>
        <v>-1.5</v>
      </c>
      <c r="O63" s="1969">
        <f t="shared" si="37"/>
        <v>-0.8</v>
      </c>
      <c r="P63" s="1969">
        <f t="shared" si="37"/>
        <v>1.4</v>
      </c>
      <c r="Q63" s="1969">
        <f t="shared" si="37"/>
        <v>-1.9</v>
      </c>
      <c r="R63" s="1969">
        <f t="shared" si="37"/>
        <v>-0.7</v>
      </c>
      <c r="S63" s="1969">
        <f t="shared" si="37"/>
        <v>0.5</v>
      </c>
      <c r="T63" s="1969">
        <f t="shared" si="37"/>
        <v>0.6</v>
      </c>
      <c r="U63" s="1969">
        <f t="shared" si="37"/>
        <v>0.8</v>
      </c>
      <c r="V63" s="1969">
        <f t="shared" si="37"/>
        <v>0.6</v>
      </c>
      <c r="W63" s="1969">
        <f t="shared" si="37"/>
        <v>0.2</v>
      </c>
      <c r="X63" s="1969">
        <f t="shared" si="37"/>
        <v>-4.0999999999999996</v>
      </c>
      <c r="Y63" s="1969">
        <f t="shared" si="37"/>
        <v>-3.6</v>
      </c>
      <c r="Z63" s="1969">
        <f t="shared" si="37"/>
        <v>1.5</v>
      </c>
      <c r="AA63" s="1969">
        <f t="shared" si="37"/>
        <v>-1</v>
      </c>
      <c r="AB63" s="1969">
        <f t="shared" si="37"/>
        <v>-0.1</v>
      </c>
      <c r="AC63" s="1969">
        <f t="shared" si="37"/>
        <v>2.7</v>
      </c>
      <c r="AD63" s="1969">
        <f t="shared" si="37"/>
        <v>2.1</v>
      </c>
      <c r="AE63" s="1969">
        <f t="shared" si="37"/>
        <v>3.3</v>
      </c>
      <c r="AF63" s="1969">
        <f t="shared" si="37"/>
        <v>0.8</v>
      </c>
      <c r="AG63" s="1969">
        <f t="shared" si="37"/>
        <v>2</v>
      </c>
      <c r="AH63" s="1969">
        <f t="shared" si="37"/>
        <v>0.2</v>
      </c>
      <c r="AI63" s="1969">
        <f t="shared" si="37"/>
        <v>0</v>
      </c>
      <c r="AJ63" s="1969">
        <f t="shared" si="37"/>
        <v>-3.2</v>
      </c>
      <c r="AK63" s="1969">
        <f t="shared" si="37"/>
        <v>2.9</v>
      </c>
      <c r="AL63" s="1969">
        <f t="shared" si="37"/>
        <v>2.2999999999999998</v>
      </c>
      <c r="AM63" s="1969">
        <f t="shared" si="37"/>
        <v>4.9000000000000004</v>
      </c>
      <c r="AN63" s="1970" t="s">
        <v>1390</v>
      </c>
    </row>
    <row r="64" spans="1:249" ht="12">
      <c r="B64" s="2789"/>
      <c r="C64" s="1965" t="s">
        <v>1115</v>
      </c>
      <c r="D64" s="1966" t="s">
        <v>988</v>
      </c>
      <c r="E64" s="2073">
        <f t="shared" ref="E64:AM64" si="38">E150/1000</f>
        <v>407.92290000000003</v>
      </c>
      <c r="F64" s="1967">
        <f t="shared" si="38"/>
        <v>430.86190000000005</v>
      </c>
      <c r="G64" s="1967">
        <f t="shared" si="38"/>
        <v>441.67790000000002</v>
      </c>
      <c r="H64" s="1967">
        <f t="shared" si="38"/>
        <v>444.29720000000003</v>
      </c>
      <c r="I64" s="1967">
        <f t="shared" si="38"/>
        <v>440.84159999999997</v>
      </c>
      <c r="J64" s="1967">
        <f t="shared" si="38"/>
        <v>447.93690000000004</v>
      </c>
      <c r="K64" s="1967">
        <f t="shared" si="38"/>
        <v>462.1773</v>
      </c>
      <c r="L64" s="1967">
        <f t="shared" si="38"/>
        <v>475.80609999999996</v>
      </c>
      <c r="M64" s="1967">
        <f t="shared" si="38"/>
        <v>475.21729999999997</v>
      </c>
      <c r="N64" s="1967">
        <f t="shared" si="38"/>
        <v>470.50740000000002</v>
      </c>
      <c r="O64" s="1967">
        <f t="shared" si="38"/>
        <v>473.32009999999997</v>
      </c>
      <c r="P64" s="1967">
        <f t="shared" si="38"/>
        <v>485.62299999999999</v>
      </c>
      <c r="Q64" s="1967">
        <f t="shared" si="38"/>
        <v>482.11349999999999</v>
      </c>
      <c r="R64" s="1967">
        <f t="shared" si="38"/>
        <v>486.5455</v>
      </c>
      <c r="S64" s="1967">
        <f t="shared" si="38"/>
        <v>495.9228</v>
      </c>
      <c r="T64" s="1967">
        <f t="shared" si="38"/>
        <v>504.26940000000002</v>
      </c>
      <c r="U64" s="1967">
        <f t="shared" si="38"/>
        <v>515.13409999999999</v>
      </c>
      <c r="V64" s="1967">
        <f t="shared" si="38"/>
        <v>521.78459999999995</v>
      </c>
      <c r="W64" s="1967">
        <f t="shared" si="38"/>
        <v>527.27159999999992</v>
      </c>
      <c r="X64" s="1967">
        <f t="shared" si="38"/>
        <v>508.262</v>
      </c>
      <c r="Y64" s="1967">
        <f t="shared" si="38"/>
        <v>495.87559999999996</v>
      </c>
      <c r="Z64" s="1967">
        <f t="shared" si="38"/>
        <v>512.06470000000002</v>
      </c>
      <c r="AA64" s="1967">
        <f t="shared" si="38"/>
        <v>514.68669999999997</v>
      </c>
      <c r="AB64" s="1967">
        <f t="shared" si="38"/>
        <v>517.91930000000002</v>
      </c>
      <c r="AC64" s="1967">
        <f t="shared" si="38"/>
        <v>532.07230000000004</v>
      </c>
      <c r="AD64" s="1967">
        <f t="shared" si="38"/>
        <v>530.19530000000009</v>
      </c>
      <c r="AE64" s="1967">
        <f t="shared" si="38"/>
        <v>539.4135</v>
      </c>
      <c r="AF64" s="1967">
        <f t="shared" si="38"/>
        <v>543.47910000000002</v>
      </c>
      <c r="AG64" s="1967">
        <f t="shared" si="38"/>
        <v>553.17349999999999</v>
      </c>
      <c r="AH64" s="1967">
        <f t="shared" si="38"/>
        <v>554.53200000000004</v>
      </c>
      <c r="AI64" s="1967">
        <f t="shared" si="38"/>
        <v>550.11719999999991</v>
      </c>
      <c r="AJ64" s="1967">
        <f t="shared" si="38"/>
        <v>528.65700000000004</v>
      </c>
      <c r="AK64" s="1967">
        <f t="shared" si="38"/>
        <v>544.67230000000006</v>
      </c>
      <c r="AL64" s="1967">
        <f t="shared" si="38"/>
        <v>552.17049999999995</v>
      </c>
      <c r="AM64" s="1967">
        <f t="shared" si="38"/>
        <v>555.78430000000003</v>
      </c>
      <c r="AN64" s="1970"/>
    </row>
    <row r="65" spans="2:42" ht="12">
      <c r="B65" s="2789"/>
      <c r="C65" s="1973" t="s">
        <v>1391</v>
      </c>
      <c r="D65" s="1974" t="s">
        <v>986</v>
      </c>
      <c r="E65" s="1991" t="s">
        <v>1301</v>
      </c>
      <c r="F65" s="1969">
        <f>ROUND((F64-E64)/E64*100,1)</f>
        <v>5.6</v>
      </c>
      <c r="G65" s="1969">
        <f>ROUND((G64-F64)/F64*100,1)</f>
        <v>2.5</v>
      </c>
      <c r="H65" s="1969">
        <f t="shared" ref="H65:AM65" si="39">ROUND((H64-G64)/G64*100,1)</f>
        <v>0.6</v>
      </c>
      <c r="I65" s="1969">
        <f t="shared" si="39"/>
        <v>-0.8</v>
      </c>
      <c r="J65" s="1969">
        <f t="shared" si="39"/>
        <v>1.6</v>
      </c>
      <c r="K65" s="1969">
        <f t="shared" si="39"/>
        <v>3.2</v>
      </c>
      <c r="L65" s="1969">
        <f t="shared" si="39"/>
        <v>2.9</v>
      </c>
      <c r="M65" s="1969">
        <f t="shared" si="39"/>
        <v>-0.1</v>
      </c>
      <c r="N65" s="1969">
        <f t="shared" si="39"/>
        <v>-1</v>
      </c>
      <c r="O65" s="1969">
        <f t="shared" si="39"/>
        <v>0.6</v>
      </c>
      <c r="P65" s="1969">
        <f t="shared" si="39"/>
        <v>2.6</v>
      </c>
      <c r="Q65" s="1969">
        <f t="shared" si="39"/>
        <v>-0.7</v>
      </c>
      <c r="R65" s="1969">
        <f t="shared" si="39"/>
        <v>0.9</v>
      </c>
      <c r="S65" s="1969">
        <f t="shared" si="39"/>
        <v>1.9</v>
      </c>
      <c r="T65" s="1969">
        <f t="shared" si="39"/>
        <v>1.7</v>
      </c>
      <c r="U65" s="1969">
        <f t="shared" si="39"/>
        <v>2.2000000000000002</v>
      </c>
      <c r="V65" s="1969">
        <f t="shared" si="39"/>
        <v>1.3</v>
      </c>
      <c r="W65" s="1969">
        <f t="shared" si="39"/>
        <v>1.1000000000000001</v>
      </c>
      <c r="X65" s="1969">
        <f t="shared" si="39"/>
        <v>-3.6</v>
      </c>
      <c r="Y65" s="1969">
        <f t="shared" si="39"/>
        <v>-2.4</v>
      </c>
      <c r="Z65" s="1969">
        <f t="shared" si="39"/>
        <v>3.3</v>
      </c>
      <c r="AA65" s="1969">
        <f t="shared" si="39"/>
        <v>0.5</v>
      </c>
      <c r="AB65" s="1969">
        <f t="shared" si="39"/>
        <v>0.6</v>
      </c>
      <c r="AC65" s="1969">
        <f t="shared" si="39"/>
        <v>2.7</v>
      </c>
      <c r="AD65" s="1969">
        <f t="shared" si="39"/>
        <v>-0.4</v>
      </c>
      <c r="AE65" s="1969">
        <f t="shared" si="39"/>
        <v>1.7</v>
      </c>
      <c r="AF65" s="1969">
        <f t="shared" si="39"/>
        <v>0.8</v>
      </c>
      <c r="AG65" s="1969">
        <f t="shared" si="39"/>
        <v>1.8</v>
      </c>
      <c r="AH65" s="1969">
        <f t="shared" si="39"/>
        <v>0.2</v>
      </c>
      <c r="AI65" s="1969">
        <f t="shared" si="39"/>
        <v>-0.8</v>
      </c>
      <c r="AJ65" s="1969">
        <f t="shared" si="39"/>
        <v>-3.9</v>
      </c>
      <c r="AK65" s="1969">
        <f t="shared" si="39"/>
        <v>3</v>
      </c>
      <c r="AL65" s="1969">
        <f t="shared" si="39"/>
        <v>1.4</v>
      </c>
      <c r="AM65" s="1969">
        <f t="shared" si="39"/>
        <v>0.7</v>
      </c>
      <c r="AN65" s="1976" t="s">
        <v>1392</v>
      </c>
    </row>
    <row r="66" spans="2:42" ht="12">
      <c r="B66" s="2789"/>
      <c r="C66" s="1965" t="s">
        <v>1115</v>
      </c>
      <c r="D66" s="1971" t="s">
        <v>988</v>
      </c>
      <c r="E66" s="2074">
        <f t="shared" ref="E66:AD66" si="40">E152/1000</f>
        <v>419.29244014362462</v>
      </c>
      <c r="F66" s="2031">
        <f t="shared" si="40"/>
        <v>443.87932392560634</v>
      </c>
      <c r="G66" s="2031">
        <f t="shared" si="40"/>
        <v>451.34493115950539</v>
      </c>
      <c r="H66" s="2031">
        <f t="shared" si="40"/>
        <v>454.84839862881887</v>
      </c>
      <c r="I66" s="2031">
        <f t="shared" si="40"/>
        <v>452.00905341212541</v>
      </c>
      <c r="J66" s="2031">
        <f t="shared" si="40"/>
        <v>457.89529999999996</v>
      </c>
      <c r="K66" s="2031">
        <f t="shared" si="40"/>
        <v>466.52620000000002</v>
      </c>
      <c r="L66" s="2031">
        <f t="shared" si="40"/>
        <v>477.40440000000001</v>
      </c>
      <c r="M66" s="2031">
        <f t="shared" si="40"/>
        <v>477.4486</v>
      </c>
      <c r="N66" s="2031">
        <f t="shared" si="40"/>
        <v>470.3338</v>
      </c>
      <c r="O66" s="2031">
        <f t="shared" si="40"/>
        <v>471.10879999999997</v>
      </c>
      <c r="P66" s="2031">
        <f t="shared" si="40"/>
        <v>479.71690000000001</v>
      </c>
      <c r="Q66" s="2031">
        <f t="shared" si="40"/>
        <v>478.47320000000002</v>
      </c>
      <c r="R66" s="2031">
        <f t="shared" si="40"/>
        <v>482.0317</v>
      </c>
      <c r="S66" s="2031">
        <f t="shared" si="40"/>
        <v>491.44549999999998</v>
      </c>
      <c r="T66" s="2031">
        <f t="shared" si="40"/>
        <v>497.50850000000003</v>
      </c>
      <c r="U66" s="2031">
        <f t="shared" si="40"/>
        <v>507.23090000000002</v>
      </c>
      <c r="V66" s="2031">
        <f t="shared" si="40"/>
        <v>516.06899999999996</v>
      </c>
      <c r="W66" s="2031">
        <f t="shared" si="40"/>
        <v>526.35289999999998</v>
      </c>
      <c r="X66" s="2031">
        <f t="shared" si="40"/>
        <v>507.02519999999998</v>
      </c>
      <c r="Y66" s="2031">
        <f t="shared" si="40"/>
        <v>500.4049</v>
      </c>
      <c r="Z66" s="2031">
        <f t="shared" si="40"/>
        <v>527.75959999999998</v>
      </c>
      <c r="AA66" s="2031">
        <f t="shared" si="40"/>
        <v>530.48</v>
      </c>
      <c r="AB66" s="2031">
        <f t="shared" si="40"/>
        <v>527.91300000000001</v>
      </c>
      <c r="AC66" s="2031">
        <f t="shared" si="40"/>
        <v>541.80290000000002</v>
      </c>
      <c r="AD66" s="2031">
        <f t="shared" si="40"/>
        <v>534.55909999999994</v>
      </c>
      <c r="AE66" s="1977" t="s">
        <v>1301</v>
      </c>
      <c r="AF66" s="1977" t="s">
        <v>1301</v>
      </c>
      <c r="AG66" s="1977" t="s">
        <v>1301</v>
      </c>
      <c r="AH66" s="1979" t="s">
        <v>579</v>
      </c>
      <c r="AI66" s="1979" t="s">
        <v>579</v>
      </c>
      <c r="AJ66" s="1979" t="s">
        <v>579</v>
      </c>
      <c r="AK66" s="1979" t="s">
        <v>579</v>
      </c>
      <c r="AL66" s="1979" t="s">
        <v>579</v>
      </c>
      <c r="AM66" s="1979" t="s">
        <v>579</v>
      </c>
      <c r="AN66" s="1970" t="s">
        <v>271</v>
      </c>
    </row>
    <row r="67" spans="2:42" ht="12">
      <c r="B67" s="2790"/>
      <c r="C67" s="1981" t="s">
        <v>1304</v>
      </c>
      <c r="D67" s="1974" t="s">
        <v>986</v>
      </c>
      <c r="E67" s="1991" t="s">
        <v>1301</v>
      </c>
      <c r="F67" s="1969">
        <f>ROUND((F66-E66)/E66*100,1)</f>
        <v>5.9</v>
      </c>
      <c r="G67" s="1969">
        <f>ROUND((G66-F66)/F66*100,1)</f>
        <v>1.7</v>
      </c>
      <c r="H67" s="1969">
        <f>ROUND((H66-G66)/G66*100,1)</f>
        <v>0.8</v>
      </c>
      <c r="I67" s="1969">
        <f>ROUND((I66-H66)/H66*100,1)</f>
        <v>-0.6</v>
      </c>
      <c r="J67" s="1969">
        <f>ROUND((J66-I66)/I66*100,1)</f>
        <v>1.3</v>
      </c>
      <c r="K67" s="1969">
        <f t="shared" ref="K67:AD67" si="41">ROUND((K66-J66)/J66*100,1)</f>
        <v>1.9</v>
      </c>
      <c r="L67" s="1969">
        <f t="shared" si="41"/>
        <v>2.2999999999999998</v>
      </c>
      <c r="M67" s="1969">
        <f t="shared" si="41"/>
        <v>0</v>
      </c>
      <c r="N67" s="1969">
        <f t="shared" si="41"/>
        <v>-1.5</v>
      </c>
      <c r="O67" s="1969">
        <f t="shared" si="41"/>
        <v>0.2</v>
      </c>
      <c r="P67" s="1969">
        <f t="shared" si="41"/>
        <v>1.8</v>
      </c>
      <c r="Q67" s="1969">
        <f t="shared" si="41"/>
        <v>-0.3</v>
      </c>
      <c r="R67" s="1969">
        <f t="shared" si="41"/>
        <v>0.7</v>
      </c>
      <c r="S67" s="1969">
        <f t="shared" si="41"/>
        <v>2</v>
      </c>
      <c r="T67" s="1969">
        <f t="shared" si="41"/>
        <v>1.2</v>
      </c>
      <c r="U67" s="1969">
        <f t="shared" si="41"/>
        <v>2</v>
      </c>
      <c r="V67" s="1969">
        <f t="shared" si="41"/>
        <v>1.7</v>
      </c>
      <c r="W67" s="1969">
        <f t="shared" si="41"/>
        <v>2</v>
      </c>
      <c r="X67" s="1969">
        <f t="shared" si="41"/>
        <v>-3.7</v>
      </c>
      <c r="Y67" s="1969">
        <f t="shared" si="41"/>
        <v>-1.3</v>
      </c>
      <c r="Z67" s="1969">
        <f t="shared" si="41"/>
        <v>5.5</v>
      </c>
      <c r="AA67" s="1969">
        <f t="shared" si="41"/>
        <v>0.5</v>
      </c>
      <c r="AB67" s="1969">
        <f t="shared" si="41"/>
        <v>-0.5</v>
      </c>
      <c r="AC67" s="1969">
        <f t="shared" si="41"/>
        <v>2.6</v>
      </c>
      <c r="AD67" s="1969">
        <f t="shared" si="41"/>
        <v>-1.3</v>
      </c>
      <c r="AE67" s="1982" t="s">
        <v>1301</v>
      </c>
      <c r="AF67" s="1982" t="s">
        <v>1301</v>
      </c>
      <c r="AG67" s="1982" t="s">
        <v>1301</v>
      </c>
      <c r="AH67" s="1983" t="s">
        <v>579</v>
      </c>
      <c r="AI67" s="1983" t="s">
        <v>579</v>
      </c>
      <c r="AJ67" s="1983" t="s">
        <v>579</v>
      </c>
      <c r="AK67" s="1983" t="s">
        <v>579</v>
      </c>
      <c r="AL67" s="1983" t="s">
        <v>579</v>
      </c>
      <c r="AM67" s="1983" t="s">
        <v>579</v>
      </c>
      <c r="AN67" s="1553" t="s">
        <v>271</v>
      </c>
    </row>
    <row r="68" spans="2:42" ht="12">
      <c r="B68" s="2789" t="s">
        <v>1305</v>
      </c>
      <c r="C68" s="1965" t="s">
        <v>666</v>
      </c>
      <c r="D68" s="2075" t="s">
        <v>999</v>
      </c>
      <c r="E68" s="2076">
        <v>114.8</v>
      </c>
      <c r="F68" s="1972">
        <v>120.5</v>
      </c>
      <c r="G68" s="1972">
        <v>119.7</v>
      </c>
      <c r="H68" s="1972">
        <v>112.6</v>
      </c>
      <c r="I68" s="1972">
        <v>108.4</v>
      </c>
      <c r="J68" s="1972">
        <v>111.9</v>
      </c>
      <c r="K68" s="1972">
        <v>114.2</v>
      </c>
      <c r="L68" s="1972">
        <v>118</v>
      </c>
      <c r="M68" s="1972">
        <v>119.4</v>
      </c>
      <c r="N68" s="1972">
        <v>111.2</v>
      </c>
      <c r="O68" s="1972">
        <v>114.2</v>
      </c>
      <c r="P68" s="1972">
        <v>119</v>
      </c>
      <c r="Q68" s="1972">
        <v>108.1</v>
      </c>
      <c r="R68" s="1972">
        <v>111.3</v>
      </c>
      <c r="S68" s="1972">
        <v>114.5</v>
      </c>
      <c r="T68" s="1972">
        <v>118.9</v>
      </c>
      <c r="U68" s="1972">
        <v>120.8</v>
      </c>
      <c r="V68" s="1972">
        <v>126.3</v>
      </c>
      <c r="W68" s="1972">
        <v>129.9</v>
      </c>
      <c r="X68" s="1972">
        <v>113.6</v>
      </c>
      <c r="Y68" s="1972">
        <v>102.8</v>
      </c>
      <c r="Z68" s="1972">
        <v>111.9</v>
      </c>
      <c r="AA68" s="1972">
        <v>111.1</v>
      </c>
      <c r="AB68" s="1972">
        <v>108.1</v>
      </c>
      <c r="AC68" s="1528">
        <v>111.7</v>
      </c>
      <c r="AD68" s="1528">
        <v>111.1</v>
      </c>
      <c r="AE68" s="1528">
        <v>110.3</v>
      </c>
      <c r="AF68" s="1528">
        <v>111.2</v>
      </c>
      <c r="AG68" s="1528">
        <v>114.3</v>
      </c>
      <c r="AH68" s="2077">
        <v>114.2</v>
      </c>
      <c r="AI68" s="2078">
        <v>110.2</v>
      </c>
      <c r="AJ68" s="2078">
        <v>99.7</v>
      </c>
      <c r="AK68" s="2077">
        <v>105.2</v>
      </c>
      <c r="AL68" s="2077">
        <v>104.9</v>
      </c>
      <c r="AM68" s="2077">
        <v>102.8</v>
      </c>
      <c r="AN68" s="1970" t="s">
        <v>1393</v>
      </c>
      <c r="AP68" s="1634" t="s">
        <v>1307</v>
      </c>
    </row>
    <row r="69" spans="2:42" ht="12">
      <c r="B69" s="2789"/>
      <c r="C69" s="1965"/>
      <c r="D69" s="1988" t="s">
        <v>577</v>
      </c>
      <c r="E69" s="1991" t="s">
        <v>1301</v>
      </c>
      <c r="F69" s="1969">
        <f>ROUND((F68-E68)/E68*100,1)</f>
        <v>5</v>
      </c>
      <c r="G69" s="1969">
        <f>ROUND((G68-F68)/F68*100,1)</f>
        <v>-0.7</v>
      </c>
      <c r="H69" s="1969">
        <f t="shared" ref="H69:AM69" si="42">ROUND((H68-G68)/G68*100,1)</f>
        <v>-5.9</v>
      </c>
      <c r="I69" s="1969">
        <f t="shared" si="42"/>
        <v>-3.7</v>
      </c>
      <c r="J69" s="1969">
        <f t="shared" si="42"/>
        <v>3.2</v>
      </c>
      <c r="K69" s="1969">
        <f t="shared" si="42"/>
        <v>2.1</v>
      </c>
      <c r="L69" s="1969">
        <f t="shared" si="42"/>
        <v>3.3</v>
      </c>
      <c r="M69" s="1969">
        <f t="shared" si="42"/>
        <v>1.2</v>
      </c>
      <c r="N69" s="1969">
        <f t="shared" si="42"/>
        <v>-6.9</v>
      </c>
      <c r="O69" s="1969">
        <f t="shared" si="42"/>
        <v>2.7</v>
      </c>
      <c r="P69" s="1969">
        <f t="shared" si="42"/>
        <v>4.2</v>
      </c>
      <c r="Q69" s="1969">
        <f t="shared" si="42"/>
        <v>-9.1999999999999993</v>
      </c>
      <c r="R69" s="1969">
        <f t="shared" si="42"/>
        <v>3</v>
      </c>
      <c r="S69" s="1969">
        <f t="shared" si="42"/>
        <v>2.9</v>
      </c>
      <c r="T69" s="1969">
        <f t="shared" si="42"/>
        <v>3.8</v>
      </c>
      <c r="U69" s="1969">
        <f t="shared" si="42"/>
        <v>1.6</v>
      </c>
      <c r="V69" s="1969">
        <f t="shared" si="42"/>
        <v>4.5999999999999996</v>
      </c>
      <c r="W69" s="1969">
        <f t="shared" si="42"/>
        <v>2.9</v>
      </c>
      <c r="X69" s="1969">
        <f t="shared" si="42"/>
        <v>-12.5</v>
      </c>
      <c r="Y69" s="1969">
        <f t="shared" si="42"/>
        <v>-9.5</v>
      </c>
      <c r="Z69" s="1969">
        <f t="shared" si="42"/>
        <v>8.9</v>
      </c>
      <c r="AA69" s="1969">
        <f t="shared" si="42"/>
        <v>-0.7</v>
      </c>
      <c r="AB69" s="1969">
        <f t="shared" si="42"/>
        <v>-2.7</v>
      </c>
      <c r="AC69" s="1969">
        <f t="shared" si="42"/>
        <v>3.3</v>
      </c>
      <c r="AD69" s="1969">
        <f t="shared" si="42"/>
        <v>-0.5</v>
      </c>
      <c r="AE69" s="1969">
        <f t="shared" si="42"/>
        <v>-0.7</v>
      </c>
      <c r="AF69" s="1969">
        <f t="shared" si="42"/>
        <v>0.8</v>
      </c>
      <c r="AG69" s="1969">
        <f t="shared" si="42"/>
        <v>2.8</v>
      </c>
      <c r="AH69" s="1969">
        <f t="shared" si="42"/>
        <v>-0.1</v>
      </c>
      <c r="AI69" s="1969">
        <f t="shared" si="42"/>
        <v>-3.5</v>
      </c>
      <c r="AJ69" s="1969">
        <f t="shared" si="42"/>
        <v>-9.5</v>
      </c>
      <c r="AK69" s="1969">
        <f t="shared" si="42"/>
        <v>5.5</v>
      </c>
      <c r="AL69" s="1969">
        <f t="shared" si="42"/>
        <v>-0.3</v>
      </c>
      <c r="AM69" s="1969">
        <f t="shared" si="42"/>
        <v>-2</v>
      </c>
      <c r="AN69" s="1970" t="s">
        <v>97</v>
      </c>
    </row>
    <row r="70" spans="2:42" ht="12">
      <c r="B70" s="2789"/>
      <c r="C70" s="1965" t="s">
        <v>994</v>
      </c>
      <c r="D70" s="2075" t="s">
        <v>999</v>
      </c>
      <c r="E70" s="2079">
        <v>106</v>
      </c>
      <c r="F70" s="1989">
        <v>110.4</v>
      </c>
      <c r="G70" s="1989">
        <v>118</v>
      </c>
      <c r="H70" s="1989">
        <v>114.1</v>
      </c>
      <c r="I70" s="1989">
        <v>111.7</v>
      </c>
      <c r="J70" s="1989">
        <v>112.2</v>
      </c>
      <c r="K70" s="1989">
        <v>116</v>
      </c>
      <c r="L70" s="1989">
        <v>111.3</v>
      </c>
      <c r="M70" s="1989">
        <v>120.8</v>
      </c>
      <c r="N70" s="1989">
        <v>108.8</v>
      </c>
      <c r="O70" s="1989">
        <v>105.6</v>
      </c>
      <c r="P70" s="1989">
        <v>108.1</v>
      </c>
      <c r="Q70" s="1989">
        <v>101.4</v>
      </c>
      <c r="R70" s="1989">
        <v>95.8</v>
      </c>
      <c r="S70" s="1989">
        <v>94.1</v>
      </c>
      <c r="T70" s="1989">
        <v>96.9</v>
      </c>
      <c r="U70" s="1989">
        <v>99.3</v>
      </c>
      <c r="V70" s="1989">
        <v>101</v>
      </c>
      <c r="W70" s="1989">
        <v>101.7</v>
      </c>
      <c r="X70" s="1989">
        <v>97.8</v>
      </c>
      <c r="Y70" s="1972">
        <v>87.6</v>
      </c>
      <c r="Z70" s="1972">
        <v>85.9</v>
      </c>
      <c r="AA70" s="1972">
        <v>96.2</v>
      </c>
      <c r="AB70" s="1972">
        <v>94.6</v>
      </c>
      <c r="AC70" s="1528">
        <v>90.7</v>
      </c>
      <c r="AD70" s="1525">
        <v>95.4</v>
      </c>
      <c r="AE70" s="1528">
        <v>95.6</v>
      </c>
      <c r="AF70" s="1528">
        <v>94.3</v>
      </c>
      <c r="AG70" s="1528">
        <v>99.6</v>
      </c>
      <c r="AH70" s="2077">
        <v>98.6</v>
      </c>
      <c r="AI70" s="2077">
        <v>101</v>
      </c>
      <c r="AJ70" s="2077">
        <v>91.2</v>
      </c>
      <c r="AK70" s="2077">
        <v>98.4</v>
      </c>
      <c r="AL70" s="2077">
        <v>100.6</v>
      </c>
      <c r="AM70" s="2077">
        <v>99.7</v>
      </c>
      <c r="AN70" s="2004" t="s">
        <v>271</v>
      </c>
    </row>
    <row r="71" spans="2:42" ht="12">
      <c r="B71" s="2789"/>
      <c r="C71" s="1965" t="s">
        <v>1121</v>
      </c>
      <c r="D71" s="1988" t="s">
        <v>577</v>
      </c>
      <c r="E71" s="1991" t="s">
        <v>1301</v>
      </c>
      <c r="F71" s="1969">
        <f>ROUND((F70-E70)/E70*100,1)</f>
        <v>4.2</v>
      </c>
      <c r="G71" s="1969">
        <f>ROUND((G70-F70)/F70*100,1)</f>
        <v>6.9</v>
      </c>
      <c r="H71" s="1969">
        <f t="shared" ref="H71:AM71" si="43">ROUND((H70-G70)/G70*100,1)</f>
        <v>-3.3</v>
      </c>
      <c r="I71" s="1969">
        <f t="shared" si="43"/>
        <v>-2.1</v>
      </c>
      <c r="J71" s="1969">
        <f t="shared" si="43"/>
        <v>0.4</v>
      </c>
      <c r="K71" s="1969">
        <f t="shared" si="43"/>
        <v>3.4</v>
      </c>
      <c r="L71" s="1969">
        <f t="shared" si="43"/>
        <v>-4.0999999999999996</v>
      </c>
      <c r="M71" s="1969">
        <f t="shared" si="43"/>
        <v>8.5</v>
      </c>
      <c r="N71" s="1969">
        <f t="shared" si="43"/>
        <v>-9.9</v>
      </c>
      <c r="O71" s="1969">
        <f t="shared" si="43"/>
        <v>-2.9</v>
      </c>
      <c r="P71" s="1969">
        <f t="shared" si="43"/>
        <v>2.4</v>
      </c>
      <c r="Q71" s="1969">
        <f t="shared" si="43"/>
        <v>-6.2</v>
      </c>
      <c r="R71" s="1969">
        <f t="shared" si="43"/>
        <v>-5.5</v>
      </c>
      <c r="S71" s="1969">
        <f t="shared" si="43"/>
        <v>-1.8</v>
      </c>
      <c r="T71" s="1969">
        <f t="shared" si="43"/>
        <v>3</v>
      </c>
      <c r="U71" s="1969">
        <f t="shared" si="43"/>
        <v>2.5</v>
      </c>
      <c r="V71" s="1969">
        <f t="shared" si="43"/>
        <v>1.7</v>
      </c>
      <c r="W71" s="1969">
        <f t="shared" si="43"/>
        <v>0.7</v>
      </c>
      <c r="X71" s="1969">
        <f t="shared" si="43"/>
        <v>-3.8</v>
      </c>
      <c r="Y71" s="1969">
        <f t="shared" si="43"/>
        <v>-10.4</v>
      </c>
      <c r="Z71" s="1969">
        <f t="shared" si="43"/>
        <v>-1.9</v>
      </c>
      <c r="AA71" s="1969">
        <f t="shared" si="43"/>
        <v>12</v>
      </c>
      <c r="AB71" s="1969">
        <f t="shared" si="43"/>
        <v>-1.7</v>
      </c>
      <c r="AC71" s="1969">
        <f t="shared" si="43"/>
        <v>-4.0999999999999996</v>
      </c>
      <c r="AD71" s="1969">
        <f t="shared" si="43"/>
        <v>5.2</v>
      </c>
      <c r="AE71" s="1969">
        <f t="shared" si="43"/>
        <v>0.2</v>
      </c>
      <c r="AF71" s="1969">
        <f t="shared" si="43"/>
        <v>-1.4</v>
      </c>
      <c r="AG71" s="1969">
        <f t="shared" si="43"/>
        <v>5.6</v>
      </c>
      <c r="AH71" s="1969">
        <f t="shared" si="43"/>
        <v>-1</v>
      </c>
      <c r="AI71" s="1969">
        <f t="shared" si="43"/>
        <v>2.4</v>
      </c>
      <c r="AJ71" s="1969">
        <f t="shared" si="43"/>
        <v>-9.6999999999999993</v>
      </c>
      <c r="AK71" s="1969">
        <f t="shared" si="43"/>
        <v>7.9</v>
      </c>
      <c r="AL71" s="1969">
        <f t="shared" si="43"/>
        <v>2.2000000000000002</v>
      </c>
      <c r="AM71" s="1969">
        <f t="shared" si="43"/>
        <v>-0.9</v>
      </c>
      <c r="AN71" s="2080" t="s">
        <v>271</v>
      </c>
    </row>
    <row r="72" spans="2:42" ht="12">
      <c r="B72" s="2789"/>
      <c r="C72" s="1965" t="s">
        <v>996</v>
      </c>
      <c r="D72" s="1992" t="s">
        <v>576</v>
      </c>
      <c r="E72" s="2081">
        <v>298.89314200000001</v>
      </c>
      <c r="F72" s="2081">
        <v>323.37260295999999</v>
      </c>
      <c r="G72" s="2081">
        <v>340.83463438999996</v>
      </c>
      <c r="H72" s="2081">
        <v>329.52063930000003</v>
      </c>
      <c r="I72" s="2081">
        <v>311.19947931999997</v>
      </c>
      <c r="J72" s="2081">
        <v>299.02736880999998</v>
      </c>
      <c r="K72" s="2081">
        <v>306.02955889999998</v>
      </c>
      <c r="L72" s="2081">
        <v>313.06838549000003</v>
      </c>
      <c r="M72" s="2081">
        <v>323.07183085000003</v>
      </c>
      <c r="N72" s="2081">
        <v>305.83999157</v>
      </c>
      <c r="O72" s="2081">
        <v>291.44955412999997</v>
      </c>
      <c r="P72" s="2081">
        <v>300.47760376999997</v>
      </c>
      <c r="Q72" s="2081">
        <v>286.66740566999999</v>
      </c>
      <c r="R72" s="2081">
        <v>269.36180544000001</v>
      </c>
      <c r="S72" s="2081">
        <v>273.73443637999998</v>
      </c>
      <c r="T72" s="2081">
        <v>284.41826643000002</v>
      </c>
      <c r="U72" s="2081">
        <v>295.80030008</v>
      </c>
      <c r="V72" s="2081">
        <v>314.83462133</v>
      </c>
      <c r="W72" s="2081">
        <v>336.75663493000002</v>
      </c>
      <c r="X72" s="2081">
        <v>335.57882536</v>
      </c>
      <c r="Y72" s="2081">
        <v>265.25903108</v>
      </c>
      <c r="Z72" s="2081">
        <v>289.10768324999998</v>
      </c>
      <c r="AA72" s="2081">
        <v>284.96875297000003</v>
      </c>
      <c r="AB72" s="2081">
        <v>288.72763938999998</v>
      </c>
      <c r="AC72" s="2081">
        <v>292.09212982999998</v>
      </c>
      <c r="AD72" s="2081">
        <v>305.13998925999999</v>
      </c>
      <c r="AE72" s="2081">
        <v>313.12856279000005</v>
      </c>
      <c r="AF72" s="2081">
        <v>302.185204</v>
      </c>
      <c r="AG72" s="2081">
        <v>319.03584000000001</v>
      </c>
      <c r="AH72" s="2081">
        <v>331.80937699999998</v>
      </c>
      <c r="AI72" s="2081">
        <v>322.12599599999999</v>
      </c>
      <c r="AJ72" s="2081">
        <v>322.53341799999998</v>
      </c>
      <c r="AK72" s="2081">
        <v>330.22000600000001</v>
      </c>
      <c r="AL72" s="2081">
        <v>361.77486699999997</v>
      </c>
      <c r="AM72" s="2082" t="s">
        <v>579</v>
      </c>
      <c r="AN72" s="1275" t="s">
        <v>1250</v>
      </c>
    </row>
    <row r="73" spans="2:42" ht="12">
      <c r="B73" s="2790"/>
      <c r="C73" s="1994"/>
      <c r="D73" s="1995" t="s">
        <v>577</v>
      </c>
      <c r="E73" s="2083" t="s">
        <v>579</v>
      </c>
      <c r="F73" s="2083">
        <v>8.1999999999999993</v>
      </c>
      <c r="G73" s="2083">
        <v>5.4</v>
      </c>
      <c r="H73" s="2083">
        <v>-3.3</v>
      </c>
      <c r="I73" s="2083">
        <v>-5.6</v>
      </c>
      <c r="J73" s="2083">
        <v>-3.9</v>
      </c>
      <c r="K73" s="2083">
        <v>2.2999999999999998</v>
      </c>
      <c r="L73" s="2083">
        <v>2.2999999999999998</v>
      </c>
      <c r="M73" s="2083">
        <v>3.2</v>
      </c>
      <c r="N73" s="2083">
        <v>-5.3</v>
      </c>
      <c r="O73" s="2083">
        <v>-4.7</v>
      </c>
      <c r="P73" s="2083">
        <v>3.1</v>
      </c>
      <c r="Q73" s="2083">
        <v>-4.5999999999999996</v>
      </c>
      <c r="R73" s="2083">
        <v>-6</v>
      </c>
      <c r="S73" s="2083">
        <v>1.6</v>
      </c>
      <c r="T73" s="2083">
        <v>3.9</v>
      </c>
      <c r="U73" s="2083">
        <v>4</v>
      </c>
      <c r="V73" s="2083">
        <v>6.4</v>
      </c>
      <c r="W73" s="2083">
        <v>7</v>
      </c>
      <c r="X73" s="2083">
        <v>-0.3</v>
      </c>
      <c r="Y73" s="2083">
        <v>-21</v>
      </c>
      <c r="Z73" s="2083">
        <v>9</v>
      </c>
      <c r="AA73" s="2083">
        <v>-1.4</v>
      </c>
      <c r="AB73" s="2083">
        <v>1.3</v>
      </c>
      <c r="AC73" s="2083">
        <v>1.2</v>
      </c>
      <c r="AD73" s="2083">
        <v>4.5</v>
      </c>
      <c r="AE73" s="2083">
        <v>2.6</v>
      </c>
      <c r="AF73" s="2083">
        <v>-3.5</v>
      </c>
      <c r="AG73" s="2083">
        <v>5.6</v>
      </c>
      <c r="AH73" s="2083">
        <v>4</v>
      </c>
      <c r="AI73" s="2083">
        <v>-2.9</v>
      </c>
      <c r="AJ73" s="2083">
        <v>0.1</v>
      </c>
      <c r="AK73" s="2083">
        <v>2.4</v>
      </c>
      <c r="AL73" s="2083">
        <v>9.6</v>
      </c>
      <c r="AM73" s="2084" t="s">
        <v>579</v>
      </c>
      <c r="AN73" s="1272" t="s">
        <v>1312</v>
      </c>
    </row>
    <row r="74" spans="2:42" ht="12">
      <c r="B74" s="2788" t="s">
        <v>1394</v>
      </c>
      <c r="C74" s="2003" t="s">
        <v>998</v>
      </c>
      <c r="D74" s="1985" t="s">
        <v>999</v>
      </c>
      <c r="E74" s="2079">
        <v>87.7</v>
      </c>
      <c r="F74" s="1321">
        <v>90.4</v>
      </c>
      <c r="G74" s="1321">
        <v>92.9</v>
      </c>
      <c r="H74" s="1321">
        <v>94.5</v>
      </c>
      <c r="I74" s="1321">
        <v>95.6</v>
      </c>
      <c r="J74" s="1321">
        <v>96</v>
      </c>
      <c r="K74" s="1321">
        <v>95.8</v>
      </c>
      <c r="L74" s="1321">
        <v>96.2</v>
      </c>
      <c r="M74" s="1321">
        <v>98.1</v>
      </c>
      <c r="N74" s="1321">
        <v>98.3</v>
      </c>
      <c r="O74" s="1321">
        <v>97.8</v>
      </c>
      <c r="P74" s="1321">
        <v>97.2</v>
      </c>
      <c r="Q74" s="1321">
        <v>96.3</v>
      </c>
      <c r="R74" s="1321">
        <v>95.7</v>
      </c>
      <c r="S74" s="1321">
        <v>95.5</v>
      </c>
      <c r="T74" s="1321">
        <v>95.4</v>
      </c>
      <c r="U74" s="1321">
        <v>95.2</v>
      </c>
      <c r="V74" s="1321">
        <v>95.4</v>
      </c>
      <c r="W74" s="1321">
        <v>95.8</v>
      </c>
      <c r="X74" s="1321">
        <v>96.8</v>
      </c>
      <c r="Y74" s="1321">
        <v>95.2</v>
      </c>
      <c r="Z74" s="1321">
        <v>94.7</v>
      </c>
      <c r="AA74" s="1321">
        <v>94.6</v>
      </c>
      <c r="AB74" s="1321">
        <v>94.4</v>
      </c>
      <c r="AC74" s="1321">
        <v>95.2</v>
      </c>
      <c r="AD74" s="1321">
        <v>98</v>
      </c>
      <c r="AE74" s="1269">
        <v>98.2</v>
      </c>
      <c r="AF74" s="1269">
        <v>98.2</v>
      </c>
      <c r="AG74" s="1528">
        <v>98.9</v>
      </c>
      <c r="AH74" s="1598">
        <v>99.6</v>
      </c>
      <c r="AI74" s="2085">
        <v>100.1</v>
      </c>
      <c r="AJ74" s="2086">
        <v>99.9</v>
      </c>
      <c r="AK74" s="2087">
        <v>100</v>
      </c>
      <c r="AL74" s="2087">
        <v>103.2</v>
      </c>
      <c r="AM74" s="2087">
        <v>106.3</v>
      </c>
      <c r="AN74" s="2004" t="s">
        <v>1395</v>
      </c>
      <c r="AP74" s="1634" t="s">
        <v>1396</v>
      </c>
    </row>
    <row r="75" spans="2:42" ht="12">
      <c r="B75" s="2789"/>
      <c r="C75" s="1999" t="s">
        <v>1397</v>
      </c>
      <c r="D75" s="1974" t="s">
        <v>577</v>
      </c>
      <c r="E75" s="1991" t="s">
        <v>1301</v>
      </c>
      <c r="F75" s="1969">
        <f>ROUND((F74-E74)/E74*100,1)</f>
        <v>3.1</v>
      </c>
      <c r="G75" s="1969">
        <f>ROUND((G74-F74)/F74*100,1)</f>
        <v>2.8</v>
      </c>
      <c r="H75" s="1969">
        <f t="shared" ref="H75:AM75" si="44">ROUND((H74-G74)/G74*100,1)</f>
        <v>1.7</v>
      </c>
      <c r="I75" s="1969">
        <f t="shared" si="44"/>
        <v>1.2</v>
      </c>
      <c r="J75" s="1969">
        <f t="shared" si="44"/>
        <v>0.4</v>
      </c>
      <c r="K75" s="1969">
        <f t="shared" si="44"/>
        <v>-0.2</v>
      </c>
      <c r="L75" s="1969">
        <f t="shared" si="44"/>
        <v>0.4</v>
      </c>
      <c r="M75" s="1969">
        <f t="shared" si="44"/>
        <v>2</v>
      </c>
      <c r="N75" s="1969">
        <f t="shared" si="44"/>
        <v>0.2</v>
      </c>
      <c r="O75" s="1969">
        <f t="shared" si="44"/>
        <v>-0.5</v>
      </c>
      <c r="P75" s="1969">
        <f t="shared" si="44"/>
        <v>-0.6</v>
      </c>
      <c r="Q75" s="1969">
        <f t="shared" si="44"/>
        <v>-0.9</v>
      </c>
      <c r="R75" s="1969">
        <f t="shared" si="44"/>
        <v>-0.6</v>
      </c>
      <c r="S75" s="1969">
        <f t="shared" si="44"/>
        <v>-0.2</v>
      </c>
      <c r="T75" s="1969">
        <f t="shared" si="44"/>
        <v>-0.1</v>
      </c>
      <c r="U75" s="1969">
        <f t="shared" si="44"/>
        <v>-0.2</v>
      </c>
      <c r="V75" s="1969">
        <f t="shared" si="44"/>
        <v>0.2</v>
      </c>
      <c r="W75" s="1969">
        <f t="shared" si="44"/>
        <v>0.4</v>
      </c>
      <c r="X75" s="1969">
        <f t="shared" si="44"/>
        <v>1</v>
      </c>
      <c r="Y75" s="1969">
        <f t="shared" si="44"/>
        <v>-1.7</v>
      </c>
      <c r="Z75" s="1969">
        <f t="shared" si="44"/>
        <v>-0.5</v>
      </c>
      <c r="AA75" s="1969">
        <f t="shared" si="44"/>
        <v>-0.1</v>
      </c>
      <c r="AB75" s="1969">
        <f t="shared" si="44"/>
        <v>-0.2</v>
      </c>
      <c r="AC75" s="1969">
        <f t="shared" si="44"/>
        <v>0.8</v>
      </c>
      <c r="AD75" s="1975">
        <f t="shared" si="44"/>
        <v>2.9</v>
      </c>
      <c r="AE75" s="1975">
        <f t="shared" si="44"/>
        <v>0.2</v>
      </c>
      <c r="AF75" s="1975">
        <f t="shared" si="44"/>
        <v>0</v>
      </c>
      <c r="AG75" s="1975">
        <f t="shared" si="44"/>
        <v>0.7</v>
      </c>
      <c r="AH75" s="1975">
        <f t="shared" si="44"/>
        <v>0.7</v>
      </c>
      <c r="AI75" s="1969">
        <f t="shared" si="44"/>
        <v>0.5</v>
      </c>
      <c r="AJ75" s="1969">
        <f t="shared" si="44"/>
        <v>-0.2</v>
      </c>
      <c r="AK75" s="1969">
        <f t="shared" si="44"/>
        <v>0.1</v>
      </c>
      <c r="AL75" s="1969">
        <f t="shared" si="44"/>
        <v>3.2</v>
      </c>
      <c r="AM75" s="1969">
        <f t="shared" si="44"/>
        <v>3</v>
      </c>
      <c r="AN75" s="2011" t="s">
        <v>1398</v>
      </c>
    </row>
    <row r="76" spans="2:42" ht="12">
      <c r="B76" s="2789"/>
      <c r="C76" s="2003" t="s">
        <v>1338</v>
      </c>
      <c r="D76" s="1985" t="s">
        <v>999</v>
      </c>
      <c r="E76" s="2088">
        <v>103.758333333333</v>
      </c>
      <c r="F76" s="2089">
        <v>105.041666666667</v>
      </c>
      <c r="G76" s="2089">
        <v>105.491666666667</v>
      </c>
      <c r="H76" s="2089">
        <v>104.416666666667</v>
      </c>
      <c r="I76" s="2089">
        <v>102.575</v>
      </c>
      <c r="J76" s="2089">
        <v>101.23333333333299</v>
      </c>
      <c r="K76" s="2089">
        <v>100.125</v>
      </c>
      <c r="L76" s="2089">
        <v>98.6</v>
      </c>
      <c r="M76" s="2089">
        <v>99.6</v>
      </c>
      <c r="N76" s="2090">
        <v>97.4583333333333</v>
      </c>
      <c r="O76" s="2090">
        <v>96.741666666666703</v>
      </c>
      <c r="P76" s="2089">
        <v>96.174999999999997</v>
      </c>
      <c r="Q76" s="2091">
        <v>93.783333333333303</v>
      </c>
      <c r="R76" s="2091">
        <v>92.216666666666697</v>
      </c>
      <c r="S76" s="2091">
        <v>91.658333333333303</v>
      </c>
      <c r="T76" s="2091">
        <v>93.224999999999994</v>
      </c>
      <c r="U76" s="2091">
        <v>94.8333333333333</v>
      </c>
      <c r="V76" s="2091">
        <v>96.758333333333297</v>
      </c>
      <c r="W76" s="2091">
        <v>98.9583333333333</v>
      </c>
      <c r="X76" s="2091">
        <v>102.133333333333</v>
      </c>
      <c r="Y76" s="2091">
        <v>96.908333333333303</v>
      </c>
      <c r="Z76" s="2091">
        <v>97.316666666666706</v>
      </c>
      <c r="AA76" s="2091">
        <v>98.566666666666606</v>
      </c>
      <c r="AB76" s="2091">
        <v>97.575000000000003</v>
      </c>
      <c r="AC76" s="2091">
        <v>99.358333333333306</v>
      </c>
      <c r="AD76" s="2092">
        <v>102.175</v>
      </c>
      <c r="AE76" s="2093">
        <v>98.783333333333303</v>
      </c>
      <c r="AF76" s="2093">
        <v>96.441666666666706</v>
      </c>
      <c r="AG76" s="2094">
        <v>99.008333333333297</v>
      </c>
      <c r="AH76" s="2095">
        <v>101.2</v>
      </c>
      <c r="AI76" s="2095">
        <v>101.333333333333</v>
      </c>
      <c r="AJ76" s="2096">
        <v>99.858333333333306</v>
      </c>
      <c r="AK76" s="2097">
        <v>106.98333333333299</v>
      </c>
      <c r="AL76" s="2097">
        <v>117.191666666667</v>
      </c>
      <c r="AM76" s="2097">
        <v>119.866666666667</v>
      </c>
      <c r="AN76" s="2004">
        <v>121.8</v>
      </c>
    </row>
    <row r="77" spans="2:42" ht="12">
      <c r="B77" s="2790"/>
      <c r="C77" s="2005" t="s">
        <v>1340</v>
      </c>
      <c r="D77" s="1974" t="s">
        <v>577</v>
      </c>
      <c r="E77" s="1991" t="s">
        <v>1301</v>
      </c>
      <c r="F77" s="1969">
        <f>ROUND((F76-E76)/E76*100,1)</f>
        <v>1.2</v>
      </c>
      <c r="G77" s="1969">
        <f>ROUND((G76-F76)/F76*100,1)</f>
        <v>0.4</v>
      </c>
      <c r="H77" s="1969">
        <f t="shared" ref="H77:AM77" si="45">ROUND((H76-G76)/G76*100,1)</f>
        <v>-1</v>
      </c>
      <c r="I77" s="1969">
        <f t="shared" si="45"/>
        <v>-1.8</v>
      </c>
      <c r="J77" s="1969">
        <f t="shared" si="45"/>
        <v>-1.3</v>
      </c>
      <c r="K77" s="1969">
        <f t="shared" si="45"/>
        <v>-1.1000000000000001</v>
      </c>
      <c r="L77" s="1969">
        <f t="shared" si="45"/>
        <v>-1.5</v>
      </c>
      <c r="M77" s="1969">
        <f t="shared" si="45"/>
        <v>1</v>
      </c>
      <c r="N77" s="1969">
        <f t="shared" si="45"/>
        <v>-2.2000000000000002</v>
      </c>
      <c r="O77" s="1969">
        <f t="shared" si="45"/>
        <v>-0.7</v>
      </c>
      <c r="P77" s="1969">
        <f t="shared" si="45"/>
        <v>-0.6</v>
      </c>
      <c r="Q77" s="1969">
        <f t="shared" si="45"/>
        <v>-2.5</v>
      </c>
      <c r="R77" s="1969">
        <f t="shared" si="45"/>
        <v>-1.7</v>
      </c>
      <c r="S77" s="1969">
        <f t="shared" si="45"/>
        <v>-0.6</v>
      </c>
      <c r="T77" s="1969">
        <f t="shared" si="45"/>
        <v>1.7</v>
      </c>
      <c r="U77" s="1969">
        <f t="shared" si="45"/>
        <v>1.7</v>
      </c>
      <c r="V77" s="1969">
        <f t="shared" si="45"/>
        <v>2</v>
      </c>
      <c r="W77" s="1969">
        <f t="shared" si="45"/>
        <v>2.2999999999999998</v>
      </c>
      <c r="X77" s="1969">
        <f t="shared" si="45"/>
        <v>3.2</v>
      </c>
      <c r="Y77" s="1969">
        <f t="shared" si="45"/>
        <v>-5.0999999999999996</v>
      </c>
      <c r="Z77" s="1969">
        <f t="shared" si="45"/>
        <v>0.4</v>
      </c>
      <c r="AA77" s="1969">
        <f t="shared" si="45"/>
        <v>1.3</v>
      </c>
      <c r="AB77" s="1969">
        <f t="shared" si="45"/>
        <v>-1</v>
      </c>
      <c r="AC77" s="1969">
        <f t="shared" si="45"/>
        <v>1.8</v>
      </c>
      <c r="AD77" s="1969">
        <f t="shared" si="45"/>
        <v>2.8</v>
      </c>
      <c r="AE77" s="1969">
        <f t="shared" si="45"/>
        <v>-3.3</v>
      </c>
      <c r="AF77" s="1969">
        <f t="shared" si="45"/>
        <v>-2.4</v>
      </c>
      <c r="AG77" s="1969">
        <f t="shared" si="45"/>
        <v>2.7</v>
      </c>
      <c r="AH77" s="1969">
        <f t="shared" si="45"/>
        <v>2.2000000000000002</v>
      </c>
      <c r="AI77" s="1969">
        <f t="shared" si="45"/>
        <v>0.1</v>
      </c>
      <c r="AJ77" s="1969">
        <f t="shared" si="45"/>
        <v>-1.5</v>
      </c>
      <c r="AK77" s="1234">
        <f t="shared" si="45"/>
        <v>7.1</v>
      </c>
      <c r="AL77" s="1234">
        <f t="shared" si="45"/>
        <v>9.5</v>
      </c>
      <c r="AM77" s="1234">
        <f t="shared" si="45"/>
        <v>2.2999999999999998</v>
      </c>
      <c r="AN77" s="2011" t="s">
        <v>1398</v>
      </c>
    </row>
    <row r="78" spans="2:42" ht="12">
      <c r="B78" s="2788" t="s">
        <v>1341</v>
      </c>
      <c r="C78" s="2003" t="s">
        <v>1342</v>
      </c>
      <c r="D78" s="1992" t="s">
        <v>999</v>
      </c>
      <c r="E78" s="2034">
        <f>E156</f>
        <v>92.9</v>
      </c>
      <c r="F78" s="2034">
        <f t="shared" ref="F78:AM78" si="46">F156</f>
        <v>97.1</v>
      </c>
      <c r="G78" s="2034">
        <f t="shared" si="46"/>
        <v>100.3</v>
      </c>
      <c r="H78" s="2034">
        <f t="shared" si="46"/>
        <v>101.7</v>
      </c>
      <c r="I78" s="2034">
        <f t="shared" si="46"/>
        <v>102.6</v>
      </c>
      <c r="J78" s="2034">
        <f t="shared" si="46"/>
        <v>104.5</v>
      </c>
      <c r="K78" s="2034">
        <f t="shared" si="46"/>
        <v>106.1</v>
      </c>
      <c r="L78" s="2034">
        <f t="shared" si="46"/>
        <v>108.5</v>
      </c>
      <c r="M78" s="2034">
        <f t="shared" si="46"/>
        <v>109.6</v>
      </c>
      <c r="N78" s="2034">
        <f t="shared" si="46"/>
        <v>107.9</v>
      </c>
      <c r="O78" s="2034">
        <f t="shared" si="46"/>
        <v>106.7</v>
      </c>
      <c r="P78" s="2034">
        <f t="shared" si="46"/>
        <v>106.5</v>
      </c>
      <c r="Q78" s="2034">
        <f t="shared" si="46"/>
        <v>104.9</v>
      </c>
      <c r="R78" s="2034">
        <f t="shared" si="46"/>
        <v>102.2</v>
      </c>
      <c r="S78" s="2034">
        <f t="shared" si="46"/>
        <v>102</v>
      </c>
      <c r="T78" s="2034">
        <f t="shared" si="46"/>
        <v>101.9</v>
      </c>
      <c r="U78" s="2034">
        <f t="shared" si="46"/>
        <v>103.1</v>
      </c>
      <c r="V78" s="2034">
        <f t="shared" si="46"/>
        <v>103.8</v>
      </c>
      <c r="W78" s="2034">
        <f t="shared" si="46"/>
        <v>103.2</v>
      </c>
      <c r="X78" s="2034">
        <f t="shared" si="46"/>
        <v>101.7</v>
      </c>
      <c r="Y78" s="2034">
        <f t="shared" si="46"/>
        <v>97.6</v>
      </c>
      <c r="Z78" s="2034">
        <f t="shared" si="46"/>
        <v>98.8</v>
      </c>
      <c r="AA78" s="2034">
        <f t="shared" si="46"/>
        <v>98.9</v>
      </c>
      <c r="AB78" s="2034">
        <f t="shared" si="46"/>
        <v>97.7</v>
      </c>
      <c r="AC78" s="2034">
        <f t="shared" si="46"/>
        <v>97.9</v>
      </c>
      <c r="AD78" s="2034">
        <f t="shared" si="46"/>
        <v>99</v>
      </c>
      <c r="AE78" s="2034">
        <f t="shared" si="46"/>
        <v>99.3</v>
      </c>
      <c r="AF78" s="2034">
        <f t="shared" si="46"/>
        <v>100.2</v>
      </c>
      <c r="AG78" s="2034">
        <f t="shared" si="46"/>
        <v>100.8</v>
      </c>
      <c r="AH78" s="2034">
        <f t="shared" si="46"/>
        <v>101.8</v>
      </c>
      <c r="AI78" s="2034">
        <f t="shared" si="46"/>
        <v>101.7</v>
      </c>
      <c r="AJ78" s="2034">
        <f t="shared" si="46"/>
        <v>100</v>
      </c>
      <c r="AK78" s="2034">
        <f t="shared" si="46"/>
        <v>101.5</v>
      </c>
      <c r="AL78" s="2034">
        <f t="shared" si="46"/>
        <v>104.3</v>
      </c>
      <c r="AM78" s="2034">
        <f t="shared" si="46"/>
        <v>106.2</v>
      </c>
      <c r="AN78" s="2006" t="s">
        <v>1399</v>
      </c>
    </row>
    <row r="79" spans="2:42" ht="12">
      <c r="B79" s="2789"/>
      <c r="C79" s="2007" t="s">
        <v>565</v>
      </c>
      <c r="D79" s="1995" t="s">
        <v>577</v>
      </c>
      <c r="E79" s="2010" t="s">
        <v>579</v>
      </c>
      <c r="F79" s="1969">
        <f t="shared" ref="F79:AM79" si="47">ROUND((F78-E78)/E78*100,1)</f>
        <v>4.5</v>
      </c>
      <c r="G79" s="1969">
        <f t="shared" si="47"/>
        <v>3.3</v>
      </c>
      <c r="H79" s="1969">
        <f t="shared" si="47"/>
        <v>1.4</v>
      </c>
      <c r="I79" s="1969">
        <f t="shared" si="47"/>
        <v>0.9</v>
      </c>
      <c r="J79" s="1969">
        <f t="shared" si="47"/>
        <v>1.9</v>
      </c>
      <c r="K79" s="1969">
        <f t="shared" si="47"/>
        <v>1.5</v>
      </c>
      <c r="L79" s="1969">
        <f t="shared" si="47"/>
        <v>2.2999999999999998</v>
      </c>
      <c r="M79" s="1969">
        <f t="shared" si="47"/>
        <v>1</v>
      </c>
      <c r="N79" s="1969">
        <f t="shared" si="47"/>
        <v>-1.6</v>
      </c>
      <c r="O79" s="1969">
        <f t="shared" si="47"/>
        <v>-1.1000000000000001</v>
      </c>
      <c r="P79" s="1969">
        <f t="shared" si="47"/>
        <v>-0.2</v>
      </c>
      <c r="Q79" s="1969">
        <f t="shared" si="47"/>
        <v>-1.5</v>
      </c>
      <c r="R79" s="1969">
        <f t="shared" si="47"/>
        <v>-2.6</v>
      </c>
      <c r="S79" s="1969">
        <f t="shared" si="47"/>
        <v>-0.2</v>
      </c>
      <c r="T79" s="1969">
        <f t="shared" si="47"/>
        <v>-0.1</v>
      </c>
      <c r="U79" s="1969">
        <f t="shared" si="47"/>
        <v>1.2</v>
      </c>
      <c r="V79" s="1969">
        <f t="shared" si="47"/>
        <v>0.7</v>
      </c>
      <c r="W79" s="1969">
        <f t="shared" si="47"/>
        <v>-0.6</v>
      </c>
      <c r="X79" s="1969">
        <f t="shared" si="47"/>
        <v>-1.5</v>
      </c>
      <c r="Y79" s="1969">
        <f t="shared" si="47"/>
        <v>-4</v>
      </c>
      <c r="Z79" s="1969">
        <f t="shared" si="47"/>
        <v>1.2</v>
      </c>
      <c r="AA79" s="1969">
        <f t="shared" si="47"/>
        <v>0.1</v>
      </c>
      <c r="AB79" s="1969">
        <f t="shared" si="47"/>
        <v>-1.2</v>
      </c>
      <c r="AC79" s="1969">
        <f t="shared" si="47"/>
        <v>0.2</v>
      </c>
      <c r="AD79" s="1969">
        <f t="shared" si="47"/>
        <v>1.1000000000000001</v>
      </c>
      <c r="AE79" s="1969">
        <f t="shared" si="47"/>
        <v>0.3</v>
      </c>
      <c r="AF79" s="1969">
        <f t="shared" si="47"/>
        <v>0.9</v>
      </c>
      <c r="AG79" s="1969">
        <f t="shared" si="47"/>
        <v>0.6</v>
      </c>
      <c r="AH79" s="1969">
        <f t="shared" si="47"/>
        <v>1</v>
      </c>
      <c r="AI79" s="1969">
        <f t="shared" si="47"/>
        <v>-0.1</v>
      </c>
      <c r="AJ79" s="1969">
        <f t="shared" si="47"/>
        <v>-1.7</v>
      </c>
      <c r="AK79" s="1969">
        <f t="shared" si="47"/>
        <v>1.5</v>
      </c>
      <c r="AL79" s="1969">
        <f t="shared" si="47"/>
        <v>2.8</v>
      </c>
      <c r="AM79" s="1969">
        <f t="shared" si="47"/>
        <v>1.8</v>
      </c>
      <c r="AN79" s="1337" t="s">
        <v>1125</v>
      </c>
    </row>
    <row r="80" spans="2:42" ht="12">
      <c r="B80" s="2789"/>
      <c r="C80" s="2003" t="s">
        <v>1342</v>
      </c>
      <c r="D80" s="2008" t="s">
        <v>999</v>
      </c>
      <c r="E80" s="2033">
        <f>E160</f>
        <v>105.8</v>
      </c>
      <c r="F80" s="2033">
        <f t="shared" ref="F80:AM80" si="48">F160</f>
        <v>107.2</v>
      </c>
      <c r="G80" s="2033">
        <f t="shared" si="48"/>
        <v>107.7</v>
      </c>
      <c r="H80" s="2033">
        <f t="shared" si="48"/>
        <v>107.7</v>
      </c>
      <c r="I80" s="2033">
        <f t="shared" si="48"/>
        <v>107.4</v>
      </c>
      <c r="J80" s="2033">
        <f t="shared" si="48"/>
        <v>109.2</v>
      </c>
      <c r="K80" s="2033">
        <f t="shared" si="48"/>
        <v>111.3</v>
      </c>
      <c r="L80" s="2033">
        <f t="shared" si="48"/>
        <v>113.6</v>
      </c>
      <c r="M80" s="2033">
        <f t="shared" si="48"/>
        <v>112.4</v>
      </c>
      <c r="N80" s="2033">
        <f t="shared" si="48"/>
        <v>110.6</v>
      </c>
      <c r="O80" s="2033">
        <f t="shared" si="48"/>
        <v>109.9</v>
      </c>
      <c r="P80" s="2033">
        <f t="shared" si="48"/>
        <v>110.6</v>
      </c>
      <c r="Q80" s="2033">
        <f t="shared" si="48"/>
        <v>110.3</v>
      </c>
      <c r="R80" s="2033">
        <f t="shared" si="48"/>
        <v>108.3</v>
      </c>
      <c r="S80" s="2033">
        <f t="shared" si="48"/>
        <v>108.3</v>
      </c>
      <c r="T80" s="2033">
        <f t="shared" si="48"/>
        <v>108.2</v>
      </c>
      <c r="U80" s="2033">
        <f t="shared" si="48"/>
        <v>109.9</v>
      </c>
      <c r="V80" s="2033">
        <f t="shared" si="48"/>
        <v>110.3</v>
      </c>
      <c r="W80" s="2033">
        <f t="shared" si="48"/>
        <v>109.3</v>
      </c>
      <c r="X80" s="2033">
        <f t="shared" si="48"/>
        <v>106.3</v>
      </c>
      <c r="Y80" s="2033">
        <f t="shared" si="48"/>
        <v>103.8</v>
      </c>
      <c r="Z80" s="2033">
        <f t="shared" si="48"/>
        <v>105.8</v>
      </c>
      <c r="AA80" s="2033">
        <f t="shared" si="48"/>
        <v>105.9</v>
      </c>
      <c r="AB80" s="2033">
        <f t="shared" si="48"/>
        <v>104.9</v>
      </c>
      <c r="AC80" s="2033">
        <f t="shared" si="48"/>
        <v>103.9</v>
      </c>
      <c r="AD80" s="2033">
        <f t="shared" si="48"/>
        <v>101.5</v>
      </c>
      <c r="AE80" s="2033">
        <f t="shared" si="48"/>
        <v>101.5</v>
      </c>
      <c r="AF80" s="2033">
        <f t="shared" si="48"/>
        <v>102.5</v>
      </c>
      <c r="AG80" s="2033">
        <f t="shared" si="48"/>
        <v>102.1</v>
      </c>
      <c r="AH80" s="2033">
        <f t="shared" si="48"/>
        <v>102.2</v>
      </c>
      <c r="AI80" s="2033">
        <f t="shared" si="48"/>
        <v>101.5</v>
      </c>
      <c r="AJ80" s="2033">
        <f t="shared" si="48"/>
        <v>100.2</v>
      </c>
      <c r="AK80" s="2033">
        <f t="shared" si="48"/>
        <v>101.5</v>
      </c>
      <c r="AL80" s="2033">
        <f t="shared" si="48"/>
        <v>100.6</v>
      </c>
      <c r="AM80" s="2033">
        <f t="shared" si="48"/>
        <v>98.9</v>
      </c>
      <c r="AN80" s="2589" t="s">
        <v>1400</v>
      </c>
    </row>
    <row r="81" spans="2:55" ht="12">
      <c r="B81" s="2789"/>
      <c r="C81" s="2007" t="s">
        <v>566</v>
      </c>
      <c r="D81" s="1995" t="s">
        <v>577</v>
      </c>
      <c r="E81" s="2010" t="s">
        <v>579</v>
      </c>
      <c r="F81" s="1969">
        <f t="shared" ref="F81:AM81" si="49">ROUND((F80-E80)/E80*100,1)</f>
        <v>1.3</v>
      </c>
      <c r="G81" s="1969">
        <f t="shared" si="49"/>
        <v>0.5</v>
      </c>
      <c r="H81" s="1969">
        <f t="shared" si="49"/>
        <v>0</v>
      </c>
      <c r="I81" s="1969">
        <f t="shared" si="49"/>
        <v>-0.3</v>
      </c>
      <c r="J81" s="1969">
        <f t="shared" si="49"/>
        <v>1.7</v>
      </c>
      <c r="K81" s="1969">
        <f t="shared" si="49"/>
        <v>1.9</v>
      </c>
      <c r="L81" s="1969">
        <f t="shared" si="49"/>
        <v>2.1</v>
      </c>
      <c r="M81" s="1969">
        <f t="shared" si="49"/>
        <v>-1.1000000000000001</v>
      </c>
      <c r="N81" s="1969">
        <f t="shared" si="49"/>
        <v>-1.6</v>
      </c>
      <c r="O81" s="1969">
        <f t="shared" si="49"/>
        <v>-0.6</v>
      </c>
      <c r="P81" s="1969">
        <f t="shared" si="49"/>
        <v>0.6</v>
      </c>
      <c r="Q81" s="1969">
        <f t="shared" si="49"/>
        <v>-0.3</v>
      </c>
      <c r="R81" s="1969">
        <f t="shared" si="49"/>
        <v>-1.8</v>
      </c>
      <c r="S81" s="1969">
        <f t="shared" si="49"/>
        <v>0</v>
      </c>
      <c r="T81" s="1969">
        <f t="shared" si="49"/>
        <v>-0.1</v>
      </c>
      <c r="U81" s="1969">
        <f t="shared" si="49"/>
        <v>1.6</v>
      </c>
      <c r="V81" s="1969">
        <f t="shared" si="49"/>
        <v>0.4</v>
      </c>
      <c r="W81" s="1969">
        <f t="shared" si="49"/>
        <v>-0.9</v>
      </c>
      <c r="X81" s="1969">
        <f t="shared" si="49"/>
        <v>-2.7</v>
      </c>
      <c r="Y81" s="1969">
        <f t="shared" si="49"/>
        <v>-2.4</v>
      </c>
      <c r="Z81" s="1969">
        <f t="shared" si="49"/>
        <v>1.9</v>
      </c>
      <c r="AA81" s="1969">
        <f t="shared" si="49"/>
        <v>0.1</v>
      </c>
      <c r="AB81" s="1969">
        <f t="shared" si="49"/>
        <v>-0.9</v>
      </c>
      <c r="AC81" s="1969">
        <f t="shared" si="49"/>
        <v>-1</v>
      </c>
      <c r="AD81" s="1969">
        <f t="shared" si="49"/>
        <v>-2.2999999999999998</v>
      </c>
      <c r="AE81" s="1969">
        <f t="shared" si="49"/>
        <v>0</v>
      </c>
      <c r="AF81" s="1969">
        <f t="shared" si="49"/>
        <v>1</v>
      </c>
      <c r="AG81" s="1969">
        <f t="shared" si="49"/>
        <v>-0.4</v>
      </c>
      <c r="AH81" s="1969">
        <f t="shared" si="49"/>
        <v>0.1</v>
      </c>
      <c r="AI81" s="1969">
        <f t="shared" si="49"/>
        <v>-0.7</v>
      </c>
      <c r="AJ81" s="1969">
        <f t="shared" si="49"/>
        <v>-1.3</v>
      </c>
      <c r="AK81" s="1969">
        <f t="shared" si="49"/>
        <v>1.3</v>
      </c>
      <c r="AL81" s="1969">
        <f t="shared" si="49"/>
        <v>-0.9</v>
      </c>
      <c r="AM81" s="1969">
        <f t="shared" si="49"/>
        <v>-1.7</v>
      </c>
      <c r="AN81" s="2589"/>
    </row>
    <row r="82" spans="2:55" ht="12">
      <c r="B82" s="2789"/>
      <c r="C82" s="2003" t="s">
        <v>569</v>
      </c>
      <c r="D82" s="1992" t="s">
        <v>999</v>
      </c>
      <c r="E82" s="2034">
        <f>E164</f>
        <v>147.6</v>
      </c>
      <c r="F82" s="2034">
        <f t="shared" ref="F82:AM82" si="50">F164</f>
        <v>146.19999999999999</v>
      </c>
      <c r="G82" s="2034">
        <f t="shared" si="50"/>
        <v>133.6</v>
      </c>
      <c r="H82" s="2034">
        <f t="shared" si="50"/>
        <v>113.8</v>
      </c>
      <c r="I82" s="2034">
        <f t="shared" si="50"/>
        <v>102.4</v>
      </c>
      <c r="J82" s="2034">
        <f t="shared" si="50"/>
        <v>103.9</v>
      </c>
      <c r="K82" s="2034">
        <f t="shared" si="50"/>
        <v>107.5</v>
      </c>
      <c r="L82" s="2034">
        <f t="shared" si="50"/>
        <v>115.2</v>
      </c>
      <c r="M82" s="2034">
        <f t="shared" si="50"/>
        <v>115.6</v>
      </c>
      <c r="N82" s="2034">
        <f t="shared" si="50"/>
        <v>105.3</v>
      </c>
      <c r="O82" s="2034">
        <f t="shared" si="50"/>
        <v>106.6</v>
      </c>
      <c r="P82" s="2034">
        <f t="shared" si="50"/>
        <v>112.2</v>
      </c>
      <c r="Q82" s="2034">
        <f t="shared" si="50"/>
        <v>105.4</v>
      </c>
      <c r="R82" s="2034">
        <f t="shared" si="50"/>
        <v>110.2</v>
      </c>
      <c r="S82" s="2034">
        <f t="shared" si="50"/>
        <v>115.9</v>
      </c>
      <c r="T82" s="2034">
        <f t="shared" si="50"/>
        <v>118.5</v>
      </c>
      <c r="U82" s="2034">
        <f t="shared" si="50"/>
        <v>119.9</v>
      </c>
      <c r="V82" s="2034">
        <f t="shared" si="50"/>
        <v>123.5</v>
      </c>
      <c r="W82" s="2034">
        <f t="shared" si="50"/>
        <v>125.3</v>
      </c>
      <c r="X82" s="2034">
        <f t="shared" si="50"/>
        <v>113.9</v>
      </c>
      <c r="Y82" s="2034">
        <f t="shared" si="50"/>
        <v>104.9</v>
      </c>
      <c r="Z82" s="2034">
        <f t="shared" si="50"/>
        <v>113.1</v>
      </c>
      <c r="AA82" s="2034">
        <f t="shared" si="50"/>
        <v>113</v>
      </c>
      <c r="AB82" s="2034">
        <f t="shared" si="50"/>
        <v>113.1</v>
      </c>
      <c r="AC82" s="2034">
        <f t="shared" si="50"/>
        <v>118.9</v>
      </c>
      <c r="AD82" s="2034">
        <f t="shared" si="50"/>
        <v>121</v>
      </c>
      <c r="AE82" s="2034">
        <f t="shared" si="50"/>
        <v>119.4</v>
      </c>
      <c r="AF82" s="2034">
        <f t="shared" si="50"/>
        <v>118</v>
      </c>
      <c r="AG82" s="2034">
        <f t="shared" si="50"/>
        <v>116.9</v>
      </c>
      <c r="AH82" s="2034">
        <f t="shared" si="50"/>
        <v>116.3</v>
      </c>
      <c r="AI82" s="2034">
        <f t="shared" si="50"/>
        <v>113.9</v>
      </c>
      <c r="AJ82" s="2034">
        <f t="shared" si="50"/>
        <v>98.7</v>
      </c>
      <c r="AK82" s="2034">
        <f t="shared" si="50"/>
        <v>109</v>
      </c>
      <c r="AL82" s="2034">
        <f t="shared" si="50"/>
        <v>113</v>
      </c>
      <c r="AM82" s="2034">
        <f t="shared" si="50"/>
        <v>110.6</v>
      </c>
      <c r="AN82" s="2589"/>
      <c r="AP82" s="2049"/>
      <c r="AQ82" s="2049"/>
      <c r="AR82" s="2049"/>
      <c r="AS82" s="2049"/>
      <c r="AT82" s="2049"/>
    </row>
    <row r="83" spans="2:55" ht="12">
      <c r="B83" s="2789"/>
      <c r="C83" s="2007" t="s">
        <v>570</v>
      </c>
      <c r="D83" s="1995" t="s">
        <v>577</v>
      </c>
      <c r="E83" s="2098" t="s">
        <v>579</v>
      </c>
      <c r="F83" s="1969">
        <f t="shared" ref="F83:AM83" si="51">ROUND((F82-E82)/E82*100,1)</f>
        <v>-0.9</v>
      </c>
      <c r="G83" s="1969">
        <f t="shared" si="51"/>
        <v>-8.6</v>
      </c>
      <c r="H83" s="1969">
        <f t="shared" si="51"/>
        <v>-14.8</v>
      </c>
      <c r="I83" s="1969">
        <f t="shared" si="51"/>
        <v>-10</v>
      </c>
      <c r="J83" s="1969">
        <f t="shared" si="51"/>
        <v>1.5</v>
      </c>
      <c r="K83" s="1969">
        <f t="shared" si="51"/>
        <v>3.5</v>
      </c>
      <c r="L83" s="1969">
        <f t="shared" si="51"/>
        <v>7.2</v>
      </c>
      <c r="M83" s="1969">
        <f t="shared" si="51"/>
        <v>0.3</v>
      </c>
      <c r="N83" s="1969">
        <f t="shared" si="51"/>
        <v>-8.9</v>
      </c>
      <c r="O83" s="1969">
        <f t="shared" si="51"/>
        <v>1.2</v>
      </c>
      <c r="P83" s="1969">
        <f t="shared" si="51"/>
        <v>5.3</v>
      </c>
      <c r="Q83" s="1969">
        <f t="shared" si="51"/>
        <v>-6.1</v>
      </c>
      <c r="R83" s="1969">
        <f t="shared" si="51"/>
        <v>4.5999999999999996</v>
      </c>
      <c r="S83" s="1969">
        <f t="shared" si="51"/>
        <v>5.2</v>
      </c>
      <c r="T83" s="1969">
        <f t="shared" si="51"/>
        <v>2.2000000000000002</v>
      </c>
      <c r="U83" s="1969">
        <f t="shared" si="51"/>
        <v>1.2</v>
      </c>
      <c r="V83" s="1969">
        <f t="shared" si="51"/>
        <v>3</v>
      </c>
      <c r="W83" s="1969">
        <f t="shared" si="51"/>
        <v>1.5</v>
      </c>
      <c r="X83" s="1969">
        <f t="shared" si="51"/>
        <v>-9.1</v>
      </c>
      <c r="Y83" s="1969">
        <f t="shared" si="51"/>
        <v>-7.9</v>
      </c>
      <c r="Z83" s="1969">
        <f t="shared" si="51"/>
        <v>7.8</v>
      </c>
      <c r="AA83" s="1969">
        <f t="shared" si="51"/>
        <v>-0.1</v>
      </c>
      <c r="AB83" s="1969">
        <f t="shared" si="51"/>
        <v>0.1</v>
      </c>
      <c r="AC83" s="1969">
        <f t="shared" si="51"/>
        <v>5.0999999999999996</v>
      </c>
      <c r="AD83" s="1969">
        <f t="shared" si="51"/>
        <v>1.8</v>
      </c>
      <c r="AE83" s="1969">
        <f t="shared" si="51"/>
        <v>-1.3</v>
      </c>
      <c r="AF83" s="1969">
        <f t="shared" si="51"/>
        <v>-1.2</v>
      </c>
      <c r="AG83" s="1969">
        <f t="shared" si="51"/>
        <v>-0.9</v>
      </c>
      <c r="AH83" s="1969">
        <f t="shared" si="51"/>
        <v>-0.5</v>
      </c>
      <c r="AI83" s="1969">
        <f t="shared" si="51"/>
        <v>-2.1</v>
      </c>
      <c r="AJ83" s="1969">
        <f t="shared" si="51"/>
        <v>-13.3</v>
      </c>
      <c r="AK83" s="1969">
        <f t="shared" si="51"/>
        <v>10.4</v>
      </c>
      <c r="AL83" s="1969">
        <f t="shared" si="51"/>
        <v>3.7</v>
      </c>
      <c r="AM83" s="1969">
        <f t="shared" si="51"/>
        <v>-2.1</v>
      </c>
      <c r="AN83" s="2004"/>
      <c r="AP83" s="2049"/>
      <c r="AQ83" s="2049"/>
      <c r="AR83" s="2049"/>
      <c r="AS83" s="2049"/>
      <c r="AT83" s="2049"/>
    </row>
    <row r="84" spans="2:55" ht="12">
      <c r="B84" s="2789"/>
      <c r="C84" s="1965" t="s">
        <v>571</v>
      </c>
      <c r="D84" s="1992" t="s">
        <v>999</v>
      </c>
      <c r="E84" s="2033">
        <f>E168</f>
        <v>78.2</v>
      </c>
      <c r="F84" s="2033">
        <f t="shared" ref="F84:AM84" si="52">F168</f>
        <v>80.7</v>
      </c>
      <c r="G84" s="2033">
        <f t="shared" si="52"/>
        <v>83.2</v>
      </c>
      <c r="H84" s="2033">
        <f t="shared" si="52"/>
        <v>84.8</v>
      </c>
      <c r="I84" s="2033">
        <f t="shared" si="52"/>
        <v>85.6</v>
      </c>
      <c r="J84" s="2033">
        <f t="shared" si="52"/>
        <v>85.5</v>
      </c>
      <c r="K84" s="2033">
        <f t="shared" si="52"/>
        <v>84.9</v>
      </c>
      <c r="L84" s="2033">
        <f t="shared" si="52"/>
        <v>84.6</v>
      </c>
      <c r="M84" s="2033">
        <f t="shared" si="52"/>
        <v>85.4</v>
      </c>
      <c r="N84" s="2033">
        <f t="shared" si="52"/>
        <v>85.7</v>
      </c>
      <c r="O84" s="2033">
        <f t="shared" si="52"/>
        <v>85</v>
      </c>
      <c r="P84" s="2033">
        <f t="shared" si="52"/>
        <v>84.3</v>
      </c>
      <c r="Q84" s="2033">
        <f t="shared" si="52"/>
        <v>83.5</v>
      </c>
      <c r="R84" s="2033">
        <f t="shared" si="52"/>
        <v>82.3</v>
      </c>
      <c r="S84" s="2033">
        <f t="shared" si="52"/>
        <v>81.8</v>
      </c>
      <c r="T84" s="2033">
        <f t="shared" si="52"/>
        <v>82.3</v>
      </c>
      <c r="U84" s="2033">
        <f t="shared" si="52"/>
        <v>83</v>
      </c>
      <c r="V84" s="2033">
        <f t="shared" si="52"/>
        <v>84.1</v>
      </c>
      <c r="W84" s="2033">
        <f t="shared" si="52"/>
        <v>86.8</v>
      </c>
      <c r="X84" s="2033">
        <f t="shared" si="52"/>
        <v>89.3</v>
      </c>
      <c r="Y84" s="2033">
        <f t="shared" si="52"/>
        <v>89.9</v>
      </c>
      <c r="Z84" s="2033">
        <f t="shared" si="52"/>
        <v>90.3</v>
      </c>
      <c r="AA84" s="2033">
        <f t="shared" si="52"/>
        <v>90.7</v>
      </c>
      <c r="AB84" s="2033">
        <f t="shared" si="52"/>
        <v>90.8</v>
      </c>
      <c r="AC84" s="2033">
        <f t="shared" si="52"/>
        <v>91.4</v>
      </c>
      <c r="AD84" s="2033">
        <f t="shared" si="52"/>
        <v>92.2</v>
      </c>
      <c r="AE84" s="2033">
        <f t="shared" si="52"/>
        <v>93.2</v>
      </c>
      <c r="AF84" s="2033">
        <f t="shared" si="52"/>
        <v>94.3</v>
      </c>
      <c r="AG84" s="2033">
        <f t="shared" si="52"/>
        <v>96.3</v>
      </c>
      <c r="AH84" s="2033">
        <f t="shared" si="52"/>
        <v>97.5</v>
      </c>
      <c r="AI84" s="2033">
        <f t="shared" si="52"/>
        <v>99.4</v>
      </c>
      <c r="AJ84" s="2033">
        <f t="shared" si="52"/>
        <v>100.1</v>
      </c>
      <c r="AK84" s="2033">
        <f t="shared" si="52"/>
        <v>100.1</v>
      </c>
      <c r="AL84" s="2033">
        <f t="shared" si="52"/>
        <v>99.8</v>
      </c>
      <c r="AM84" s="2033">
        <f t="shared" si="52"/>
        <v>100.6</v>
      </c>
      <c r="AN84" s="2589"/>
      <c r="AP84" s="2049"/>
      <c r="AQ84" s="2049"/>
      <c r="AR84" s="2049"/>
      <c r="AS84" s="2049"/>
      <c r="AT84" s="2049"/>
    </row>
    <row r="85" spans="2:55" ht="12">
      <c r="B85" s="2789"/>
      <c r="C85" s="1965"/>
      <c r="D85" s="1995" t="s">
        <v>577</v>
      </c>
      <c r="E85" s="2098" t="s">
        <v>579</v>
      </c>
      <c r="F85" s="1969">
        <f t="shared" ref="F85:AM85" si="53">ROUND((F84-E84)/E84*100,1)</f>
        <v>3.2</v>
      </c>
      <c r="G85" s="1969">
        <f t="shared" si="53"/>
        <v>3.1</v>
      </c>
      <c r="H85" s="1969">
        <f t="shared" si="53"/>
        <v>1.9</v>
      </c>
      <c r="I85" s="1969">
        <f t="shared" si="53"/>
        <v>0.9</v>
      </c>
      <c r="J85" s="1969">
        <f t="shared" si="53"/>
        <v>-0.1</v>
      </c>
      <c r="K85" s="1969">
        <f t="shared" si="53"/>
        <v>-0.7</v>
      </c>
      <c r="L85" s="1969">
        <f t="shared" si="53"/>
        <v>-0.4</v>
      </c>
      <c r="M85" s="1969">
        <f t="shared" si="53"/>
        <v>0.9</v>
      </c>
      <c r="N85" s="1969">
        <f t="shared" si="53"/>
        <v>0.4</v>
      </c>
      <c r="O85" s="1969">
        <f t="shared" si="53"/>
        <v>-0.8</v>
      </c>
      <c r="P85" s="1969">
        <f t="shared" si="53"/>
        <v>-0.8</v>
      </c>
      <c r="Q85" s="1969">
        <f t="shared" si="53"/>
        <v>-0.9</v>
      </c>
      <c r="R85" s="1969">
        <f t="shared" si="53"/>
        <v>-1.4</v>
      </c>
      <c r="S85" s="1969">
        <f t="shared" si="53"/>
        <v>-0.6</v>
      </c>
      <c r="T85" s="1969">
        <f t="shared" si="53"/>
        <v>0.6</v>
      </c>
      <c r="U85" s="1969">
        <f t="shared" si="53"/>
        <v>0.9</v>
      </c>
      <c r="V85" s="1969">
        <f t="shared" si="53"/>
        <v>1.3</v>
      </c>
      <c r="W85" s="1969">
        <f t="shared" si="53"/>
        <v>3.2</v>
      </c>
      <c r="X85" s="1969">
        <f t="shared" si="53"/>
        <v>2.9</v>
      </c>
      <c r="Y85" s="1969">
        <f t="shared" si="53"/>
        <v>0.7</v>
      </c>
      <c r="Z85" s="1969">
        <f t="shared" si="53"/>
        <v>0.4</v>
      </c>
      <c r="AA85" s="1969">
        <f t="shared" si="53"/>
        <v>0.4</v>
      </c>
      <c r="AB85" s="1969">
        <f t="shared" si="53"/>
        <v>0.1</v>
      </c>
      <c r="AC85" s="1969">
        <f t="shared" si="53"/>
        <v>0.7</v>
      </c>
      <c r="AD85" s="1969">
        <f t="shared" si="53"/>
        <v>0.9</v>
      </c>
      <c r="AE85" s="1969">
        <f t="shared" si="53"/>
        <v>1.1000000000000001</v>
      </c>
      <c r="AF85" s="1969">
        <f t="shared" si="53"/>
        <v>1.2</v>
      </c>
      <c r="AG85" s="1969">
        <f t="shared" si="53"/>
        <v>2.1</v>
      </c>
      <c r="AH85" s="1969">
        <f t="shared" si="53"/>
        <v>1.2</v>
      </c>
      <c r="AI85" s="1969">
        <f t="shared" si="53"/>
        <v>1.9</v>
      </c>
      <c r="AJ85" s="1969">
        <f t="shared" si="53"/>
        <v>0.7</v>
      </c>
      <c r="AK85" s="1969">
        <f t="shared" si="53"/>
        <v>0</v>
      </c>
      <c r="AL85" s="1969">
        <f t="shared" si="53"/>
        <v>-0.3</v>
      </c>
      <c r="AM85" s="1969">
        <f t="shared" si="53"/>
        <v>0.8</v>
      </c>
      <c r="AN85" s="2099"/>
      <c r="AP85" s="2049"/>
      <c r="AQ85" s="2049"/>
      <c r="AR85" s="2049"/>
      <c r="AS85" s="2049"/>
      <c r="AT85" s="2049"/>
      <c r="AU85" s="2049"/>
      <c r="AV85" s="2049"/>
    </row>
    <row r="86" spans="2:55" ht="12">
      <c r="B86" s="2789"/>
      <c r="C86" s="1965" t="s">
        <v>572</v>
      </c>
      <c r="D86" s="1995" t="s">
        <v>1348</v>
      </c>
      <c r="E86" s="2100">
        <v>1.93</v>
      </c>
      <c r="F86" s="2101">
        <v>2.11</v>
      </c>
      <c r="G86" s="2101">
        <v>1.95</v>
      </c>
      <c r="H86" s="2101">
        <v>1.49</v>
      </c>
      <c r="I86" s="2101">
        <v>1.1299999999999999</v>
      </c>
      <c r="J86" s="2101">
        <v>1.07</v>
      </c>
      <c r="K86" s="2101">
        <v>1.0900000000000001</v>
      </c>
      <c r="L86" s="2101">
        <v>1.22</v>
      </c>
      <c r="M86" s="2101">
        <v>1.1299999999999999</v>
      </c>
      <c r="N86" s="2015">
        <v>0.89</v>
      </c>
      <c r="O86" s="2015">
        <v>0.9</v>
      </c>
      <c r="P86" s="2015">
        <v>1.08</v>
      </c>
      <c r="Q86" s="1266">
        <v>0.96</v>
      </c>
      <c r="R86" s="1266">
        <v>0.96</v>
      </c>
      <c r="S86" s="2101">
        <v>1.1200000000000001</v>
      </c>
      <c r="T86" s="2101">
        <v>1.35</v>
      </c>
      <c r="U86" s="2101">
        <v>1.49</v>
      </c>
      <c r="V86" s="2101">
        <v>1.56</v>
      </c>
      <c r="W86" s="2101">
        <v>1.47</v>
      </c>
      <c r="X86" s="2101">
        <v>1.08</v>
      </c>
      <c r="Y86" s="2101">
        <v>0.79</v>
      </c>
      <c r="Z86" s="2101">
        <v>0.93</v>
      </c>
      <c r="AA86" s="2101">
        <v>1.1100000000000001</v>
      </c>
      <c r="AB86" s="2101">
        <v>1.32</v>
      </c>
      <c r="AC86" s="2101">
        <v>1.53</v>
      </c>
      <c r="AD86" s="2101">
        <v>1.69</v>
      </c>
      <c r="AE86" s="2101">
        <v>1.86</v>
      </c>
      <c r="AF86" s="2101">
        <v>2.08</v>
      </c>
      <c r="AG86" s="2101">
        <v>2.29</v>
      </c>
      <c r="AH86" s="2101">
        <v>2.42</v>
      </c>
      <c r="AI86" s="2102">
        <v>2.35</v>
      </c>
      <c r="AJ86" s="2102">
        <v>1.9</v>
      </c>
      <c r="AK86" s="2103">
        <v>2.08</v>
      </c>
      <c r="AL86" s="2103">
        <v>2.2999999999999998</v>
      </c>
      <c r="AM86" s="2104">
        <v>2.2799999999999998</v>
      </c>
      <c r="AN86" s="2006" t="s">
        <v>1401</v>
      </c>
    </row>
    <row r="87" spans="2:55" ht="12">
      <c r="B87" s="2789"/>
      <c r="C87" s="1965" t="s">
        <v>573</v>
      </c>
      <c r="D87" s="1995" t="s">
        <v>1348</v>
      </c>
      <c r="E87" s="2105">
        <v>1.3</v>
      </c>
      <c r="F87" s="2106">
        <v>1.43</v>
      </c>
      <c r="G87" s="2106">
        <v>1.34</v>
      </c>
      <c r="H87" s="2106">
        <v>1</v>
      </c>
      <c r="I87" s="2106">
        <v>0.71</v>
      </c>
      <c r="J87" s="2106">
        <v>0.64</v>
      </c>
      <c r="K87" s="2106">
        <v>0.64</v>
      </c>
      <c r="L87" s="2106">
        <v>0.72</v>
      </c>
      <c r="M87" s="2106">
        <v>0.69</v>
      </c>
      <c r="N87" s="2106">
        <v>0.5</v>
      </c>
      <c r="O87" s="2106">
        <v>0.49</v>
      </c>
      <c r="P87" s="2106">
        <v>0.62</v>
      </c>
      <c r="Q87" s="2106">
        <v>0.56000000000000005</v>
      </c>
      <c r="R87" s="2106">
        <v>0.56000000000000005</v>
      </c>
      <c r="S87" s="2106">
        <v>0.69</v>
      </c>
      <c r="T87" s="2106">
        <v>0.86</v>
      </c>
      <c r="U87" s="2106">
        <v>0.98</v>
      </c>
      <c r="V87" s="2106">
        <v>1.06</v>
      </c>
      <c r="W87" s="2106">
        <v>1.02</v>
      </c>
      <c r="X87" s="2107">
        <v>0.77</v>
      </c>
      <c r="Y87" s="2107">
        <v>0.45</v>
      </c>
      <c r="Z87" s="2107">
        <v>0.56000000000000005</v>
      </c>
      <c r="AA87" s="2107">
        <v>0.68</v>
      </c>
      <c r="AB87" s="2107">
        <v>0.82</v>
      </c>
      <c r="AC87" s="2107">
        <v>0.97</v>
      </c>
      <c r="AD87" s="2107">
        <v>1.1100000000000001</v>
      </c>
      <c r="AE87" s="2107">
        <v>1.23</v>
      </c>
      <c r="AF87" s="2107">
        <v>1.39</v>
      </c>
      <c r="AG87" s="2107">
        <v>1.54</v>
      </c>
      <c r="AH87" s="2107">
        <v>1.62</v>
      </c>
      <c r="AI87" s="2107">
        <v>1.55</v>
      </c>
      <c r="AJ87" s="2107">
        <v>1.1000000000000001</v>
      </c>
      <c r="AK87" s="2108">
        <v>1.1599999999999999</v>
      </c>
      <c r="AL87" s="2108">
        <v>1.31</v>
      </c>
      <c r="AM87" s="2108">
        <v>1.29</v>
      </c>
      <c r="AN87" s="1553" t="s">
        <v>97</v>
      </c>
    </row>
    <row r="88" spans="2:55">
      <c r="B88" s="2790"/>
      <c r="C88" s="2040" t="s">
        <v>574</v>
      </c>
      <c r="D88" s="1995" t="s">
        <v>575</v>
      </c>
      <c r="E88" s="2046"/>
      <c r="F88" s="2109">
        <v>2.0153846153846153</v>
      </c>
      <c r="G88" s="2109">
        <v>2.0076923076923077</v>
      </c>
      <c r="H88" s="2109">
        <v>2.1230769230769226</v>
      </c>
      <c r="I88" s="2109">
        <v>2.5076923076923086</v>
      </c>
      <c r="J88" s="2109">
        <v>2.7769230769230768</v>
      </c>
      <c r="K88" s="2109">
        <v>3.0615384615384613</v>
      </c>
      <c r="L88" s="2109">
        <v>3.1615384615384619</v>
      </c>
      <c r="M88" s="2109">
        <v>3.3</v>
      </c>
      <c r="N88" s="2110">
        <v>4.0846153846153843</v>
      </c>
      <c r="O88" s="2110">
        <v>4.6833333333333327</v>
      </c>
      <c r="P88" s="2111">
        <v>4.7166666666666659</v>
      </c>
      <c r="Q88" s="2112">
        <v>5</v>
      </c>
      <c r="R88" s="2112">
        <v>5.4</v>
      </c>
      <c r="S88" s="2112">
        <v>5.3</v>
      </c>
      <c r="T88" s="2112">
        <v>4.7</v>
      </c>
      <c r="U88" s="2112">
        <v>4.4000000000000004</v>
      </c>
      <c r="V88" s="2112">
        <v>4.0999999999999996</v>
      </c>
      <c r="W88" s="2112">
        <v>3.8</v>
      </c>
      <c r="X88" s="2112">
        <v>4.0999999999999996</v>
      </c>
      <c r="Y88" s="2112">
        <v>5.2</v>
      </c>
      <c r="Z88" s="2112">
        <v>5</v>
      </c>
      <c r="AA88" s="2112">
        <v>4.5</v>
      </c>
      <c r="AB88" s="2112">
        <v>4.3</v>
      </c>
      <c r="AC88" s="2112">
        <v>3.9000000000000004</v>
      </c>
      <c r="AD88" s="2016">
        <v>3.5</v>
      </c>
      <c r="AE88" s="2113">
        <v>3.3</v>
      </c>
      <c r="AF88" s="2113">
        <v>3</v>
      </c>
      <c r="AG88" s="1266">
        <v>2.7</v>
      </c>
      <c r="AH88" s="2016">
        <v>2.4</v>
      </c>
      <c r="AI88" s="1254">
        <v>2.2999999999999998</v>
      </c>
      <c r="AJ88" s="1254">
        <v>2.9</v>
      </c>
      <c r="AK88" s="2114">
        <v>2.8</v>
      </c>
      <c r="AL88" s="2114">
        <v>2.6</v>
      </c>
      <c r="AM88" s="2114">
        <v>2.6</v>
      </c>
      <c r="AN88" s="2115" t="s">
        <v>1110</v>
      </c>
    </row>
    <row r="89" spans="2:55" ht="12">
      <c r="B89" s="2018" t="s">
        <v>1044</v>
      </c>
      <c r="C89" s="2019" t="s">
        <v>1045</v>
      </c>
      <c r="D89" s="1996" t="s">
        <v>1046</v>
      </c>
      <c r="E89" s="2116"/>
      <c r="F89" s="2023"/>
      <c r="G89" s="2023"/>
      <c r="H89" s="2023"/>
      <c r="I89" s="2023"/>
      <c r="J89" s="2023"/>
      <c r="K89" s="2023"/>
      <c r="L89" s="2023"/>
      <c r="M89" s="2023"/>
      <c r="N89" s="2117">
        <v>17272</v>
      </c>
      <c r="O89" s="2117">
        <v>16741</v>
      </c>
      <c r="P89" s="2118">
        <v>18787</v>
      </c>
      <c r="Q89" s="2020">
        <v>19565</v>
      </c>
      <c r="R89" s="2020">
        <v>18587</v>
      </c>
      <c r="S89" s="2020">
        <v>15466</v>
      </c>
      <c r="T89" s="2020">
        <v>13186</v>
      </c>
      <c r="U89" s="2020">
        <v>13170</v>
      </c>
      <c r="V89" s="2020">
        <v>13337</v>
      </c>
      <c r="W89" s="2020">
        <v>14366</v>
      </c>
      <c r="X89" s="2020">
        <v>16146</v>
      </c>
      <c r="Y89" s="2020">
        <v>14732</v>
      </c>
      <c r="Z89" s="2020">
        <v>13065</v>
      </c>
      <c r="AA89" s="2020">
        <v>12707</v>
      </c>
      <c r="AB89" s="1368">
        <v>11719</v>
      </c>
      <c r="AC89" s="1368">
        <v>10536</v>
      </c>
      <c r="AD89" s="2119">
        <v>9543</v>
      </c>
      <c r="AE89" s="2119">
        <v>8684</v>
      </c>
      <c r="AF89" s="2119">
        <v>8381</v>
      </c>
      <c r="AG89" s="2119">
        <v>8367</v>
      </c>
      <c r="AH89" s="2119">
        <v>8111</v>
      </c>
      <c r="AI89" s="2119">
        <v>8631</v>
      </c>
      <c r="AJ89" s="1293">
        <v>7163</v>
      </c>
      <c r="AK89" s="1296">
        <v>5980</v>
      </c>
      <c r="AL89" s="1296">
        <v>6880</v>
      </c>
      <c r="AM89" s="1296">
        <v>9053</v>
      </c>
      <c r="AN89" s="2006"/>
    </row>
    <row r="90" spans="2:55" ht="12">
      <c r="B90" s="2021" t="s">
        <v>1048</v>
      </c>
      <c r="C90" s="1994"/>
      <c r="D90" s="1974" t="s">
        <v>577</v>
      </c>
      <c r="E90" s="2010" t="s">
        <v>579</v>
      </c>
      <c r="F90" s="1969"/>
      <c r="G90" s="1969"/>
      <c r="H90" s="1969"/>
      <c r="I90" s="1969"/>
      <c r="J90" s="1969"/>
      <c r="K90" s="1969"/>
      <c r="L90" s="1969"/>
      <c r="M90" s="1969"/>
      <c r="N90" s="1969"/>
      <c r="O90" s="1969">
        <f t="shared" ref="O90:AM90" si="54">ROUND((O89-N89)/N89*100,1)</f>
        <v>-3.1</v>
      </c>
      <c r="P90" s="1969">
        <f t="shared" si="54"/>
        <v>12.2</v>
      </c>
      <c r="Q90" s="1969">
        <f t="shared" si="54"/>
        <v>4.0999999999999996</v>
      </c>
      <c r="R90" s="1969">
        <f t="shared" si="54"/>
        <v>-5</v>
      </c>
      <c r="S90" s="1969">
        <f t="shared" si="54"/>
        <v>-16.8</v>
      </c>
      <c r="T90" s="1969">
        <f t="shared" si="54"/>
        <v>-14.7</v>
      </c>
      <c r="U90" s="1969">
        <f t="shared" si="54"/>
        <v>-0.1</v>
      </c>
      <c r="V90" s="1969">
        <f t="shared" si="54"/>
        <v>1.3</v>
      </c>
      <c r="W90" s="1969">
        <f t="shared" si="54"/>
        <v>7.7</v>
      </c>
      <c r="X90" s="1969">
        <f t="shared" si="54"/>
        <v>12.4</v>
      </c>
      <c r="Y90" s="1969">
        <f t="shared" si="54"/>
        <v>-8.8000000000000007</v>
      </c>
      <c r="Z90" s="1969">
        <f t="shared" si="54"/>
        <v>-11.3</v>
      </c>
      <c r="AA90" s="1969">
        <f t="shared" si="54"/>
        <v>-2.7</v>
      </c>
      <c r="AB90" s="1969">
        <f t="shared" si="54"/>
        <v>-7.8</v>
      </c>
      <c r="AC90" s="1969">
        <f t="shared" si="54"/>
        <v>-10.1</v>
      </c>
      <c r="AD90" s="1969">
        <f t="shared" si="54"/>
        <v>-9.4</v>
      </c>
      <c r="AE90" s="1969">
        <f t="shared" si="54"/>
        <v>-9</v>
      </c>
      <c r="AF90" s="1969">
        <f t="shared" si="54"/>
        <v>-3.5</v>
      </c>
      <c r="AG90" s="1969">
        <f t="shared" si="54"/>
        <v>-0.2</v>
      </c>
      <c r="AH90" s="1969">
        <f t="shared" si="54"/>
        <v>-3.1</v>
      </c>
      <c r="AI90" s="1969">
        <f t="shared" si="54"/>
        <v>6.4</v>
      </c>
      <c r="AJ90" s="1969">
        <f t="shared" si="54"/>
        <v>-17</v>
      </c>
      <c r="AK90" s="1234">
        <f t="shared" si="54"/>
        <v>-16.5</v>
      </c>
      <c r="AL90" s="1234">
        <f t="shared" si="54"/>
        <v>15.1</v>
      </c>
      <c r="AM90" s="1234">
        <f t="shared" si="54"/>
        <v>31.6</v>
      </c>
      <c r="AN90" s="2030" t="s">
        <v>1049</v>
      </c>
    </row>
    <row r="91" spans="2:55">
      <c r="B91" s="2788" t="s">
        <v>1402</v>
      </c>
      <c r="C91" s="2003" t="s">
        <v>315</v>
      </c>
      <c r="D91" s="1992" t="s">
        <v>1358</v>
      </c>
      <c r="E91" s="2022">
        <v>3628.2249999999999</v>
      </c>
      <c r="F91" s="2024">
        <v>3775.6909999999998</v>
      </c>
      <c r="G91" s="2024">
        <v>3968.297</v>
      </c>
      <c r="H91" s="2024">
        <v>4002.7330000000002</v>
      </c>
      <c r="I91" s="2024">
        <v>4024.56</v>
      </c>
      <c r="J91" s="2024">
        <v>3981.4520000000002</v>
      </c>
      <c r="K91" s="2024">
        <v>3968.828</v>
      </c>
      <c r="L91" s="2024">
        <v>3968.9839999999999</v>
      </c>
      <c r="M91" s="2024">
        <v>3971.84</v>
      </c>
      <c r="N91" s="2120">
        <v>3923.6909999999998</v>
      </c>
      <c r="O91" s="2120">
        <v>3854.576</v>
      </c>
      <c r="P91" s="2120">
        <v>3814.8330000000001</v>
      </c>
      <c r="Q91" s="2024">
        <v>3675.2170000000001</v>
      </c>
      <c r="R91" s="2024">
        <v>3653.55</v>
      </c>
      <c r="S91" s="2024">
        <v>3639.1759999999999</v>
      </c>
      <c r="T91" s="2024">
        <v>3621.306</v>
      </c>
      <c r="U91" s="2024">
        <v>3589.8780000000002</v>
      </c>
      <c r="V91" s="2024">
        <v>3544.7289999999998</v>
      </c>
      <c r="W91" s="2024">
        <v>3588.8009999999999</v>
      </c>
      <c r="X91" s="2024">
        <v>3533.1329999999998</v>
      </c>
      <c r="Y91" s="2024">
        <v>3505.7550000000001</v>
      </c>
      <c r="Z91" s="2024">
        <v>3451.741</v>
      </c>
      <c r="AA91" s="2024">
        <v>3408.5219999999999</v>
      </c>
      <c r="AB91" s="2024">
        <v>3452.4059999999999</v>
      </c>
      <c r="AC91" s="2024">
        <v>3521.38</v>
      </c>
      <c r="AD91" s="2025">
        <v>3458.2570000000001</v>
      </c>
      <c r="AE91" s="1293">
        <v>3427.06</v>
      </c>
      <c r="AF91" s="1293">
        <v>3372.4549999999999</v>
      </c>
      <c r="AG91" s="1293">
        <v>3415.0430000000001</v>
      </c>
      <c r="AH91" s="1289">
        <v>3468.087</v>
      </c>
      <c r="AI91" s="1289">
        <v>3494.819</v>
      </c>
      <c r="AJ91" s="1289">
        <v>3314.0039999999999</v>
      </c>
      <c r="AK91" s="2121">
        <v>3148.3960000000002</v>
      </c>
      <c r="AL91" s="2121">
        <f>293671*12/1000</f>
        <v>3524.0520000000001</v>
      </c>
      <c r="AM91" s="2121">
        <f>294116*12/1000</f>
        <v>3529.3919999999998</v>
      </c>
      <c r="AN91" s="2026" t="s">
        <v>1403</v>
      </c>
      <c r="AP91" s="2027"/>
      <c r="AQ91" s="2027"/>
      <c r="AR91" s="2027"/>
      <c r="AS91" s="2027"/>
      <c r="AT91" s="2027"/>
      <c r="AU91" s="2027"/>
      <c r="AV91" s="2027"/>
      <c r="AW91" s="2027"/>
      <c r="AX91" s="2027"/>
      <c r="AY91" s="2027"/>
      <c r="AZ91" s="2027"/>
      <c r="BA91" s="2027"/>
      <c r="BB91" s="2027"/>
      <c r="BC91" s="2027"/>
    </row>
    <row r="92" spans="2:55" ht="12">
      <c r="B92" s="2789"/>
      <c r="C92" s="2007" t="s">
        <v>565</v>
      </c>
      <c r="D92" s="1995" t="s">
        <v>577</v>
      </c>
      <c r="E92" s="2010" t="s">
        <v>579</v>
      </c>
      <c r="F92" s="1969">
        <f t="shared" ref="F92:AM92" si="55">ROUND((F91-E91)/E91*100,1)</f>
        <v>4.0999999999999996</v>
      </c>
      <c r="G92" s="1969">
        <f t="shared" si="55"/>
        <v>5.0999999999999996</v>
      </c>
      <c r="H92" s="1969">
        <f t="shared" si="55"/>
        <v>0.9</v>
      </c>
      <c r="I92" s="1969">
        <f t="shared" si="55"/>
        <v>0.5</v>
      </c>
      <c r="J92" s="1969">
        <f t="shared" si="55"/>
        <v>-1.1000000000000001</v>
      </c>
      <c r="K92" s="1969">
        <f t="shared" si="55"/>
        <v>-0.3</v>
      </c>
      <c r="L92" s="1969">
        <f t="shared" si="55"/>
        <v>0</v>
      </c>
      <c r="M92" s="1969">
        <f t="shared" si="55"/>
        <v>0.1</v>
      </c>
      <c r="N92" s="1969">
        <f t="shared" si="55"/>
        <v>-1.2</v>
      </c>
      <c r="O92" s="1969">
        <f t="shared" si="55"/>
        <v>-1.8</v>
      </c>
      <c r="P92" s="1969">
        <f t="shared" si="55"/>
        <v>-1</v>
      </c>
      <c r="Q92" s="1969">
        <f t="shared" si="55"/>
        <v>-3.7</v>
      </c>
      <c r="R92" s="1969">
        <f t="shared" si="55"/>
        <v>-0.6</v>
      </c>
      <c r="S92" s="1969">
        <f t="shared" si="55"/>
        <v>-0.4</v>
      </c>
      <c r="T92" s="1969">
        <f t="shared" si="55"/>
        <v>-0.5</v>
      </c>
      <c r="U92" s="1969">
        <f t="shared" si="55"/>
        <v>-0.9</v>
      </c>
      <c r="V92" s="1969">
        <f t="shared" si="55"/>
        <v>-1.3</v>
      </c>
      <c r="W92" s="1969">
        <f t="shared" si="55"/>
        <v>1.2</v>
      </c>
      <c r="X92" s="1969">
        <f t="shared" si="55"/>
        <v>-1.6</v>
      </c>
      <c r="Y92" s="1969">
        <f t="shared" si="55"/>
        <v>-0.8</v>
      </c>
      <c r="Z92" s="1969">
        <f t="shared" si="55"/>
        <v>-1.5</v>
      </c>
      <c r="AA92" s="1969">
        <f t="shared" si="55"/>
        <v>-1.3</v>
      </c>
      <c r="AB92" s="1969">
        <f t="shared" si="55"/>
        <v>1.3</v>
      </c>
      <c r="AC92" s="1969">
        <f t="shared" si="55"/>
        <v>2</v>
      </c>
      <c r="AD92" s="1969">
        <f t="shared" si="55"/>
        <v>-1.8</v>
      </c>
      <c r="AE92" s="1969">
        <f t="shared" si="55"/>
        <v>-0.9</v>
      </c>
      <c r="AF92" s="1969">
        <f t="shared" si="55"/>
        <v>-1.6</v>
      </c>
      <c r="AG92" s="1969">
        <f t="shared" si="55"/>
        <v>1.3</v>
      </c>
      <c r="AH92" s="1969">
        <f t="shared" si="55"/>
        <v>1.6</v>
      </c>
      <c r="AI92" s="1969">
        <f t="shared" si="55"/>
        <v>0.8</v>
      </c>
      <c r="AJ92" s="1969">
        <f t="shared" si="55"/>
        <v>-5.2</v>
      </c>
      <c r="AK92" s="1969">
        <f t="shared" si="55"/>
        <v>-5</v>
      </c>
      <c r="AL92" s="1234">
        <f t="shared" si="55"/>
        <v>11.9</v>
      </c>
      <c r="AM92" s="1234">
        <f t="shared" si="55"/>
        <v>0.2</v>
      </c>
      <c r="AN92" s="2798" t="s">
        <v>1360</v>
      </c>
      <c r="AP92" s="2122"/>
      <c r="AQ92" s="2122"/>
      <c r="AR92" s="2122"/>
      <c r="AS92" s="2122"/>
      <c r="AT92" s="2122"/>
      <c r="AU92" s="2122"/>
      <c r="AV92" s="2122"/>
      <c r="AW92" s="2122"/>
      <c r="AX92" s="2122"/>
      <c r="AY92" s="2122"/>
      <c r="AZ92" s="2122"/>
      <c r="BA92" s="2122"/>
      <c r="BB92" s="2122"/>
      <c r="BC92" s="2122"/>
    </row>
    <row r="93" spans="2:55" ht="12">
      <c r="B93" s="2789"/>
      <c r="C93" s="2003" t="s">
        <v>315</v>
      </c>
      <c r="D93" s="2029" t="s">
        <v>1358</v>
      </c>
      <c r="E93" s="1290">
        <f t="shared" ref="E93:AM93" si="56">E91/(E74/100)</f>
        <v>4137.0866590649939</v>
      </c>
      <c r="F93" s="1290">
        <f t="shared" si="56"/>
        <v>4176.6493362831852</v>
      </c>
      <c r="G93" s="1290">
        <f t="shared" si="56"/>
        <v>4271.5791173304624</v>
      </c>
      <c r="H93" s="1290">
        <f t="shared" si="56"/>
        <v>4235.6962962962971</v>
      </c>
      <c r="I93" s="1290">
        <f t="shared" si="56"/>
        <v>4209.7907949790797</v>
      </c>
      <c r="J93" s="1290">
        <f t="shared" si="56"/>
        <v>4147.3458333333338</v>
      </c>
      <c r="K93" s="1290">
        <f t="shared" si="56"/>
        <v>4142.8267223382045</v>
      </c>
      <c r="L93" s="1290">
        <f t="shared" si="56"/>
        <v>4125.7629937629936</v>
      </c>
      <c r="M93" s="1290">
        <f t="shared" si="56"/>
        <v>4048.7665647298677</v>
      </c>
      <c r="N93" s="1290">
        <f t="shared" si="56"/>
        <v>3991.5473041709051</v>
      </c>
      <c r="O93" s="1290">
        <f t="shared" si="56"/>
        <v>3941.2842535787322</v>
      </c>
      <c r="P93" s="1290">
        <f t="shared" si="56"/>
        <v>3924.7253086419755</v>
      </c>
      <c r="Q93" s="1290">
        <f t="shared" si="56"/>
        <v>3816.4247144340607</v>
      </c>
      <c r="R93" s="1290">
        <f t="shared" si="56"/>
        <v>3817.7115987460816</v>
      </c>
      <c r="S93" s="1290">
        <f t="shared" si="56"/>
        <v>3810.655497382199</v>
      </c>
      <c r="T93" s="1290">
        <f t="shared" si="56"/>
        <v>3795.9182389937105</v>
      </c>
      <c r="U93" s="1290">
        <f t="shared" si="56"/>
        <v>3770.8802521008402</v>
      </c>
      <c r="V93" s="1290">
        <f t="shared" si="56"/>
        <v>3715.6488469601672</v>
      </c>
      <c r="W93" s="1290">
        <f t="shared" si="56"/>
        <v>3746.1388308977034</v>
      </c>
      <c r="X93" s="1290">
        <f t="shared" si="56"/>
        <v>3649.9307851239669</v>
      </c>
      <c r="Y93" s="1290">
        <f t="shared" si="56"/>
        <v>3682.5157563025209</v>
      </c>
      <c r="Z93" s="1290">
        <f t="shared" si="56"/>
        <v>3644.9218585005278</v>
      </c>
      <c r="AA93" s="1290">
        <f t="shared" si="56"/>
        <v>3603.0887949260045</v>
      </c>
      <c r="AB93" s="1290">
        <f t="shared" si="56"/>
        <v>3657.2097457627115</v>
      </c>
      <c r="AC93" s="1290">
        <f t="shared" si="56"/>
        <v>3698.9285714285711</v>
      </c>
      <c r="AD93" s="1290">
        <f t="shared" si="56"/>
        <v>3528.833673469388</v>
      </c>
      <c r="AE93" s="1290">
        <f t="shared" si="56"/>
        <v>3489.877800407332</v>
      </c>
      <c r="AF93" s="1290">
        <f t="shared" si="56"/>
        <v>3434.2718940936861</v>
      </c>
      <c r="AG93" s="1290">
        <f t="shared" si="56"/>
        <v>3453.0262891809907</v>
      </c>
      <c r="AH93" s="1290">
        <f t="shared" si="56"/>
        <v>3482.015060240964</v>
      </c>
      <c r="AI93" s="1290">
        <f t="shared" si="56"/>
        <v>3491.3276723276726</v>
      </c>
      <c r="AJ93" s="1290">
        <f t="shared" si="56"/>
        <v>3317.3213213213207</v>
      </c>
      <c r="AK93" s="1290">
        <f t="shared" si="56"/>
        <v>3148.3960000000002</v>
      </c>
      <c r="AL93" s="1567">
        <f t="shared" si="56"/>
        <v>3414.7790697674418</v>
      </c>
      <c r="AM93" s="1567">
        <f t="shared" si="56"/>
        <v>3320.2182502351834</v>
      </c>
      <c r="AN93" s="2798"/>
    </row>
    <row r="94" spans="2:55" ht="12">
      <c r="B94" s="2789"/>
      <c r="C94" s="2039" t="s">
        <v>566</v>
      </c>
      <c r="D94" s="1995" t="s">
        <v>577</v>
      </c>
      <c r="E94" s="2009" t="s">
        <v>579</v>
      </c>
      <c r="F94" s="1975">
        <f t="shared" ref="F94:P94" si="57">ROUND((F93-E93)/E93*100,1)</f>
        <v>1</v>
      </c>
      <c r="G94" s="1975">
        <f t="shared" si="57"/>
        <v>2.2999999999999998</v>
      </c>
      <c r="H94" s="1975">
        <f t="shared" si="57"/>
        <v>-0.8</v>
      </c>
      <c r="I94" s="1975">
        <f t="shared" si="57"/>
        <v>-0.6</v>
      </c>
      <c r="J94" s="1975">
        <f t="shared" si="57"/>
        <v>-1.5</v>
      </c>
      <c r="K94" s="1975">
        <f t="shared" si="57"/>
        <v>-0.1</v>
      </c>
      <c r="L94" s="1975">
        <f t="shared" si="57"/>
        <v>-0.4</v>
      </c>
      <c r="M94" s="1975">
        <f t="shared" si="57"/>
        <v>-1.9</v>
      </c>
      <c r="N94" s="1975">
        <f t="shared" si="57"/>
        <v>-1.4</v>
      </c>
      <c r="O94" s="1975">
        <f t="shared" si="57"/>
        <v>-1.3</v>
      </c>
      <c r="P94" s="1975">
        <f t="shared" si="57"/>
        <v>-0.4</v>
      </c>
      <c r="Q94" s="1975">
        <f>ROUND((Q93-P93)/P93*100,1)</f>
        <v>-2.8</v>
      </c>
      <c r="R94" s="1975">
        <f t="shared" ref="R94:AM94" si="58">ROUND((R93-Q93)/Q93*100,1)</f>
        <v>0</v>
      </c>
      <c r="S94" s="1975">
        <f t="shared" si="58"/>
        <v>-0.2</v>
      </c>
      <c r="T94" s="1975">
        <f t="shared" si="58"/>
        <v>-0.4</v>
      </c>
      <c r="U94" s="1975">
        <f t="shared" si="58"/>
        <v>-0.7</v>
      </c>
      <c r="V94" s="1975">
        <f t="shared" si="58"/>
        <v>-1.5</v>
      </c>
      <c r="W94" s="1975">
        <f t="shared" si="58"/>
        <v>0.8</v>
      </c>
      <c r="X94" s="1975">
        <f t="shared" si="58"/>
        <v>-2.6</v>
      </c>
      <c r="Y94" s="1975">
        <f t="shared" si="58"/>
        <v>0.9</v>
      </c>
      <c r="Z94" s="1975">
        <f t="shared" si="58"/>
        <v>-1</v>
      </c>
      <c r="AA94" s="1975">
        <f t="shared" si="58"/>
        <v>-1.1000000000000001</v>
      </c>
      <c r="AB94" s="1975">
        <f t="shared" si="58"/>
        <v>1.5</v>
      </c>
      <c r="AC94" s="1975">
        <f t="shared" si="58"/>
        <v>1.1000000000000001</v>
      </c>
      <c r="AD94" s="1975">
        <f t="shared" si="58"/>
        <v>-4.5999999999999996</v>
      </c>
      <c r="AE94" s="1975">
        <f t="shared" si="58"/>
        <v>-1.1000000000000001</v>
      </c>
      <c r="AF94" s="1975">
        <f t="shared" si="58"/>
        <v>-1.6</v>
      </c>
      <c r="AG94" s="1975">
        <f t="shared" si="58"/>
        <v>0.5</v>
      </c>
      <c r="AH94" s="1975">
        <f t="shared" si="58"/>
        <v>0.8</v>
      </c>
      <c r="AI94" s="1975">
        <f t="shared" si="58"/>
        <v>0.3</v>
      </c>
      <c r="AJ94" s="1975">
        <f t="shared" si="58"/>
        <v>-5</v>
      </c>
      <c r="AK94" s="1975">
        <f t="shared" si="58"/>
        <v>-5.0999999999999996</v>
      </c>
      <c r="AL94" s="1520">
        <f t="shared" si="58"/>
        <v>8.5</v>
      </c>
      <c r="AM94" s="1520">
        <f t="shared" si="58"/>
        <v>-2.8</v>
      </c>
      <c r="AN94" s="1968" t="s">
        <v>1361</v>
      </c>
    </row>
    <row r="95" spans="2:55" ht="12">
      <c r="B95" s="2789"/>
      <c r="C95" s="1369" t="s">
        <v>1128</v>
      </c>
      <c r="D95" s="1264" t="s">
        <v>1054</v>
      </c>
      <c r="E95" s="2123"/>
      <c r="F95" s="2031"/>
      <c r="G95" s="2031"/>
      <c r="H95" s="2031"/>
      <c r="I95" s="2031"/>
      <c r="J95" s="2031"/>
      <c r="K95" s="2031"/>
      <c r="L95" s="2031"/>
      <c r="M95" s="2031"/>
      <c r="N95" s="2031"/>
      <c r="O95" s="2031"/>
      <c r="P95" s="2031"/>
      <c r="Q95" s="2031"/>
      <c r="R95" s="1273">
        <v>98.910216701479158</v>
      </c>
      <c r="S95" s="1273">
        <v>98.646103823154917</v>
      </c>
      <c r="T95" s="1273">
        <v>96.287448099469188</v>
      </c>
      <c r="U95" s="1273">
        <v>97.64319888962963</v>
      </c>
      <c r="V95" s="1273">
        <v>98.475643704316838</v>
      </c>
      <c r="W95" s="1273">
        <v>100.32510293057932</v>
      </c>
      <c r="X95" s="1273">
        <v>97.278631888566608</v>
      </c>
      <c r="Y95" s="1273">
        <v>98.530178955424631</v>
      </c>
      <c r="Z95" s="1273">
        <v>100.14338804321149</v>
      </c>
      <c r="AA95" s="1273">
        <v>100.43594750853549</v>
      </c>
      <c r="AB95" s="2031">
        <v>100.51474409333333</v>
      </c>
      <c r="AC95" s="2031">
        <v>103.85756739666665</v>
      </c>
      <c r="AD95" s="2031">
        <v>100.67567174333334</v>
      </c>
      <c r="AE95" s="2031">
        <v>101.22994118333332</v>
      </c>
      <c r="AF95" s="2031">
        <v>100.66124977499999</v>
      </c>
      <c r="AG95" s="2031">
        <v>101.8896531625</v>
      </c>
      <c r="AH95" s="2031">
        <v>102.21175786333333</v>
      </c>
      <c r="AI95" s="2031">
        <v>100.77965961416668</v>
      </c>
      <c r="AJ95" s="1274">
        <v>94.371563350833341</v>
      </c>
      <c r="AK95" s="1274">
        <v>96.690717147499996</v>
      </c>
      <c r="AL95" s="1274">
        <v>99.171010290833337</v>
      </c>
      <c r="AM95" s="1274">
        <v>100.10677907000002</v>
      </c>
      <c r="AN95" s="2124" t="s">
        <v>1055</v>
      </c>
    </row>
    <row r="96" spans="2:55" ht="12">
      <c r="B96" s="2789"/>
      <c r="C96" s="1242"/>
      <c r="D96" s="1259" t="s">
        <v>577</v>
      </c>
      <c r="E96" s="2010"/>
      <c r="F96" s="1969"/>
      <c r="G96" s="1969"/>
      <c r="H96" s="1969"/>
      <c r="I96" s="1969"/>
      <c r="J96" s="1969"/>
      <c r="K96" s="1969"/>
      <c r="L96" s="1969"/>
      <c r="M96" s="1969"/>
      <c r="N96" s="1969"/>
      <c r="O96" s="1969"/>
      <c r="P96" s="1969"/>
      <c r="Q96" s="1969"/>
      <c r="R96" s="1969"/>
      <c r="S96" s="1276">
        <f t="shared" ref="S96:AM96" si="59">ROUND((S95-R95)/R95*100,1)</f>
        <v>-0.3</v>
      </c>
      <c r="T96" s="1276">
        <f t="shared" si="59"/>
        <v>-2.4</v>
      </c>
      <c r="U96" s="1276">
        <f t="shared" si="59"/>
        <v>1.4</v>
      </c>
      <c r="V96" s="1276">
        <f t="shared" si="59"/>
        <v>0.9</v>
      </c>
      <c r="W96" s="1276">
        <f t="shared" si="59"/>
        <v>1.9</v>
      </c>
      <c r="X96" s="1276">
        <f t="shared" si="59"/>
        <v>-3</v>
      </c>
      <c r="Y96" s="1276">
        <f t="shared" si="59"/>
        <v>1.3</v>
      </c>
      <c r="Z96" s="1276">
        <f t="shared" si="59"/>
        <v>1.6</v>
      </c>
      <c r="AA96" s="1276">
        <f t="shared" si="59"/>
        <v>0.3</v>
      </c>
      <c r="AB96" s="1969">
        <f t="shared" si="59"/>
        <v>0.1</v>
      </c>
      <c r="AC96" s="1969">
        <f t="shared" si="59"/>
        <v>3.3</v>
      </c>
      <c r="AD96" s="1969">
        <f t="shared" si="59"/>
        <v>-3.1</v>
      </c>
      <c r="AE96" s="1969">
        <f t="shared" si="59"/>
        <v>0.6</v>
      </c>
      <c r="AF96" s="1969">
        <f t="shared" si="59"/>
        <v>-0.6</v>
      </c>
      <c r="AG96" s="1969">
        <f t="shared" si="59"/>
        <v>1.2</v>
      </c>
      <c r="AH96" s="1969">
        <f t="shared" si="59"/>
        <v>0.3</v>
      </c>
      <c r="AI96" s="1969">
        <f t="shared" si="59"/>
        <v>-1.4</v>
      </c>
      <c r="AJ96" s="1969">
        <f t="shared" si="59"/>
        <v>-6.4</v>
      </c>
      <c r="AK96" s="1234">
        <f t="shared" si="59"/>
        <v>2.5</v>
      </c>
      <c r="AL96" s="1234">
        <f t="shared" si="59"/>
        <v>2.6</v>
      </c>
      <c r="AM96" s="1234">
        <f t="shared" si="59"/>
        <v>0.9</v>
      </c>
      <c r="AN96" s="2030"/>
    </row>
    <row r="97" spans="2:56" ht="12">
      <c r="B97" s="2789"/>
      <c r="C97" s="2003" t="s">
        <v>1362</v>
      </c>
      <c r="D97" s="2029" t="s">
        <v>1363</v>
      </c>
      <c r="E97" s="1967">
        <v>1672.7829999999999</v>
      </c>
      <c r="F97" s="2125">
        <v>1665.367</v>
      </c>
      <c r="G97" s="2125">
        <v>1342.9770000000001</v>
      </c>
      <c r="H97" s="2125">
        <v>1419.752</v>
      </c>
      <c r="I97" s="2125">
        <v>1509.787</v>
      </c>
      <c r="J97" s="2125">
        <v>1560.62</v>
      </c>
      <c r="K97" s="2125">
        <v>1484.652</v>
      </c>
      <c r="L97" s="2125">
        <v>1630.3779999999999</v>
      </c>
      <c r="M97" s="2125">
        <v>1341.347</v>
      </c>
      <c r="N97" s="2126">
        <v>1179.5360000000001</v>
      </c>
      <c r="O97" s="2126">
        <v>1226.2070000000001</v>
      </c>
      <c r="P97" s="2126">
        <v>1213.1569999999999</v>
      </c>
      <c r="Q97" s="2126">
        <v>1173.17</v>
      </c>
      <c r="R97" s="2126">
        <v>1145.5530000000001</v>
      </c>
      <c r="S97" s="2126">
        <v>1173.6489999999999</v>
      </c>
      <c r="T97" s="2126">
        <v>1193.038</v>
      </c>
      <c r="U97" s="2126">
        <v>1249.366</v>
      </c>
      <c r="V97" s="2126">
        <v>1285.2460000000001</v>
      </c>
      <c r="W97" s="2126">
        <v>1035.598</v>
      </c>
      <c r="X97" s="2126">
        <v>1039.18</v>
      </c>
      <c r="Y97" s="2126">
        <v>775.27700000000004</v>
      </c>
      <c r="Z97" s="2126">
        <v>819.02</v>
      </c>
      <c r="AA97" s="2126">
        <v>841.24599999999998</v>
      </c>
      <c r="AB97" s="2125">
        <v>893.00199999999995</v>
      </c>
      <c r="AC97" s="2125">
        <v>987.25400000000002</v>
      </c>
      <c r="AD97" s="2127">
        <v>880.47</v>
      </c>
      <c r="AE97" s="1269">
        <v>920.53700000000003</v>
      </c>
      <c r="AF97" s="1269">
        <v>974.13699999999994</v>
      </c>
      <c r="AG97" s="1269">
        <v>946.39599999999996</v>
      </c>
      <c r="AH97" s="2096">
        <v>952.93600000000004</v>
      </c>
      <c r="AI97" s="2096">
        <v>883.68700000000001</v>
      </c>
      <c r="AJ97" s="2096">
        <v>847.57500000000005</v>
      </c>
      <c r="AK97" s="2097">
        <v>865.90899999999999</v>
      </c>
      <c r="AL97" s="2097">
        <v>860.82799999999997</v>
      </c>
      <c r="AM97" s="2097">
        <v>635.42821000000004</v>
      </c>
      <c r="AN97" s="1970" t="s">
        <v>1404</v>
      </c>
    </row>
    <row r="98" spans="2:56" ht="12">
      <c r="B98" s="2789"/>
      <c r="C98" s="2007" t="s">
        <v>1366</v>
      </c>
      <c r="D98" s="1995" t="s">
        <v>577</v>
      </c>
      <c r="E98" s="2010" t="s">
        <v>579</v>
      </c>
      <c r="F98" s="1969">
        <f t="shared" ref="F98:AM98" si="60">ROUND((F97-E97)/E97*100,1)</f>
        <v>-0.4</v>
      </c>
      <c r="G98" s="1969">
        <f t="shared" si="60"/>
        <v>-19.399999999999999</v>
      </c>
      <c r="H98" s="1969">
        <f t="shared" si="60"/>
        <v>5.7</v>
      </c>
      <c r="I98" s="1969">
        <f t="shared" si="60"/>
        <v>6.3</v>
      </c>
      <c r="J98" s="1969">
        <f t="shared" si="60"/>
        <v>3.4</v>
      </c>
      <c r="K98" s="1969">
        <f t="shared" si="60"/>
        <v>-4.9000000000000004</v>
      </c>
      <c r="L98" s="1969">
        <f t="shared" si="60"/>
        <v>9.8000000000000007</v>
      </c>
      <c r="M98" s="1969">
        <f t="shared" si="60"/>
        <v>-17.7</v>
      </c>
      <c r="N98" s="1969">
        <f t="shared" si="60"/>
        <v>-12.1</v>
      </c>
      <c r="O98" s="1969">
        <f t="shared" si="60"/>
        <v>4</v>
      </c>
      <c r="P98" s="1969">
        <f t="shared" si="60"/>
        <v>-1.1000000000000001</v>
      </c>
      <c r="Q98" s="1969">
        <f t="shared" si="60"/>
        <v>-3.3</v>
      </c>
      <c r="R98" s="1969">
        <f t="shared" si="60"/>
        <v>-2.4</v>
      </c>
      <c r="S98" s="1969">
        <f t="shared" si="60"/>
        <v>2.5</v>
      </c>
      <c r="T98" s="1969">
        <f t="shared" si="60"/>
        <v>1.7</v>
      </c>
      <c r="U98" s="1969">
        <f t="shared" si="60"/>
        <v>4.7</v>
      </c>
      <c r="V98" s="1969">
        <f t="shared" si="60"/>
        <v>2.9</v>
      </c>
      <c r="W98" s="1969">
        <f t="shared" si="60"/>
        <v>-19.399999999999999</v>
      </c>
      <c r="X98" s="1969">
        <f t="shared" si="60"/>
        <v>0.3</v>
      </c>
      <c r="Y98" s="1969">
        <f t="shared" si="60"/>
        <v>-25.4</v>
      </c>
      <c r="Z98" s="1969">
        <f t="shared" si="60"/>
        <v>5.6</v>
      </c>
      <c r="AA98" s="1969">
        <f t="shared" si="60"/>
        <v>2.7</v>
      </c>
      <c r="AB98" s="1969">
        <f t="shared" si="60"/>
        <v>6.2</v>
      </c>
      <c r="AC98" s="1969">
        <f t="shared" si="60"/>
        <v>10.6</v>
      </c>
      <c r="AD98" s="1969">
        <f t="shared" si="60"/>
        <v>-10.8</v>
      </c>
      <c r="AE98" s="1969">
        <f t="shared" si="60"/>
        <v>4.5999999999999996</v>
      </c>
      <c r="AF98" s="1969">
        <f t="shared" si="60"/>
        <v>5.8</v>
      </c>
      <c r="AG98" s="1969">
        <f t="shared" si="60"/>
        <v>-2.8</v>
      </c>
      <c r="AH98" s="1969">
        <f t="shared" si="60"/>
        <v>0.7</v>
      </c>
      <c r="AI98" s="1969">
        <f t="shared" si="60"/>
        <v>-7.3</v>
      </c>
      <c r="AJ98" s="1969">
        <f t="shared" si="60"/>
        <v>-4.0999999999999996</v>
      </c>
      <c r="AK98" s="1234">
        <f t="shared" si="60"/>
        <v>2.2000000000000002</v>
      </c>
      <c r="AL98" s="1234">
        <f t="shared" si="60"/>
        <v>-0.6</v>
      </c>
      <c r="AM98" s="1234">
        <f t="shared" si="60"/>
        <v>-26.2</v>
      </c>
      <c r="AN98" s="1970" t="s">
        <v>97</v>
      </c>
    </row>
    <row r="99" spans="2:56">
      <c r="B99" s="2789"/>
      <c r="C99" s="2032" t="s">
        <v>1367</v>
      </c>
      <c r="D99" s="2008" t="s">
        <v>1062</v>
      </c>
      <c r="E99" s="2128">
        <v>272.88</v>
      </c>
      <c r="F99" s="2129">
        <v>279.116061</v>
      </c>
      <c r="G99" s="2129">
        <v>252.001294</v>
      </c>
      <c r="H99" s="2129">
        <v>240.139691</v>
      </c>
      <c r="I99" s="2129">
        <v>230.84798699999999</v>
      </c>
      <c r="J99" s="2129">
        <v>238.586568</v>
      </c>
      <c r="K99" s="2129">
        <v>232.39239599999999</v>
      </c>
      <c r="L99" s="2129">
        <v>258.36095499999999</v>
      </c>
      <c r="M99" s="2129">
        <v>220.580038</v>
      </c>
      <c r="N99" s="2130">
        <v>193.35249999999999</v>
      </c>
      <c r="O99" s="2129">
        <v>197.01744500000001</v>
      </c>
      <c r="P99" s="2129">
        <v>194.480842</v>
      </c>
      <c r="Q99" s="2129">
        <v>178.90267399999999</v>
      </c>
      <c r="R99" s="2129">
        <v>171.03020900000001</v>
      </c>
      <c r="S99" s="2129">
        <v>176.532917</v>
      </c>
      <c r="T99" s="2129">
        <v>182.77400299999999</v>
      </c>
      <c r="U99" s="2129">
        <v>185.68073000000001</v>
      </c>
      <c r="V99" s="2129">
        <v>187.614047</v>
      </c>
      <c r="W99" s="2125">
        <v>157.22153</v>
      </c>
      <c r="X99" s="2125">
        <v>151.39322100000001</v>
      </c>
      <c r="Y99" s="2125">
        <v>113.19610400000001</v>
      </c>
      <c r="Z99" s="2125">
        <v>122.283007</v>
      </c>
      <c r="AA99" s="2125">
        <v>127.29201</v>
      </c>
      <c r="AB99" s="2125">
        <v>135.45405700000001</v>
      </c>
      <c r="AC99" s="2125">
        <v>148.63588899999999</v>
      </c>
      <c r="AD99" s="2127">
        <v>130.790921</v>
      </c>
      <c r="AE99" s="2127">
        <v>129.424092</v>
      </c>
      <c r="AF99" s="2127">
        <v>134.186801</v>
      </c>
      <c r="AG99" s="2127">
        <v>133.02935600000001</v>
      </c>
      <c r="AH99" s="2127">
        <v>131.079408</v>
      </c>
      <c r="AI99" s="2127">
        <v>124.93777</v>
      </c>
      <c r="AJ99" s="1269">
        <v>114.29967000000001</v>
      </c>
      <c r="AK99" s="2036">
        <v>122.46798</v>
      </c>
      <c r="AL99" s="2036">
        <v>118.722364</v>
      </c>
      <c r="AM99" s="2303">
        <v>108.31048</v>
      </c>
      <c r="AN99" s="2004"/>
      <c r="AP99" s="328" t="s">
        <v>1370</v>
      </c>
    </row>
    <row r="100" spans="2:56" ht="12">
      <c r="B100" s="2789"/>
      <c r="C100" s="2007" t="s">
        <v>1369</v>
      </c>
      <c r="D100" s="1995" t="s">
        <v>577</v>
      </c>
      <c r="E100" s="2131" t="s">
        <v>579</v>
      </c>
      <c r="F100" s="1969">
        <f t="shared" ref="F100:AM100" si="61">ROUND((F99-E99)/E99*100,1)</f>
        <v>2.2999999999999998</v>
      </c>
      <c r="G100" s="1969">
        <f t="shared" si="61"/>
        <v>-9.6999999999999993</v>
      </c>
      <c r="H100" s="1969">
        <f t="shared" si="61"/>
        <v>-4.7</v>
      </c>
      <c r="I100" s="1969">
        <f t="shared" si="61"/>
        <v>-3.9</v>
      </c>
      <c r="J100" s="1969">
        <f t="shared" si="61"/>
        <v>3.4</v>
      </c>
      <c r="K100" s="1969">
        <f t="shared" si="61"/>
        <v>-2.6</v>
      </c>
      <c r="L100" s="1969">
        <f t="shared" si="61"/>
        <v>11.2</v>
      </c>
      <c r="M100" s="1969">
        <f t="shared" si="61"/>
        <v>-14.6</v>
      </c>
      <c r="N100" s="1969">
        <f t="shared" si="61"/>
        <v>-12.3</v>
      </c>
      <c r="O100" s="1969">
        <f t="shared" si="61"/>
        <v>1.9</v>
      </c>
      <c r="P100" s="1969">
        <f t="shared" si="61"/>
        <v>-1.3</v>
      </c>
      <c r="Q100" s="1969">
        <f t="shared" si="61"/>
        <v>-8</v>
      </c>
      <c r="R100" s="1969">
        <f t="shared" si="61"/>
        <v>-4.4000000000000004</v>
      </c>
      <c r="S100" s="1969">
        <f t="shared" si="61"/>
        <v>3.2</v>
      </c>
      <c r="T100" s="1969">
        <f t="shared" si="61"/>
        <v>3.5</v>
      </c>
      <c r="U100" s="1969">
        <f t="shared" si="61"/>
        <v>1.6</v>
      </c>
      <c r="V100" s="1969">
        <f t="shared" si="61"/>
        <v>1</v>
      </c>
      <c r="W100" s="1969">
        <f t="shared" si="61"/>
        <v>-16.2</v>
      </c>
      <c r="X100" s="1969">
        <f t="shared" si="61"/>
        <v>-3.7</v>
      </c>
      <c r="Y100" s="1969">
        <f t="shared" si="61"/>
        <v>-25.2</v>
      </c>
      <c r="Z100" s="1969">
        <f t="shared" si="61"/>
        <v>8</v>
      </c>
      <c r="AA100" s="1969">
        <f t="shared" si="61"/>
        <v>4.0999999999999996</v>
      </c>
      <c r="AB100" s="1969">
        <f t="shared" si="61"/>
        <v>6.4</v>
      </c>
      <c r="AC100" s="1969">
        <f t="shared" si="61"/>
        <v>9.6999999999999993</v>
      </c>
      <c r="AD100" s="1969">
        <f t="shared" si="61"/>
        <v>-12</v>
      </c>
      <c r="AE100" s="1969">
        <f t="shared" si="61"/>
        <v>-1</v>
      </c>
      <c r="AF100" s="1969">
        <f t="shared" si="61"/>
        <v>3.7</v>
      </c>
      <c r="AG100" s="1969">
        <f t="shared" si="61"/>
        <v>-0.9</v>
      </c>
      <c r="AH100" s="1969">
        <f t="shared" si="61"/>
        <v>-1.5</v>
      </c>
      <c r="AI100" s="1969">
        <f t="shared" si="61"/>
        <v>-4.7</v>
      </c>
      <c r="AJ100" s="1969">
        <f t="shared" si="61"/>
        <v>-8.5</v>
      </c>
      <c r="AK100" s="1969">
        <f t="shared" si="61"/>
        <v>7.1</v>
      </c>
      <c r="AL100" s="1969">
        <f t="shared" si="61"/>
        <v>-3.1</v>
      </c>
      <c r="AM100" s="1969">
        <f t="shared" si="61"/>
        <v>-8.8000000000000007</v>
      </c>
      <c r="AN100" s="2011"/>
    </row>
    <row r="101" spans="2:56">
      <c r="B101" s="2789"/>
      <c r="C101" s="2003" t="s">
        <v>1064</v>
      </c>
      <c r="D101" s="2008" t="s">
        <v>1132</v>
      </c>
      <c r="E101" s="2076"/>
      <c r="F101" s="2035"/>
      <c r="G101" s="2035"/>
      <c r="H101" s="2035"/>
      <c r="I101" s="2024">
        <v>4807.8890000000001</v>
      </c>
      <c r="J101" s="2024">
        <v>5055.3739999999998</v>
      </c>
      <c r="K101" s="2024">
        <v>5170.8549999999996</v>
      </c>
      <c r="L101" s="2024">
        <v>5561.6080000000002</v>
      </c>
      <c r="M101" s="2024">
        <v>4747.0889999999999</v>
      </c>
      <c r="N101" s="1289">
        <v>4213.4799999999996</v>
      </c>
      <c r="O101" s="2025">
        <v>3980.6579999999994</v>
      </c>
      <c r="P101" s="2024">
        <v>4119.2740000000003</v>
      </c>
      <c r="Q101" s="2024">
        <v>3979.8339999999998</v>
      </c>
      <c r="R101" s="2024">
        <v>4043.4639999999999</v>
      </c>
      <c r="S101" s="2024">
        <v>4029.3150000000005</v>
      </c>
      <c r="T101" s="2024">
        <v>3939.7330000000002</v>
      </c>
      <c r="U101" s="2024">
        <v>3913.183</v>
      </c>
      <c r="V101" s="2024">
        <v>3587.9290000000001</v>
      </c>
      <c r="W101" s="2024">
        <v>3426.5770000000002</v>
      </c>
      <c r="X101" s="2024">
        <v>2891.9009999999998</v>
      </c>
      <c r="Y101" s="2025">
        <v>3182.0729999999999</v>
      </c>
      <c r="Z101" s="2025">
        <v>2972.348</v>
      </c>
      <c r="AA101" s="2025">
        <v>3064.3359999999993</v>
      </c>
      <c r="AB101" s="2025">
        <v>3237.69</v>
      </c>
      <c r="AC101" s="2025">
        <v>3430.328</v>
      </c>
      <c r="AD101" s="2025">
        <v>3123.9800000000005</v>
      </c>
      <c r="AE101" s="1293">
        <v>3124.4059999999999</v>
      </c>
      <c r="AF101" s="1293">
        <v>3357.933</v>
      </c>
      <c r="AG101" s="1293">
        <v>3338.2339999999999</v>
      </c>
      <c r="AH101" s="2132">
        <v>3336.59</v>
      </c>
      <c r="AI101" s="2132">
        <v>3182.76</v>
      </c>
      <c r="AJ101" s="2132">
        <v>2898.884</v>
      </c>
      <c r="AK101" s="2133">
        <v>2660.855</v>
      </c>
      <c r="AL101" s="2133">
        <v>2692.96</v>
      </c>
      <c r="AM101" s="2133">
        <v>2931.87</v>
      </c>
      <c r="AN101" s="1284" t="s">
        <v>1066</v>
      </c>
      <c r="AP101" s="2134"/>
      <c r="AQ101" s="2134"/>
      <c r="AR101" s="2134"/>
      <c r="AS101" s="2134"/>
      <c r="AT101" s="2134"/>
      <c r="AU101" s="2134"/>
      <c r="AV101" s="2134"/>
      <c r="AW101" s="2134"/>
      <c r="AX101" s="2134"/>
      <c r="AY101" s="2134"/>
      <c r="AZ101" s="2134"/>
      <c r="BA101" s="2134"/>
      <c r="BB101" s="2134"/>
      <c r="BC101" s="2134"/>
    </row>
    <row r="102" spans="2:56">
      <c r="B102" s="2789"/>
      <c r="C102" s="1999" t="s">
        <v>38</v>
      </c>
      <c r="D102" s="1995" t="s">
        <v>577</v>
      </c>
      <c r="E102" s="2131"/>
      <c r="F102" s="1969"/>
      <c r="G102" s="1969"/>
      <c r="H102" s="1969"/>
      <c r="I102" s="2135" t="s">
        <v>579</v>
      </c>
      <c r="J102" s="1969">
        <f t="shared" ref="J102:AM102" si="62">ROUND((J101-I101)/I101*100,1)</f>
        <v>5.0999999999999996</v>
      </c>
      <c r="K102" s="1969">
        <f t="shared" si="62"/>
        <v>2.2999999999999998</v>
      </c>
      <c r="L102" s="1969">
        <f t="shared" si="62"/>
        <v>7.6</v>
      </c>
      <c r="M102" s="1969">
        <f t="shared" si="62"/>
        <v>-14.6</v>
      </c>
      <c r="N102" s="1969">
        <f t="shared" si="62"/>
        <v>-11.2</v>
      </c>
      <c r="O102" s="1969">
        <f t="shared" si="62"/>
        <v>-5.5</v>
      </c>
      <c r="P102" s="1969">
        <f t="shared" si="62"/>
        <v>3.5</v>
      </c>
      <c r="Q102" s="1969">
        <f t="shared" si="62"/>
        <v>-3.4</v>
      </c>
      <c r="R102" s="1969">
        <f t="shared" si="62"/>
        <v>1.6</v>
      </c>
      <c r="S102" s="1969">
        <f t="shared" si="62"/>
        <v>-0.3</v>
      </c>
      <c r="T102" s="1969">
        <f t="shared" si="62"/>
        <v>-2.2000000000000002</v>
      </c>
      <c r="U102" s="1969">
        <f t="shared" si="62"/>
        <v>-0.7</v>
      </c>
      <c r="V102" s="1969">
        <f t="shared" si="62"/>
        <v>-8.3000000000000007</v>
      </c>
      <c r="W102" s="1969">
        <f t="shared" si="62"/>
        <v>-4.5</v>
      </c>
      <c r="X102" s="1969">
        <f t="shared" si="62"/>
        <v>-15.6</v>
      </c>
      <c r="Y102" s="1969">
        <f t="shared" si="62"/>
        <v>10</v>
      </c>
      <c r="Z102" s="1969">
        <f t="shared" si="62"/>
        <v>-6.6</v>
      </c>
      <c r="AA102" s="1969">
        <f t="shared" si="62"/>
        <v>3.1</v>
      </c>
      <c r="AB102" s="1969">
        <f t="shared" si="62"/>
        <v>5.7</v>
      </c>
      <c r="AC102" s="1969">
        <f t="shared" si="62"/>
        <v>5.9</v>
      </c>
      <c r="AD102" s="1969">
        <f t="shared" si="62"/>
        <v>-8.9</v>
      </c>
      <c r="AE102" s="1969">
        <f t="shared" si="62"/>
        <v>0</v>
      </c>
      <c r="AF102" s="1969">
        <f t="shared" si="62"/>
        <v>7.5</v>
      </c>
      <c r="AG102" s="1969">
        <f t="shared" si="62"/>
        <v>-0.6</v>
      </c>
      <c r="AH102" s="1969">
        <f t="shared" si="62"/>
        <v>0</v>
      </c>
      <c r="AI102" s="1969">
        <f t="shared" si="62"/>
        <v>-4.5999999999999996</v>
      </c>
      <c r="AJ102" s="1969">
        <f t="shared" si="62"/>
        <v>-8.9</v>
      </c>
      <c r="AK102" s="1969">
        <f t="shared" si="62"/>
        <v>-8.1999999999999993</v>
      </c>
      <c r="AL102" s="1969">
        <f t="shared" si="62"/>
        <v>1.2</v>
      </c>
      <c r="AM102" s="1234">
        <f t="shared" si="62"/>
        <v>8.9</v>
      </c>
      <c r="AN102" s="1553" t="s">
        <v>1068</v>
      </c>
      <c r="AP102" s="2134"/>
      <c r="AQ102" s="2134"/>
      <c r="AR102" s="2134"/>
      <c r="AS102" s="2134"/>
      <c r="AT102" s="2134"/>
      <c r="AU102" s="2134"/>
      <c r="AV102" s="2134"/>
      <c r="AW102" s="2134"/>
      <c r="AX102" s="2134"/>
      <c r="AY102" s="2134"/>
      <c r="AZ102" s="2134"/>
      <c r="BA102" s="2134"/>
      <c r="BB102" s="2134"/>
      <c r="BC102" s="2134"/>
    </row>
    <row r="103" spans="2:56">
      <c r="B103" s="2789"/>
      <c r="C103" s="1965" t="s">
        <v>1372</v>
      </c>
      <c r="D103" s="2008" t="s">
        <v>1133</v>
      </c>
      <c r="E103" s="2136">
        <v>10629.411</v>
      </c>
      <c r="F103" s="1368">
        <v>11616.829</v>
      </c>
      <c r="G103" s="1368">
        <v>12164.835999999999</v>
      </c>
      <c r="H103" s="1368">
        <v>11773.036</v>
      </c>
      <c r="I103" s="1368">
        <v>11173.163</v>
      </c>
      <c r="J103" s="1368">
        <v>10947.056</v>
      </c>
      <c r="K103" s="1368">
        <v>10929.849</v>
      </c>
      <c r="L103" s="1368">
        <v>11284.47</v>
      </c>
      <c r="M103" s="1368">
        <v>10864.971</v>
      </c>
      <c r="N103" s="1368">
        <v>10541.665000000001</v>
      </c>
      <c r="O103" s="2024">
        <v>10249.751</v>
      </c>
      <c r="P103" s="2119">
        <v>9899.7209999999995</v>
      </c>
      <c r="Q103" s="2119">
        <v>9576.0390000000007</v>
      </c>
      <c r="R103" s="2119">
        <v>9315.09</v>
      </c>
      <c r="S103" s="2119">
        <v>9086.4930000000004</v>
      </c>
      <c r="T103" s="2119">
        <v>8783.1589999999997</v>
      </c>
      <c r="U103" s="2119">
        <v>8758.6859999999997</v>
      </c>
      <c r="V103" s="2119">
        <v>8610.8169999999991</v>
      </c>
      <c r="W103" s="2119">
        <v>8428.7270000000008</v>
      </c>
      <c r="X103" s="2119">
        <v>7844.2330000000002</v>
      </c>
      <c r="Y103" s="2119">
        <v>7054.4290000000001</v>
      </c>
      <c r="Z103" s="2119">
        <v>6726.7340000000004</v>
      </c>
      <c r="AA103" s="2119">
        <v>6723.0820000000003</v>
      </c>
      <c r="AB103" s="2119">
        <v>6649.3280000000004</v>
      </c>
      <c r="AC103" s="2119">
        <v>6893.0379999999996</v>
      </c>
      <c r="AD103" s="2119">
        <v>6702.0540000000001</v>
      </c>
      <c r="AE103" s="2119">
        <v>6792.299</v>
      </c>
      <c r="AF103" s="2119">
        <v>6560.7489999999998</v>
      </c>
      <c r="AG103" s="2119">
        <v>6535.415</v>
      </c>
      <c r="AH103" s="2119">
        <v>6398.0630000000001</v>
      </c>
      <c r="AI103" s="2119">
        <v>6042.25</v>
      </c>
      <c r="AJ103" s="1293">
        <v>4561.2</v>
      </c>
      <c r="AK103" s="1296">
        <v>4968.299</v>
      </c>
      <c r="AL103" s="1296">
        <v>5673.8379999999997</v>
      </c>
      <c r="AM103" s="1296">
        <v>6089.36</v>
      </c>
      <c r="AN103" s="2004" t="s">
        <v>1069</v>
      </c>
      <c r="AP103" s="2134"/>
      <c r="AQ103" s="2134"/>
      <c r="AR103" s="2134"/>
      <c r="AS103" s="2134"/>
      <c r="AT103" s="2134"/>
      <c r="AU103" s="2134"/>
      <c r="AV103" s="2134"/>
      <c r="AW103" s="2134"/>
      <c r="AX103" s="2134"/>
      <c r="AY103" s="2134"/>
      <c r="AZ103" s="2134"/>
      <c r="BA103" s="2134"/>
      <c r="BB103" s="2134"/>
      <c r="BC103" s="2134"/>
      <c r="BD103" s="328"/>
    </row>
    <row r="104" spans="2:56" ht="12">
      <c r="B104" s="2790"/>
      <c r="C104" s="1994"/>
      <c r="D104" s="1995" t="s">
        <v>577</v>
      </c>
      <c r="E104" s="2131" t="s">
        <v>579</v>
      </c>
      <c r="F104" s="1969">
        <f t="shared" ref="F104:AM104" si="63">ROUND((F103-E103)/E103*100,1)</f>
        <v>9.3000000000000007</v>
      </c>
      <c r="G104" s="1969">
        <f t="shared" si="63"/>
        <v>4.7</v>
      </c>
      <c r="H104" s="1969">
        <f t="shared" si="63"/>
        <v>-3.2</v>
      </c>
      <c r="I104" s="1969">
        <f t="shared" si="63"/>
        <v>-5.0999999999999996</v>
      </c>
      <c r="J104" s="1969">
        <f t="shared" si="63"/>
        <v>-2</v>
      </c>
      <c r="K104" s="1969">
        <f t="shared" si="63"/>
        <v>-0.2</v>
      </c>
      <c r="L104" s="1969">
        <f t="shared" si="63"/>
        <v>3.2</v>
      </c>
      <c r="M104" s="1969">
        <f t="shared" si="63"/>
        <v>-3.7</v>
      </c>
      <c r="N104" s="1969">
        <f t="shared" si="63"/>
        <v>-3</v>
      </c>
      <c r="O104" s="1969">
        <f t="shared" si="63"/>
        <v>-2.8</v>
      </c>
      <c r="P104" s="1969">
        <f t="shared" si="63"/>
        <v>-3.4</v>
      </c>
      <c r="Q104" s="1969">
        <f t="shared" si="63"/>
        <v>-3.3</v>
      </c>
      <c r="R104" s="1969">
        <f t="shared" si="63"/>
        <v>-2.7</v>
      </c>
      <c r="S104" s="1969">
        <f t="shared" si="63"/>
        <v>-2.5</v>
      </c>
      <c r="T104" s="1969">
        <f t="shared" si="63"/>
        <v>-3.3</v>
      </c>
      <c r="U104" s="1969">
        <f t="shared" si="63"/>
        <v>-0.3</v>
      </c>
      <c r="V104" s="1969">
        <f t="shared" si="63"/>
        <v>-1.7</v>
      </c>
      <c r="W104" s="1969">
        <f t="shared" si="63"/>
        <v>-2.1</v>
      </c>
      <c r="X104" s="1969">
        <f t="shared" si="63"/>
        <v>-6.9</v>
      </c>
      <c r="Y104" s="1969">
        <f t="shared" si="63"/>
        <v>-10.1</v>
      </c>
      <c r="Z104" s="1969">
        <f t="shared" si="63"/>
        <v>-4.5999999999999996</v>
      </c>
      <c r="AA104" s="1969">
        <f t="shared" si="63"/>
        <v>-0.1</v>
      </c>
      <c r="AB104" s="1969">
        <f t="shared" si="63"/>
        <v>-1.1000000000000001</v>
      </c>
      <c r="AC104" s="1969">
        <f t="shared" si="63"/>
        <v>3.7</v>
      </c>
      <c r="AD104" s="1969">
        <f t="shared" si="63"/>
        <v>-2.8</v>
      </c>
      <c r="AE104" s="1969">
        <f t="shared" si="63"/>
        <v>1.3</v>
      </c>
      <c r="AF104" s="1969">
        <f t="shared" si="63"/>
        <v>-3.4</v>
      </c>
      <c r="AG104" s="1969">
        <f t="shared" si="63"/>
        <v>-0.4</v>
      </c>
      <c r="AH104" s="1969">
        <f t="shared" si="63"/>
        <v>-2.1</v>
      </c>
      <c r="AI104" s="1969">
        <f t="shared" si="63"/>
        <v>-5.6</v>
      </c>
      <c r="AJ104" s="1969">
        <f t="shared" si="63"/>
        <v>-24.5</v>
      </c>
      <c r="AK104" s="1969">
        <f t="shared" si="63"/>
        <v>8.9</v>
      </c>
      <c r="AL104" s="1969">
        <f t="shared" si="63"/>
        <v>14.2</v>
      </c>
      <c r="AM104" s="1969">
        <f t="shared" si="63"/>
        <v>7.3</v>
      </c>
      <c r="AN104" s="2011" t="s">
        <v>97</v>
      </c>
    </row>
    <row r="105" spans="2:56" ht="12">
      <c r="B105" s="2788" t="s">
        <v>1375</v>
      </c>
      <c r="C105" s="2032" t="s">
        <v>1405</v>
      </c>
      <c r="D105" s="1966" t="s">
        <v>576</v>
      </c>
      <c r="E105" s="2079"/>
      <c r="F105" s="2035"/>
      <c r="G105" s="2035"/>
      <c r="H105" s="2035"/>
      <c r="I105" s="2035"/>
      <c r="J105" s="2035"/>
      <c r="K105" s="2035"/>
      <c r="L105" s="2035"/>
      <c r="M105" s="2035"/>
      <c r="N105" s="1525">
        <v>462.50189999999998</v>
      </c>
      <c r="O105" s="1525">
        <v>470.01400000000001</v>
      </c>
      <c r="P105" s="1525">
        <v>472.97359999999998</v>
      </c>
      <c r="Q105" s="1525">
        <v>500.07209999999998</v>
      </c>
      <c r="R105" s="1525">
        <v>505.60629999999998</v>
      </c>
      <c r="S105" s="1525">
        <v>515.80269999999996</v>
      </c>
      <c r="T105" s="1525">
        <v>522.67600000000004</v>
      </c>
      <c r="U105" s="1525">
        <v>530.09019999999998</v>
      </c>
      <c r="V105" s="1525">
        <v>535.9443</v>
      </c>
      <c r="W105" s="1525">
        <v>550.21460000000002</v>
      </c>
      <c r="X105" s="1525">
        <v>564.70230000000004</v>
      </c>
      <c r="Y105" s="1525">
        <v>579.60170000000005</v>
      </c>
      <c r="Z105" s="1525">
        <v>596.84109999999998</v>
      </c>
      <c r="AA105" s="1525">
        <v>610.12289999999996</v>
      </c>
      <c r="AB105" s="1525">
        <v>629.95100000000002</v>
      </c>
      <c r="AC105" s="1525">
        <v>650.88720000000001</v>
      </c>
      <c r="AD105" s="1525">
        <v>673.74519999999995</v>
      </c>
      <c r="AE105" s="1525">
        <v>701.51130000000001</v>
      </c>
      <c r="AF105" s="1525">
        <v>745.2962</v>
      </c>
      <c r="AG105" s="1525">
        <v>775.15899999999999</v>
      </c>
      <c r="AH105" s="1525">
        <v>788.9982</v>
      </c>
      <c r="AI105" s="1525">
        <v>854.7799</v>
      </c>
      <c r="AJ105" s="1986">
        <v>895.68640000000005</v>
      </c>
      <c r="AK105" s="2037">
        <v>924.0136</v>
      </c>
      <c r="AL105" s="2037">
        <v>964.80129999999997</v>
      </c>
      <c r="AM105" s="2578">
        <v>993.42870000000005</v>
      </c>
      <c r="AN105" s="1970" t="s">
        <v>1377</v>
      </c>
      <c r="AP105" s="1634" t="s">
        <v>1406</v>
      </c>
    </row>
    <row r="106" spans="2:56" ht="12">
      <c r="B106" s="2789"/>
      <c r="C106" s="2007" t="s">
        <v>1379</v>
      </c>
      <c r="D106" s="1974" t="s">
        <v>577</v>
      </c>
      <c r="E106" s="2131"/>
      <c r="F106" s="1969"/>
      <c r="G106" s="1969"/>
      <c r="H106" s="1969"/>
      <c r="I106" s="1969"/>
      <c r="J106" s="1969"/>
      <c r="K106" s="1969"/>
      <c r="L106" s="1969"/>
      <c r="M106" s="1969"/>
      <c r="N106" s="2135" t="s">
        <v>579</v>
      </c>
      <c r="O106" s="1969">
        <f t="shared" ref="O106:AM106" si="64">ROUND((O105-N105)/N105*100,1)</f>
        <v>1.6</v>
      </c>
      <c r="P106" s="1969">
        <f t="shared" si="64"/>
        <v>0.6</v>
      </c>
      <c r="Q106" s="1969">
        <f t="shared" si="64"/>
        <v>5.7</v>
      </c>
      <c r="R106" s="1969">
        <f t="shared" si="64"/>
        <v>1.1000000000000001</v>
      </c>
      <c r="S106" s="1969">
        <f t="shared" si="64"/>
        <v>2</v>
      </c>
      <c r="T106" s="1969">
        <f t="shared" si="64"/>
        <v>1.3</v>
      </c>
      <c r="U106" s="1969">
        <f t="shared" si="64"/>
        <v>1.4</v>
      </c>
      <c r="V106" s="1969">
        <f t="shared" si="64"/>
        <v>1.1000000000000001</v>
      </c>
      <c r="W106" s="1969">
        <f t="shared" si="64"/>
        <v>2.7</v>
      </c>
      <c r="X106" s="1969">
        <f t="shared" si="64"/>
        <v>2.6</v>
      </c>
      <c r="Y106" s="1969">
        <f t="shared" si="64"/>
        <v>2.6</v>
      </c>
      <c r="Z106" s="1969">
        <f t="shared" si="64"/>
        <v>3</v>
      </c>
      <c r="AA106" s="1969">
        <f t="shared" si="64"/>
        <v>2.2000000000000002</v>
      </c>
      <c r="AB106" s="1969">
        <f t="shared" si="64"/>
        <v>3.2</v>
      </c>
      <c r="AC106" s="1969">
        <f t="shared" si="64"/>
        <v>3.3</v>
      </c>
      <c r="AD106" s="1969">
        <f t="shared" si="64"/>
        <v>3.5</v>
      </c>
      <c r="AE106" s="1969">
        <f t="shared" si="64"/>
        <v>4.0999999999999996</v>
      </c>
      <c r="AF106" s="1969">
        <f t="shared" si="64"/>
        <v>6.2</v>
      </c>
      <c r="AG106" s="1969">
        <f t="shared" si="64"/>
        <v>4</v>
      </c>
      <c r="AH106" s="1969">
        <f t="shared" si="64"/>
        <v>1.8</v>
      </c>
      <c r="AI106" s="1969">
        <f t="shared" si="64"/>
        <v>8.3000000000000007</v>
      </c>
      <c r="AJ106" s="1969">
        <f t="shared" si="64"/>
        <v>4.8</v>
      </c>
      <c r="AK106" s="1234">
        <f t="shared" si="64"/>
        <v>3.2</v>
      </c>
      <c r="AL106" s="1234">
        <f t="shared" si="64"/>
        <v>4.4000000000000004</v>
      </c>
      <c r="AM106" s="1234">
        <f t="shared" si="64"/>
        <v>3</v>
      </c>
      <c r="AN106" s="2004" t="s">
        <v>97</v>
      </c>
    </row>
    <row r="107" spans="2:56" ht="12">
      <c r="B107" s="2789"/>
      <c r="C107" s="2032" t="s">
        <v>1405</v>
      </c>
      <c r="D107" s="1966" t="s">
        <v>576</v>
      </c>
      <c r="E107" s="2137"/>
      <c r="F107" s="2138"/>
      <c r="G107" s="2138"/>
      <c r="H107" s="2138"/>
      <c r="I107" s="2138"/>
      <c r="J107" s="2138"/>
      <c r="K107" s="2138"/>
      <c r="L107" s="2138"/>
      <c r="M107" s="2138"/>
      <c r="N107" s="2126">
        <v>468.37509999999997</v>
      </c>
      <c r="O107" s="2139">
        <v>461.63279999999997</v>
      </c>
      <c r="P107" s="2127">
        <v>453.52870000000001</v>
      </c>
      <c r="Q107" s="2127">
        <v>435.01089999999999</v>
      </c>
      <c r="R107" s="2127">
        <v>414.77199999999999</v>
      </c>
      <c r="S107" s="2127">
        <v>401.30560000000003</v>
      </c>
      <c r="T107" s="2127">
        <v>389.428</v>
      </c>
      <c r="U107" s="2127">
        <v>395.56200000000001</v>
      </c>
      <c r="V107" s="2127">
        <v>399.18490000000003</v>
      </c>
      <c r="W107" s="2127">
        <v>404.88729999999998</v>
      </c>
      <c r="X107" s="2127">
        <v>422.24689999999998</v>
      </c>
      <c r="Y107" s="2127">
        <v>416.166</v>
      </c>
      <c r="Z107" s="2127">
        <v>413.78030000000001</v>
      </c>
      <c r="AA107" s="2127">
        <v>417.42399999999998</v>
      </c>
      <c r="AB107" s="2127">
        <v>426.7294</v>
      </c>
      <c r="AC107" s="2127">
        <v>437.36259999999999</v>
      </c>
      <c r="AD107" s="2127">
        <v>451.95600000000002</v>
      </c>
      <c r="AE107" s="2140">
        <v>464.59429999999998</v>
      </c>
      <c r="AF107" s="2140">
        <v>478.54750000000001</v>
      </c>
      <c r="AG107" s="2140">
        <v>489.8304</v>
      </c>
      <c r="AH107" s="2140">
        <v>503.80489999999998</v>
      </c>
      <c r="AI107" s="2140">
        <v>531.10599999999999</v>
      </c>
      <c r="AJ107" s="2036">
        <v>539.06079999999997</v>
      </c>
      <c r="AK107" s="2038">
        <v>554.40250000000003</v>
      </c>
      <c r="AL107" s="2036">
        <v>578.01250000000005</v>
      </c>
      <c r="AM107" s="2036">
        <v>604.95650000000001</v>
      </c>
      <c r="AN107" s="1970" t="s">
        <v>1381</v>
      </c>
      <c r="AP107" s="1634" t="s">
        <v>271</v>
      </c>
    </row>
    <row r="108" spans="2:56" ht="12">
      <c r="B108" s="2790"/>
      <c r="C108" s="2039" t="s">
        <v>1382</v>
      </c>
      <c r="D108" s="1974" t="s">
        <v>577</v>
      </c>
      <c r="E108" s="2131"/>
      <c r="F108" s="1969"/>
      <c r="G108" s="1969"/>
      <c r="H108" s="1969"/>
      <c r="I108" s="1969"/>
      <c r="J108" s="1969"/>
      <c r="K108" s="1969"/>
      <c r="L108" s="1969"/>
      <c r="M108" s="1969"/>
      <c r="N108" s="2135" t="s">
        <v>579</v>
      </c>
      <c r="O108" s="1969">
        <f t="shared" ref="O108:AM108" si="65">ROUND((O107-N107)/N107*100,1)</f>
        <v>-1.4</v>
      </c>
      <c r="P108" s="1969">
        <f t="shared" si="65"/>
        <v>-1.8</v>
      </c>
      <c r="Q108" s="1969">
        <f t="shared" si="65"/>
        <v>-4.0999999999999996</v>
      </c>
      <c r="R108" s="1969">
        <f t="shared" si="65"/>
        <v>-4.7</v>
      </c>
      <c r="S108" s="1969">
        <f t="shared" si="65"/>
        <v>-3.2</v>
      </c>
      <c r="T108" s="1969">
        <f t="shared" si="65"/>
        <v>-3</v>
      </c>
      <c r="U108" s="1969">
        <f t="shared" si="65"/>
        <v>1.6</v>
      </c>
      <c r="V108" s="1969">
        <f t="shared" si="65"/>
        <v>0.9</v>
      </c>
      <c r="W108" s="1969">
        <f t="shared" si="65"/>
        <v>1.4</v>
      </c>
      <c r="X108" s="1969">
        <f t="shared" si="65"/>
        <v>4.3</v>
      </c>
      <c r="Y108" s="1969">
        <f t="shared" si="65"/>
        <v>-1.4</v>
      </c>
      <c r="Z108" s="1969">
        <f t="shared" si="65"/>
        <v>-0.6</v>
      </c>
      <c r="AA108" s="1969">
        <f t="shared" si="65"/>
        <v>0.9</v>
      </c>
      <c r="AB108" s="1969">
        <f t="shared" si="65"/>
        <v>2.2000000000000002</v>
      </c>
      <c r="AC108" s="1969">
        <f t="shared" si="65"/>
        <v>2.5</v>
      </c>
      <c r="AD108" s="1969">
        <f t="shared" si="65"/>
        <v>3.3</v>
      </c>
      <c r="AE108" s="1969">
        <f t="shared" si="65"/>
        <v>2.8</v>
      </c>
      <c r="AF108" s="1969">
        <f t="shared" si="65"/>
        <v>3</v>
      </c>
      <c r="AG108" s="1969">
        <f t="shared" si="65"/>
        <v>2.4</v>
      </c>
      <c r="AH108" s="1969">
        <f t="shared" si="65"/>
        <v>2.9</v>
      </c>
      <c r="AI108" s="1969">
        <f t="shared" si="65"/>
        <v>5.4</v>
      </c>
      <c r="AJ108" s="1969">
        <f t="shared" si="65"/>
        <v>1.5</v>
      </c>
      <c r="AK108" s="1234">
        <f t="shared" si="65"/>
        <v>2.8</v>
      </c>
      <c r="AL108" s="1234">
        <f t="shared" si="65"/>
        <v>4.3</v>
      </c>
      <c r="AM108" s="1234">
        <f t="shared" si="65"/>
        <v>4.7</v>
      </c>
      <c r="AN108" s="2011"/>
    </row>
    <row r="109" spans="2:56" ht="13.5" customHeight="1">
      <c r="B109" s="2788" t="s">
        <v>1383</v>
      </c>
      <c r="C109" s="2040" t="s">
        <v>1384</v>
      </c>
      <c r="D109" s="1985" t="s">
        <v>567</v>
      </c>
      <c r="E109" s="2141">
        <v>388829.93456000002</v>
      </c>
      <c r="F109" s="2142">
        <v>418749.91243000003</v>
      </c>
      <c r="G109" s="2142">
        <v>426965.81679999997</v>
      </c>
      <c r="H109" s="2142">
        <v>430528.78613999998</v>
      </c>
      <c r="I109" s="2142">
        <v>396132.43342999998</v>
      </c>
      <c r="J109" s="2142">
        <v>407503.47246999998</v>
      </c>
      <c r="K109" s="2142">
        <v>420694.32010999997</v>
      </c>
      <c r="L109" s="2142">
        <v>460405.85678999999</v>
      </c>
      <c r="M109" s="2142">
        <v>514111.90247999999</v>
      </c>
      <c r="N109" s="2143">
        <v>494493.47288000002</v>
      </c>
      <c r="O109" s="2144">
        <v>485476.47889000003</v>
      </c>
      <c r="P109" s="2144">
        <v>520452.40651</v>
      </c>
      <c r="Q109" s="2144">
        <v>485927.92468</v>
      </c>
      <c r="R109" s="2144">
        <v>527271.07345000003</v>
      </c>
      <c r="S109" s="2144">
        <v>560602.93078000005</v>
      </c>
      <c r="T109" s="2144">
        <v>617194.14731000003</v>
      </c>
      <c r="U109" s="2144">
        <v>682901.57103999995</v>
      </c>
      <c r="V109" s="2144">
        <v>774605.85438000003</v>
      </c>
      <c r="W109" s="2144">
        <v>851133.81290000002</v>
      </c>
      <c r="X109" s="2144">
        <v>711455.93489999999</v>
      </c>
      <c r="Y109" s="2143">
        <v>590078.78981999995</v>
      </c>
      <c r="Z109" s="2143">
        <v>677888.37682999996</v>
      </c>
      <c r="AA109" s="2143">
        <v>652884.86575999996</v>
      </c>
      <c r="AB109" s="2145">
        <v>639399.81096999999</v>
      </c>
      <c r="AC109" s="2145">
        <v>708564.64251000003</v>
      </c>
      <c r="AD109" s="2146">
        <v>746670.47829999996</v>
      </c>
      <c r="AE109" s="1357">
        <v>741151.32259999996</v>
      </c>
      <c r="AF109" s="1357">
        <v>715222.48</v>
      </c>
      <c r="AG109" s="1357">
        <v>792212.49</v>
      </c>
      <c r="AH109" s="1357">
        <v>807098.87</v>
      </c>
      <c r="AI109" s="1357">
        <v>758787.92</v>
      </c>
      <c r="AJ109" s="1370">
        <v>694854.14</v>
      </c>
      <c r="AK109" s="1901">
        <v>858736.95</v>
      </c>
      <c r="AL109" s="1901">
        <v>992261.91</v>
      </c>
      <c r="AM109" s="2304">
        <v>1028993</v>
      </c>
      <c r="AN109" s="1970" t="s">
        <v>1072</v>
      </c>
      <c r="AP109" s="1634" t="s">
        <v>1407</v>
      </c>
      <c r="AQ109" s="1634" t="s">
        <v>271</v>
      </c>
    </row>
    <row r="110" spans="2:56" ht="12">
      <c r="B110" s="2789"/>
      <c r="C110" s="2040"/>
      <c r="D110" s="1995" t="s">
        <v>577</v>
      </c>
      <c r="E110" s="2131" t="s">
        <v>579</v>
      </c>
      <c r="F110" s="1969">
        <f t="shared" ref="F110:AM110" si="66">ROUND((F109-E109)/E109*100,1)</f>
        <v>7.7</v>
      </c>
      <c r="G110" s="1969">
        <f t="shared" si="66"/>
        <v>2</v>
      </c>
      <c r="H110" s="1969">
        <f t="shared" si="66"/>
        <v>0.8</v>
      </c>
      <c r="I110" s="1969">
        <f t="shared" si="66"/>
        <v>-8</v>
      </c>
      <c r="J110" s="1969">
        <f t="shared" si="66"/>
        <v>2.9</v>
      </c>
      <c r="K110" s="1969">
        <f t="shared" si="66"/>
        <v>3.2</v>
      </c>
      <c r="L110" s="1969">
        <f t="shared" si="66"/>
        <v>9.4</v>
      </c>
      <c r="M110" s="1969">
        <f t="shared" si="66"/>
        <v>11.7</v>
      </c>
      <c r="N110" s="1969">
        <f t="shared" si="66"/>
        <v>-3.8</v>
      </c>
      <c r="O110" s="1969">
        <f t="shared" si="66"/>
        <v>-1.8</v>
      </c>
      <c r="P110" s="1969">
        <f t="shared" si="66"/>
        <v>7.2</v>
      </c>
      <c r="Q110" s="1969">
        <f t="shared" si="66"/>
        <v>-6.6</v>
      </c>
      <c r="R110" s="1969">
        <f t="shared" si="66"/>
        <v>8.5</v>
      </c>
      <c r="S110" s="1969">
        <f t="shared" si="66"/>
        <v>6.3</v>
      </c>
      <c r="T110" s="1969">
        <f t="shared" si="66"/>
        <v>10.1</v>
      </c>
      <c r="U110" s="1969">
        <f t="shared" si="66"/>
        <v>10.6</v>
      </c>
      <c r="V110" s="1969">
        <f t="shared" si="66"/>
        <v>13.4</v>
      </c>
      <c r="W110" s="1969">
        <f t="shared" si="66"/>
        <v>9.9</v>
      </c>
      <c r="X110" s="1969">
        <f t="shared" si="66"/>
        <v>-16.399999999999999</v>
      </c>
      <c r="Y110" s="1969">
        <f t="shared" si="66"/>
        <v>-17.100000000000001</v>
      </c>
      <c r="Z110" s="1969">
        <f t="shared" si="66"/>
        <v>14.9</v>
      </c>
      <c r="AA110" s="1969">
        <f t="shared" si="66"/>
        <v>-3.7</v>
      </c>
      <c r="AB110" s="1969">
        <f t="shared" si="66"/>
        <v>-2.1</v>
      </c>
      <c r="AC110" s="1969">
        <f t="shared" si="66"/>
        <v>10.8</v>
      </c>
      <c r="AD110" s="1969">
        <f t="shared" si="66"/>
        <v>5.4</v>
      </c>
      <c r="AE110" s="1969">
        <f t="shared" si="66"/>
        <v>-0.7</v>
      </c>
      <c r="AF110" s="1969">
        <f t="shared" si="66"/>
        <v>-3.5</v>
      </c>
      <c r="AG110" s="1969">
        <f t="shared" si="66"/>
        <v>10.8</v>
      </c>
      <c r="AH110" s="1969">
        <f t="shared" si="66"/>
        <v>1.9</v>
      </c>
      <c r="AI110" s="1969">
        <f t="shared" si="66"/>
        <v>-6</v>
      </c>
      <c r="AJ110" s="1969">
        <f t="shared" si="66"/>
        <v>-8.4</v>
      </c>
      <c r="AK110" s="1234">
        <f t="shared" si="66"/>
        <v>23.6</v>
      </c>
      <c r="AL110" s="1234">
        <f t="shared" si="66"/>
        <v>15.5</v>
      </c>
      <c r="AM110" s="1234">
        <f t="shared" si="66"/>
        <v>3.7</v>
      </c>
      <c r="AN110" s="2004" t="s">
        <v>97</v>
      </c>
    </row>
    <row r="111" spans="2:56" ht="12">
      <c r="B111" s="2789"/>
      <c r="C111" s="2040" t="s">
        <v>1387</v>
      </c>
      <c r="D111" s="2008" t="s">
        <v>567</v>
      </c>
      <c r="E111" s="2147">
        <v>304041.71468999999</v>
      </c>
      <c r="F111" s="2142">
        <v>341711.37098000001</v>
      </c>
      <c r="G111" s="2142">
        <v>309704.19633000001</v>
      </c>
      <c r="H111" s="2142">
        <v>292250.46503999998</v>
      </c>
      <c r="I111" s="2142">
        <v>264499.17444999999</v>
      </c>
      <c r="J111" s="2142">
        <v>289888.14347000001</v>
      </c>
      <c r="K111" s="2142">
        <v>329529.56131999998</v>
      </c>
      <c r="L111" s="2148">
        <v>396716.61069</v>
      </c>
      <c r="M111" s="2142">
        <v>399614.67070999998</v>
      </c>
      <c r="N111" s="2143">
        <v>353937.50968999998</v>
      </c>
      <c r="O111" s="2144">
        <v>364516.15688999998</v>
      </c>
      <c r="P111" s="2143">
        <v>424493.70013999997</v>
      </c>
      <c r="Q111" s="2143">
        <v>415090.70870000002</v>
      </c>
      <c r="R111" s="2143">
        <v>430671.01678000001</v>
      </c>
      <c r="S111" s="2143">
        <v>448551.80763</v>
      </c>
      <c r="T111" s="2143">
        <v>503857.81365000003</v>
      </c>
      <c r="U111" s="2143">
        <v>605112.91697999998</v>
      </c>
      <c r="V111" s="2149">
        <v>684473.46</v>
      </c>
      <c r="W111" s="2149">
        <v>749580.73</v>
      </c>
      <c r="X111" s="2149">
        <v>719104.42</v>
      </c>
      <c r="Y111" s="2149">
        <v>538208.52</v>
      </c>
      <c r="Z111" s="2149">
        <v>624130.55000000005</v>
      </c>
      <c r="AA111" s="2149">
        <v>697105.74401999998</v>
      </c>
      <c r="AB111" s="2150">
        <v>720977.64942000003</v>
      </c>
      <c r="AC111" s="2150">
        <v>846128.56114000001</v>
      </c>
      <c r="AD111" s="2150">
        <v>837947.84328999999</v>
      </c>
      <c r="AE111" s="1900">
        <v>752203.67984999996</v>
      </c>
      <c r="AF111" s="1900">
        <v>675488.04</v>
      </c>
      <c r="AG111" s="1900">
        <v>768104.76</v>
      </c>
      <c r="AH111" s="1900">
        <v>823189.69</v>
      </c>
      <c r="AI111" s="1900">
        <v>771724.27</v>
      </c>
      <c r="AJ111" s="1901">
        <v>684868.46</v>
      </c>
      <c r="AK111" s="1901">
        <v>914603.41</v>
      </c>
      <c r="AL111" s="1901">
        <v>1209808.1100000001</v>
      </c>
      <c r="AM111" s="1901">
        <v>1087901</v>
      </c>
      <c r="AN111" s="1970" t="s">
        <v>97</v>
      </c>
    </row>
    <row r="112" spans="2:56" ht="12.5" thickBot="1">
      <c r="B112" s="2791"/>
      <c r="C112" s="2041"/>
      <c r="D112" s="2042" t="s">
        <v>577</v>
      </c>
      <c r="E112" s="2151" t="s">
        <v>579</v>
      </c>
      <c r="F112" s="2043">
        <f t="shared" ref="F112:AM112" si="67">ROUND((F111-E111)/E111*100,1)</f>
        <v>12.4</v>
      </c>
      <c r="G112" s="2043">
        <f t="shared" si="67"/>
        <v>-9.4</v>
      </c>
      <c r="H112" s="2043">
        <f t="shared" si="67"/>
        <v>-5.6</v>
      </c>
      <c r="I112" s="2043">
        <f t="shared" si="67"/>
        <v>-9.5</v>
      </c>
      <c r="J112" s="2043">
        <f t="shared" si="67"/>
        <v>9.6</v>
      </c>
      <c r="K112" s="2043">
        <f t="shared" si="67"/>
        <v>13.7</v>
      </c>
      <c r="L112" s="2043">
        <f t="shared" si="67"/>
        <v>20.399999999999999</v>
      </c>
      <c r="M112" s="2043">
        <f t="shared" si="67"/>
        <v>0.7</v>
      </c>
      <c r="N112" s="2043">
        <f t="shared" si="67"/>
        <v>-11.4</v>
      </c>
      <c r="O112" s="2043">
        <f t="shared" si="67"/>
        <v>3</v>
      </c>
      <c r="P112" s="2043">
        <f t="shared" si="67"/>
        <v>16.5</v>
      </c>
      <c r="Q112" s="2043">
        <f t="shared" si="67"/>
        <v>-2.2000000000000002</v>
      </c>
      <c r="R112" s="2043">
        <f t="shared" si="67"/>
        <v>3.8</v>
      </c>
      <c r="S112" s="2043">
        <f t="shared" si="67"/>
        <v>4.2</v>
      </c>
      <c r="T112" s="2043">
        <f t="shared" si="67"/>
        <v>12.3</v>
      </c>
      <c r="U112" s="2043">
        <f t="shared" si="67"/>
        <v>20.100000000000001</v>
      </c>
      <c r="V112" s="2043">
        <f t="shared" si="67"/>
        <v>13.1</v>
      </c>
      <c r="W112" s="2043">
        <f t="shared" si="67"/>
        <v>9.5</v>
      </c>
      <c r="X112" s="2043">
        <f t="shared" si="67"/>
        <v>-4.0999999999999996</v>
      </c>
      <c r="Y112" s="2043">
        <f t="shared" si="67"/>
        <v>-25.2</v>
      </c>
      <c r="Z112" s="2043">
        <f t="shared" si="67"/>
        <v>16</v>
      </c>
      <c r="AA112" s="2043">
        <f t="shared" si="67"/>
        <v>11.7</v>
      </c>
      <c r="AB112" s="2043">
        <f t="shared" si="67"/>
        <v>3.4</v>
      </c>
      <c r="AC112" s="2043">
        <f t="shared" si="67"/>
        <v>17.399999999999999</v>
      </c>
      <c r="AD112" s="2043">
        <f t="shared" si="67"/>
        <v>-1</v>
      </c>
      <c r="AE112" s="2043">
        <f t="shared" si="67"/>
        <v>-10.199999999999999</v>
      </c>
      <c r="AF112" s="2043">
        <f t="shared" si="67"/>
        <v>-10.199999999999999</v>
      </c>
      <c r="AG112" s="2152">
        <f t="shared" si="67"/>
        <v>13.7</v>
      </c>
      <c r="AH112" s="2152">
        <f t="shared" si="67"/>
        <v>7.2</v>
      </c>
      <c r="AI112" s="2153">
        <f t="shared" si="67"/>
        <v>-6.3</v>
      </c>
      <c r="AJ112" s="2153">
        <f t="shared" si="67"/>
        <v>-11.3</v>
      </c>
      <c r="AK112" s="2154">
        <f t="shared" si="67"/>
        <v>33.5</v>
      </c>
      <c r="AL112" s="2154">
        <f t="shared" si="67"/>
        <v>32.299999999999997</v>
      </c>
      <c r="AM112" s="2154">
        <f t="shared" si="67"/>
        <v>-10.1</v>
      </c>
      <c r="AN112" s="2044" t="s">
        <v>97</v>
      </c>
    </row>
    <row r="113" spans="2:42" ht="12.5">
      <c r="B113" s="1355"/>
      <c r="E113" s="2156"/>
      <c r="F113" s="2156"/>
      <c r="G113" s="2156"/>
      <c r="H113" s="2156"/>
      <c r="I113" s="2156"/>
      <c r="J113" s="2156"/>
      <c r="K113" s="2156"/>
      <c r="L113" s="2156"/>
      <c r="M113" s="2156"/>
      <c r="N113" s="2156"/>
      <c r="O113" s="2156"/>
      <c r="P113" s="2156"/>
      <c r="Q113" s="2156"/>
      <c r="R113" s="2156"/>
      <c r="S113" s="2156"/>
      <c r="T113" s="2156"/>
      <c r="U113" s="2156"/>
      <c r="V113" s="2156"/>
      <c r="W113" s="2156"/>
      <c r="X113" s="2156"/>
      <c r="Y113" s="2156"/>
      <c r="Z113" s="2156"/>
      <c r="AA113" s="2156"/>
      <c r="AB113" s="2156"/>
      <c r="AC113" s="2156"/>
      <c r="AD113" s="2156"/>
      <c r="AE113" s="2156"/>
      <c r="AF113" s="2156"/>
      <c r="AG113" s="2156"/>
      <c r="AH113" s="2156"/>
      <c r="AI113" s="2156"/>
      <c r="AJ113" s="2156"/>
      <c r="AK113" s="2156"/>
      <c r="AL113" s="2156"/>
      <c r="AM113" s="2156"/>
    </row>
    <row r="114" spans="2:42">
      <c r="D114" s="2157"/>
      <c r="E114" s="1634"/>
      <c r="AE114" s="1634"/>
      <c r="AF114" s="1634"/>
      <c r="AG114" s="1634"/>
      <c r="AH114" s="1634"/>
      <c r="AN114" s="1634" t="s">
        <v>271</v>
      </c>
    </row>
    <row r="115" spans="2:42">
      <c r="AH115" s="1357"/>
      <c r="AI115" s="2158"/>
      <c r="AJ115" s="2158"/>
      <c r="AK115" s="2158"/>
      <c r="AL115" s="2158"/>
      <c r="AM115" s="2158"/>
    </row>
    <row r="116" spans="2:42">
      <c r="B116" s="328" t="s">
        <v>1408</v>
      </c>
      <c r="C116" s="328"/>
      <c r="D116" s="1371" t="s">
        <v>581</v>
      </c>
      <c r="E116" s="2159">
        <v>18145119</v>
      </c>
      <c r="F116" s="2159">
        <v>19588676</v>
      </c>
      <c r="G116" s="2159">
        <v>20694461</v>
      </c>
      <c r="H116" s="2159">
        <v>21037720</v>
      </c>
      <c r="I116" s="2159">
        <v>21577040</v>
      </c>
      <c r="J116" s="2159">
        <v>21157180</v>
      </c>
      <c r="K116" s="2159">
        <v>22368221</v>
      </c>
      <c r="L116" s="2159">
        <v>21890586</v>
      </c>
      <c r="M116" s="2159">
        <v>21613981</v>
      </c>
      <c r="N116" s="2159">
        <v>21051526</v>
      </c>
      <c r="O116" s="2159">
        <v>20508313</v>
      </c>
      <c r="P116" s="2159">
        <v>20699876</v>
      </c>
      <c r="Q116" s="2159">
        <v>20263967</v>
      </c>
      <c r="R116" s="2159">
        <v>19975743</v>
      </c>
      <c r="S116" s="2159">
        <v>19793032.999999996</v>
      </c>
      <c r="T116" s="2159">
        <v>20010093</v>
      </c>
      <c r="U116" s="2159">
        <v>20020257</v>
      </c>
      <c r="V116" s="2159">
        <v>20684631</v>
      </c>
      <c r="W116" s="2159">
        <v>20640541</v>
      </c>
      <c r="X116" s="2159">
        <v>20204930</v>
      </c>
      <c r="Y116" s="2159">
        <v>18779914</v>
      </c>
      <c r="Z116" s="2159">
        <v>19645069</v>
      </c>
      <c r="AA116" s="2159">
        <v>19413328</v>
      </c>
      <c r="AB116" s="2159">
        <v>19566104</v>
      </c>
      <c r="AC116" s="2159">
        <v>19829286</v>
      </c>
      <c r="AD116" s="2159">
        <v>20308832</v>
      </c>
      <c r="AE116" s="2159">
        <v>20844444</v>
      </c>
      <c r="AF116" s="2159">
        <v>20892593</v>
      </c>
      <c r="AG116" s="2159">
        <v>21268038</v>
      </c>
      <c r="AH116" s="2159">
        <v>21177777</v>
      </c>
      <c r="AI116" s="2160">
        <v>21153253</v>
      </c>
      <c r="AJ116" s="2160">
        <v>20710230</v>
      </c>
      <c r="AK116" s="2160"/>
      <c r="AL116" s="2160"/>
      <c r="AM116" s="2160"/>
      <c r="AN116" s="328" t="s">
        <v>1136</v>
      </c>
    </row>
    <row r="117" spans="2:42">
      <c r="B117" s="328"/>
      <c r="C117" s="328"/>
      <c r="D117" s="2161" t="s">
        <v>1155</v>
      </c>
      <c r="E117" s="2162"/>
      <c r="F117" s="2162"/>
      <c r="G117" s="2162"/>
      <c r="H117" s="2162"/>
      <c r="I117" s="2162"/>
      <c r="J117" s="2162"/>
      <c r="K117" s="2162"/>
      <c r="L117" s="2162"/>
      <c r="M117" s="2162"/>
      <c r="N117" s="2162"/>
      <c r="O117" s="2162"/>
      <c r="P117" s="2162"/>
      <c r="Q117" s="2162"/>
      <c r="R117" s="2162"/>
      <c r="S117" s="2162"/>
      <c r="T117" s="2162"/>
      <c r="U117" s="2162"/>
      <c r="V117" s="2163">
        <v>20731440.567173298</v>
      </c>
      <c r="W117" s="2163">
        <v>21309061.574861735</v>
      </c>
      <c r="X117" s="2163">
        <v>20977590.291072808</v>
      </c>
      <c r="Y117" s="2163">
        <v>19511403.985049721</v>
      </c>
      <c r="Z117" s="2163">
        <v>20548552.019358031</v>
      </c>
      <c r="AA117" s="2164">
        <v>20023669.671871915</v>
      </c>
      <c r="AB117" s="2164">
        <v>19828235.014653668</v>
      </c>
      <c r="AC117" s="2164">
        <v>20460019.988550551</v>
      </c>
      <c r="AD117" s="2164">
        <v>20641327.7296842</v>
      </c>
      <c r="AE117" s="2164">
        <v>21619620.892929066</v>
      </c>
      <c r="AF117" s="2164">
        <v>21815298.598014001</v>
      </c>
      <c r="AG117" s="2164">
        <v>22122841.701364908</v>
      </c>
      <c r="AH117" s="2164">
        <v>22155227.261651516</v>
      </c>
      <c r="AI117" s="2164">
        <v>22260355.184983946</v>
      </c>
      <c r="AJ117" s="2164">
        <v>21843471.281340249</v>
      </c>
      <c r="AK117" s="2164">
        <v>22506291.571414921</v>
      </c>
      <c r="AL117" s="2607">
        <v>22902525</v>
      </c>
      <c r="AM117" s="2607">
        <v>24029899</v>
      </c>
      <c r="AN117" s="328" t="s">
        <v>271</v>
      </c>
      <c r="AP117" s="1843" t="s">
        <v>1462</v>
      </c>
    </row>
    <row r="118" spans="2:42">
      <c r="B118" s="328"/>
      <c r="C118" s="328"/>
      <c r="D118" s="1371" t="s">
        <v>1409</v>
      </c>
      <c r="E118" s="2159">
        <v>17572636</v>
      </c>
      <c r="F118" s="2159">
        <v>17946261</v>
      </c>
      <c r="G118" s="2159">
        <v>17835226</v>
      </c>
      <c r="H118" s="2159">
        <v>17478229</v>
      </c>
      <c r="I118" s="2159">
        <v>17724674</v>
      </c>
      <c r="J118" s="2159">
        <v>17393384</v>
      </c>
      <c r="K118" s="2159">
        <v>18628680</v>
      </c>
      <c r="L118" s="2159">
        <v>19171661</v>
      </c>
      <c r="M118" s="2159">
        <v>18544523</v>
      </c>
      <c r="N118" s="2159">
        <v>17895900</v>
      </c>
      <c r="O118" s="2159">
        <v>17804753</v>
      </c>
      <c r="P118" s="2159">
        <v>18313434</v>
      </c>
      <c r="Q118" s="2159">
        <v>18576082.000000004</v>
      </c>
      <c r="R118" s="2159">
        <v>18606033</v>
      </c>
      <c r="S118" s="2159">
        <v>18549049.000000004</v>
      </c>
      <c r="T118" s="2159">
        <v>19012293</v>
      </c>
      <c r="U118" s="2159">
        <v>19187464</v>
      </c>
      <c r="V118" s="2159">
        <v>19794394</v>
      </c>
      <c r="W118" s="2159">
        <v>19894538</v>
      </c>
      <c r="X118" s="2159">
        <v>19545878</v>
      </c>
      <c r="Y118" s="2159">
        <v>18199428</v>
      </c>
      <c r="Z118" s="2159">
        <v>19374567</v>
      </c>
      <c r="AA118" s="2159">
        <v>19401843</v>
      </c>
      <c r="AB118" s="2159">
        <v>19586790</v>
      </c>
      <c r="AC118" s="2159">
        <v>19884305</v>
      </c>
      <c r="AD118" s="2159">
        <v>19957783</v>
      </c>
      <c r="AE118" s="2159">
        <v>20187128</v>
      </c>
      <c r="AF118" s="2159">
        <v>20264865</v>
      </c>
      <c r="AG118" s="2159">
        <v>20710708</v>
      </c>
      <c r="AH118" s="2159">
        <v>20620092</v>
      </c>
      <c r="AI118" s="2160">
        <v>20493016</v>
      </c>
      <c r="AJ118" s="2160">
        <v>19958837</v>
      </c>
      <c r="AK118" s="2165"/>
      <c r="AL118" s="2165"/>
      <c r="AM118" s="2165"/>
      <c r="AN118" s="328"/>
    </row>
    <row r="119" spans="2:42">
      <c r="B119" s="328"/>
      <c r="C119" s="328"/>
      <c r="D119" s="1594" t="s">
        <v>1155</v>
      </c>
      <c r="E119" s="2166"/>
      <c r="F119" s="2166"/>
      <c r="G119" s="2166"/>
      <c r="H119" s="2166"/>
      <c r="I119" s="2166"/>
      <c r="J119" s="2166"/>
      <c r="K119" s="2166"/>
      <c r="L119" s="2166"/>
      <c r="M119" s="2166"/>
      <c r="N119" s="2166"/>
      <c r="O119" s="2166"/>
      <c r="P119" s="2166"/>
      <c r="Q119" s="2166"/>
      <c r="R119" s="2166"/>
      <c r="S119" s="2166"/>
      <c r="T119" s="2166"/>
      <c r="U119" s="2166"/>
      <c r="V119" s="2167">
        <v>20484315.621768832</v>
      </c>
      <c r="W119" s="2167">
        <v>21179648.616757952</v>
      </c>
      <c r="X119" s="2167">
        <v>20886063.516015433</v>
      </c>
      <c r="Y119" s="2167">
        <v>19533542.782228723</v>
      </c>
      <c r="Z119" s="2167">
        <v>20926705.254884891</v>
      </c>
      <c r="AA119" s="2168">
        <v>20668467.915090103</v>
      </c>
      <c r="AB119" s="2168">
        <v>20539513.035910457</v>
      </c>
      <c r="AC119" s="2168">
        <v>21224261.349410146</v>
      </c>
      <c r="AD119" s="2168">
        <v>20991155.957721043</v>
      </c>
      <c r="AE119" s="2168">
        <v>21636647.262602173</v>
      </c>
      <c r="AF119" s="2168">
        <v>21785004.585851513</v>
      </c>
      <c r="AG119" s="2168">
        <v>22124002.316736825</v>
      </c>
      <c r="AH119" s="2168">
        <v>22158592.639851905</v>
      </c>
      <c r="AI119" s="2168">
        <v>22163011.678366877</v>
      </c>
      <c r="AJ119" s="2168">
        <v>21521531.293061983</v>
      </c>
      <c r="AK119" s="2165">
        <v>22260794.324337065</v>
      </c>
      <c r="AL119" s="2608">
        <v>22853568.294171818</v>
      </c>
      <c r="AM119" s="2608">
        <v>23096616.59158178</v>
      </c>
      <c r="AN119" s="328" t="s">
        <v>1136</v>
      </c>
      <c r="AP119" s="1843" t="s">
        <v>1462</v>
      </c>
    </row>
    <row r="120" spans="2:42">
      <c r="B120" s="328"/>
      <c r="D120" s="1352" t="s">
        <v>1410</v>
      </c>
      <c r="E120" s="2166">
        <f>E121*F120/F121</f>
        <v>17162178.462303054</v>
      </c>
      <c r="F120" s="2166">
        <v>18807682</v>
      </c>
      <c r="G120" s="2166">
        <v>19208538</v>
      </c>
      <c r="H120" s="2166">
        <v>19086226</v>
      </c>
      <c r="I120" s="2166">
        <v>19461692</v>
      </c>
      <c r="J120" s="2166">
        <v>19097936</v>
      </c>
      <c r="K120" s="2166">
        <v>20323890</v>
      </c>
      <c r="L120" s="2166">
        <v>20839596</v>
      </c>
      <c r="M120" s="2166">
        <v>20306253</v>
      </c>
      <c r="N120" s="2166">
        <v>19488635</v>
      </c>
      <c r="O120" s="2166">
        <v>19122305</v>
      </c>
      <c r="P120" s="2166">
        <v>19430553</v>
      </c>
      <c r="Q120" s="2166">
        <v>18954158</v>
      </c>
      <c r="R120" s="2166">
        <v>19034447</v>
      </c>
      <c r="S120" s="2166">
        <v>19005872</v>
      </c>
      <c r="T120" s="2166">
        <v>19445562</v>
      </c>
      <c r="U120" s="2166">
        <v>19689827</v>
      </c>
      <c r="V120" s="2166">
        <v>20453160.000000004</v>
      </c>
      <c r="W120" s="2166">
        <v>20261692.000000004</v>
      </c>
      <c r="X120" s="2166">
        <v>19633096</v>
      </c>
      <c r="Y120" s="2166">
        <v>19141743</v>
      </c>
      <c r="Z120" s="2166">
        <v>20707566</v>
      </c>
      <c r="AA120" s="2166">
        <v>20695150</v>
      </c>
      <c r="AB120" s="2166">
        <v>20520582</v>
      </c>
      <c r="AC120" s="2166">
        <v>21257039</v>
      </c>
      <c r="AD120" s="2166">
        <v>21629544.000000004</v>
      </c>
      <c r="AE120" s="2166"/>
      <c r="AF120" s="2166"/>
      <c r="AG120" s="1372"/>
      <c r="AH120" s="1634"/>
    </row>
    <row r="121" spans="2:42">
      <c r="B121" s="328"/>
      <c r="C121" s="328"/>
      <c r="D121" s="1627" t="s">
        <v>1411</v>
      </c>
      <c r="E121" s="2162">
        <v>17917839</v>
      </c>
      <c r="F121" s="2162">
        <v>19635795</v>
      </c>
      <c r="G121" s="1627"/>
      <c r="H121" s="1627"/>
      <c r="I121" s="1627"/>
      <c r="J121" s="2170"/>
      <c r="K121" s="1627"/>
      <c r="L121" s="1627"/>
      <c r="M121" s="1627"/>
      <c r="N121" s="1627"/>
      <c r="O121" s="1627"/>
      <c r="P121" s="1627"/>
      <c r="Q121" s="2171"/>
      <c r="R121" s="2171"/>
      <c r="S121" s="2171"/>
      <c r="T121" s="2171"/>
      <c r="U121" s="2171"/>
      <c r="V121" s="2171"/>
      <c r="W121" s="2172"/>
      <c r="X121" s="2172"/>
      <c r="Y121" s="2172"/>
      <c r="Z121" s="2172"/>
      <c r="AA121" s="2172"/>
      <c r="AB121" s="2172"/>
      <c r="AC121" s="2172"/>
      <c r="AD121" s="2172"/>
      <c r="AE121" s="2172"/>
      <c r="AF121" s="2172"/>
      <c r="AG121" s="2173"/>
      <c r="AH121" s="2174"/>
      <c r="AI121" s="2175"/>
      <c r="AJ121" s="2175"/>
      <c r="AK121" s="2155"/>
      <c r="AL121" s="2155"/>
      <c r="AM121" s="2155"/>
    </row>
    <row r="122" spans="2:42">
      <c r="B122" s="328"/>
      <c r="C122" s="328"/>
      <c r="D122" s="1357"/>
      <c r="E122" s="1357"/>
      <c r="F122" s="2072"/>
      <c r="J122" s="2176"/>
      <c r="K122" s="2176"/>
      <c r="L122" s="2176"/>
      <c r="M122" s="2176"/>
      <c r="N122" s="2176"/>
      <c r="O122" s="2176"/>
      <c r="P122" s="2176"/>
      <c r="Q122" s="2177"/>
      <c r="R122" s="2177"/>
      <c r="S122" s="2177"/>
      <c r="T122" s="2177"/>
      <c r="U122" s="2177"/>
      <c r="V122" s="2177"/>
      <c r="W122" s="2177"/>
      <c r="X122" s="2177"/>
      <c r="Y122" s="2177"/>
      <c r="Z122" s="2177"/>
      <c r="AA122" s="2177"/>
      <c r="AB122" s="2177"/>
      <c r="AC122" s="2177"/>
      <c r="AD122" s="2177"/>
      <c r="AE122" s="2177"/>
      <c r="AF122" s="2177"/>
      <c r="AG122" s="2177"/>
      <c r="AH122" s="2178"/>
      <c r="AI122" s="2155"/>
      <c r="AJ122" s="2155"/>
      <c r="AK122" s="2179"/>
      <c r="AL122" s="2179"/>
      <c r="AM122" s="2323"/>
    </row>
    <row r="123" spans="2:42" ht="12">
      <c r="B123" s="1622" t="s">
        <v>1412</v>
      </c>
      <c r="C123" s="1622"/>
      <c r="D123" s="1616" t="s">
        <v>1440</v>
      </c>
      <c r="E123" s="2305">
        <v>105.7</v>
      </c>
      <c r="F123" s="2306">
        <v>108.8</v>
      </c>
      <c r="G123" s="2306">
        <v>106</v>
      </c>
      <c r="H123" s="2306">
        <v>98.1</v>
      </c>
      <c r="I123" s="2306">
        <v>94.6</v>
      </c>
      <c r="J123" s="2306">
        <v>93.2</v>
      </c>
      <c r="K123" s="2306">
        <v>95.4</v>
      </c>
      <c r="L123" s="2306">
        <v>100.9</v>
      </c>
      <c r="M123" s="2306">
        <v>106.6</v>
      </c>
      <c r="N123" s="2306">
        <v>99.5</v>
      </c>
      <c r="O123" s="2306">
        <v>99.7</v>
      </c>
      <c r="P123" s="2306">
        <v>101.1</v>
      </c>
      <c r="Q123" s="2306">
        <v>91.7</v>
      </c>
      <c r="R123" s="2306">
        <v>97.6</v>
      </c>
      <c r="S123" s="2306">
        <v>107.1</v>
      </c>
      <c r="T123" s="2306">
        <v>113.9</v>
      </c>
      <c r="U123" s="2306">
        <v>122</v>
      </c>
      <c r="V123" s="2306">
        <v>133.69999999999999</v>
      </c>
      <c r="W123" s="2306">
        <v>132.9</v>
      </c>
      <c r="X123" s="2306">
        <v>119.1</v>
      </c>
      <c r="Y123" s="2306">
        <v>105.4</v>
      </c>
      <c r="Z123" s="2306">
        <v>118.2</v>
      </c>
      <c r="AA123" s="2306">
        <v>121.4</v>
      </c>
      <c r="AB123" s="2306">
        <v>113.1</v>
      </c>
      <c r="AC123" s="2306">
        <v>113.6</v>
      </c>
      <c r="AD123" s="2306">
        <v>112.7</v>
      </c>
      <c r="AE123" s="2306">
        <v>110.7</v>
      </c>
      <c r="AF123" s="2306">
        <v>110.8</v>
      </c>
      <c r="AG123" s="2306">
        <v>114.9</v>
      </c>
      <c r="AH123" s="1618">
        <v>115.8</v>
      </c>
      <c r="AI123" s="1617">
        <v>109.8</v>
      </c>
      <c r="AJ123" s="1617">
        <v>98.7</v>
      </c>
      <c r="AK123" s="1617">
        <v>101.4</v>
      </c>
      <c r="AL123" s="1617">
        <v>101.8</v>
      </c>
      <c r="AM123" s="1619"/>
    </row>
    <row r="124" spans="2:42" ht="12">
      <c r="C124" s="1634" t="s">
        <v>1414</v>
      </c>
      <c r="D124" s="1598" t="s">
        <v>1413</v>
      </c>
      <c r="E124" s="2185">
        <f>ROUND(ROUND(ROUND(E127*0.946375,1)*1.10231,1)*1.018809,1)</f>
        <v>110</v>
      </c>
      <c r="F124" s="2185">
        <f t="shared" ref="F124:R124" si="68">ROUND(ROUND(ROUND(F127*0.946375,1)*1.10231,1)*1.018809,1)</f>
        <v>113.3</v>
      </c>
      <c r="G124" s="2185">
        <f t="shared" si="68"/>
        <v>110.4</v>
      </c>
      <c r="H124" s="2185">
        <f t="shared" si="68"/>
        <v>102.2</v>
      </c>
      <c r="I124" s="2185">
        <f t="shared" si="68"/>
        <v>98.6</v>
      </c>
      <c r="J124" s="2185">
        <f t="shared" si="68"/>
        <v>97.1</v>
      </c>
      <c r="K124" s="2185">
        <f t="shared" si="68"/>
        <v>99.5</v>
      </c>
      <c r="L124" s="2185">
        <f t="shared" si="68"/>
        <v>105.2</v>
      </c>
      <c r="M124" s="2185">
        <f t="shared" si="68"/>
        <v>111.2</v>
      </c>
      <c r="N124" s="2185">
        <f t="shared" si="68"/>
        <v>103.8</v>
      </c>
      <c r="O124" s="2185">
        <f t="shared" si="68"/>
        <v>104</v>
      </c>
      <c r="P124" s="2185">
        <f t="shared" si="68"/>
        <v>105.3</v>
      </c>
      <c r="Q124" s="2185">
        <f t="shared" si="68"/>
        <v>95.7</v>
      </c>
      <c r="R124" s="2185">
        <f t="shared" si="68"/>
        <v>101.9</v>
      </c>
      <c r="S124" s="2185">
        <f>ROUND(ROUND(S126*1.10231,1)*1.018809,1)</f>
        <v>107.4</v>
      </c>
      <c r="T124" s="2185">
        <f t="shared" ref="T124:W124" si="69">ROUND(ROUND(T126*1.10231,1)*1.018809,1)</f>
        <v>110.2</v>
      </c>
      <c r="U124" s="2185">
        <f t="shared" si="69"/>
        <v>114.3</v>
      </c>
      <c r="V124" s="2185">
        <f t="shared" si="69"/>
        <v>124</v>
      </c>
      <c r="W124" s="2185">
        <f t="shared" si="69"/>
        <v>120.3</v>
      </c>
      <c r="X124" s="2185">
        <f>ROUND(X125*1.018809,1)</f>
        <v>105.1</v>
      </c>
      <c r="Y124" s="2185">
        <f>ROUND(Y125*1.018809,1)</f>
        <v>93</v>
      </c>
      <c r="Z124" s="2185">
        <f t="shared" ref="Z124:AB124" si="70">ROUND(Z125*1.018809,1)</f>
        <v>104.3</v>
      </c>
      <c r="AA124" s="2185">
        <f t="shared" si="70"/>
        <v>107.2</v>
      </c>
      <c r="AB124" s="2185">
        <f t="shared" si="70"/>
        <v>99.8</v>
      </c>
      <c r="AC124" s="2307">
        <v>102</v>
      </c>
      <c r="AD124" s="2307">
        <v>101.2</v>
      </c>
      <c r="AE124" s="2308">
        <v>99.4</v>
      </c>
      <c r="AF124" s="2308">
        <v>99.5</v>
      </c>
      <c r="AG124" s="2308">
        <v>103.2</v>
      </c>
      <c r="AH124" s="2308">
        <v>104</v>
      </c>
      <c r="AI124" s="2307">
        <v>103.6</v>
      </c>
      <c r="AJ124" s="2307">
        <v>93.1</v>
      </c>
      <c r="AK124" s="2307">
        <v>93.7</v>
      </c>
      <c r="AL124" s="2307">
        <v>96.1</v>
      </c>
      <c r="AM124" s="2307"/>
    </row>
    <row r="125" spans="2:42">
      <c r="D125" s="1598" t="s">
        <v>1415</v>
      </c>
      <c r="E125" s="2096"/>
      <c r="F125" s="2309"/>
      <c r="G125" s="2309"/>
      <c r="H125" s="2309"/>
      <c r="I125" s="2309"/>
      <c r="J125" s="2309"/>
      <c r="K125" s="2309"/>
      <c r="L125" s="2309"/>
      <c r="M125" s="2309"/>
      <c r="N125" s="2309"/>
      <c r="O125" s="2309"/>
      <c r="P125" s="2309"/>
      <c r="Q125" s="2309"/>
      <c r="R125" s="2309"/>
      <c r="S125" s="2309"/>
      <c r="T125" s="2309"/>
      <c r="U125" s="2309"/>
      <c r="V125" s="2309"/>
      <c r="W125" s="2309"/>
      <c r="X125" s="2096">
        <v>103.2</v>
      </c>
      <c r="Y125" s="2096">
        <v>91.3</v>
      </c>
      <c r="Z125" s="2096">
        <v>102.4</v>
      </c>
      <c r="AA125" s="2096">
        <v>105.2</v>
      </c>
      <c r="AB125" s="2096">
        <v>98</v>
      </c>
      <c r="AC125" s="2096">
        <v>98.4</v>
      </c>
    </row>
    <row r="126" spans="2:42">
      <c r="D126" s="1598" t="s">
        <v>1416</v>
      </c>
      <c r="E126" s="2096"/>
      <c r="F126" s="2096"/>
      <c r="G126" s="2096"/>
      <c r="H126" s="2096"/>
      <c r="I126" s="2096"/>
      <c r="J126" s="2096"/>
      <c r="K126" s="2096"/>
      <c r="L126" s="2096"/>
      <c r="M126" s="2096"/>
      <c r="N126" s="2096"/>
      <c r="O126" s="2096"/>
      <c r="P126" s="2096"/>
      <c r="Q126" s="2096"/>
      <c r="R126" s="2096"/>
      <c r="S126" s="2096">
        <v>95.6</v>
      </c>
      <c r="T126" s="2096">
        <v>98.2</v>
      </c>
      <c r="U126" s="2096">
        <v>101.8</v>
      </c>
      <c r="V126" s="2096">
        <v>110.4</v>
      </c>
      <c r="W126" s="2096">
        <v>107.1</v>
      </c>
      <c r="X126" s="2096">
        <v>96.8</v>
      </c>
      <c r="Y126" s="2096"/>
      <c r="Z126" s="2096"/>
      <c r="AA126" s="2096"/>
      <c r="AB126" s="2096"/>
      <c r="AC126" s="2096"/>
      <c r="AG126" s="328" t="s">
        <v>271</v>
      </c>
    </row>
    <row r="127" spans="2:42">
      <c r="B127" s="1627"/>
      <c r="C127" s="1627"/>
      <c r="D127" s="1620" t="s">
        <v>1417</v>
      </c>
      <c r="E127" s="2310">
        <v>103.6</v>
      </c>
      <c r="F127" s="2310">
        <v>106.6</v>
      </c>
      <c r="G127" s="2310">
        <v>103.9</v>
      </c>
      <c r="H127" s="2310">
        <v>96.2</v>
      </c>
      <c r="I127" s="2310">
        <v>92.8</v>
      </c>
      <c r="J127" s="2310">
        <v>91.4</v>
      </c>
      <c r="K127" s="2310">
        <v>93.6</v>
      </c>
      <c r="L127" s="2310">
        <v>99</v>
      </c>
      <c r="M127" s="2310">
        <v>104.6</v>
      </c>
      <c r="N127" s="2310">
        <v>97.616666666666674</v>
      </c>
      <c r="O127" s="2310">
        <v>97.8</v>
      </c>
      <c r="P127" s="2310">
        <v>99.149999999999991</v>
      </c>
      <c r="Q127" s="2310">
        <v>89.99166666666666</v>
      </c>
      <c r="R127" s="2310">
        <v>95.8</v>
      </c>
      <c r="S127" s="2310">
        <v>105.1</v>
      </c>
      <c r="T127" s="2310"/>
      <c r="U127" s="2310"/>
      <c r="V127" s="2310"/>
      <c r="W127" s="2310"/>
      <c r="X127" s="2310"/>
      <c r="Y127" s="2310"/>
      <c r="Z127" s="1627"/>
      <c r="AA127" s="886"/>
      <c r="AB127" s="886"/>
      <c r="AC127" s="886"/>
      <c r="AD127" s="886"/>
      <c r="AE127" s="1627"/>
      <c r="AF127" s="1627"/>
      <c r="AG127" s="1627"/>
      <c r="AH127" s="1627"/>
      <c r="AI127" s="1627"/>
      <c r="AJ127" s="1627"/>
      <c r="AK127" s="1627"/>
      <c r="AL127" s="1627"/>
    </row>
    <row r="128" spans="2:42" ht="12">
      <c r="B128" s="1622" t="s">
        <v>1418</v>
      </c>
      <c r="C128" s="1622"/>
      <c r="D128" s="1616" t="s">
        <v>1440</v>
      </c>
      <c r="E128" s="2311">
        <v>88.3</v>
      </c>
      <c r="F128" s="2311">
        <v>88.2</v>
      </c>
      <c r="G128" s="2311">
        <v>98.1</v>
      </c>
      <c r="H128" s="2311">
        <v>97.4</v>
      </c>
      <c r="I128" s="2311">
        <v>94.4</v>
      </c>
      <c r="J128" s="2311">
        <v>89.7</v>
      </c>
      <c r="K128" s="2311">
        <v>86.2</v>
      </c>
      <c r="L128" s="2311">
        <v>83.3</v>
      </c>
      <c r="M128" s="2311">
        <v>89.1</v>
      </c>
      <c r="N128" s="2311">
        <v>88.7</v>
      </c>
      <c r="O128" s="2311">
        <v>83.6</v>
      </c>
      <c r="P128" s="2311">
        <v>82.7</v>
      </c>
      <c r="Q128" s="2311">
        <v>84.3</v>
      </c>
      <c r="R128" s="2311">
        <v>77.400000000000006</v>
      </c>
      <c r="S128" s="2311">
        <v>80.400000000000006</v>
      </c>
      <c r="T128" s="2311">
        <v>83.6</v>
      </c>
      <c r="U128" s="2311">
        <v>89.8</v>
      </c>
      <c r="V128" s="2311">
        <v>92.9</v>
      </c>
      <c r="W128" s="2311">
        <v>90.1</v>
      </c>
      <c r="X128" s="2311">
        <v>90.3</v>
      </c>
      <c r="Y128" s="2311">
        <v>80.3</v>
      </c>
      <c r="Z128" s="2312">
        <v>79.5</v>
      </c>
      <c r="AA128" s="2078">
        <v>90.3</v>
      </c>
      <c r="AB128" s="2078">
        <v>92.9</v>
      </c>
      <c r="AC128" s="2078">
        <v>89.2</v>
      </c>
      <c r="AD128" s="2078">
        <v>92</v>
      </c>
      <c r="AE128" s="2312">
        <v>92.8</v>
      </c>
      <c r="AF128" s="2312">
        <v>96.3</v>
      </c>
      <c r="AG128" s="2312">
        <v>97.8</v>
      </c>
      <c r="AH128" s="2313">
        <v>100.1</v>
      </c>
      <c r="AI128" s="2313">
        <v>102.3</v>
      </c>
      <c r="AJ128" s="2313">
        <v>98.6</v>
      </c>
      <c r="AK128" s="2313">
        <v>97.9</v>
      </c>
      <c r="AL128" s="2313">
        <v>98.7</v>
      </c>
      <c r="AM128" s="2313"/>
    </row>
    <row r="129" spans="3:40" ht="12">
      <c r="D129" s="1598" t="s">
        <v>1413</v>
      </c>
      <c r="E129" s="2096">
        <f t="shared" ref="E129:R129" si="71">ROUND(ROUND(ROUND(E132*1.043933,1)*1.0772,1)*0.811594,1)</f>
        <v>98</v>
      </c>
      <c r="F129" s="2096">
        <f t="shared" si="71"/>
        <v>97.9</v>
      </c>
      <c r="G129" s="2096">
        <f t="shared" si="71"/>
        <v>108.8</v>
      </c>
      <c r="H129" s="2096">
        <f t="shared" si="71"/>
        <v>108</v>
      </c>
      <c r="I129" s="2096">
        <f t="shared" si="71"/>
        <v>104.7</v>
      </c>
      <c r="J129" s="2096">
        <f t="shared" si="71"/>
        <v>99.6</v>
      </c>
      <c r="K129" s="2096">
        <f t="shared" si="71"/>
        <v>95.8</v>
      </c>
      <c r="L129" s="2096">
        <f t="shared" si="71"/>
        <v>92.6</v>
      </c>
      <c r="M129" s="2096">
        <f t="shared" si="71"/>
        <v>99</v>
      </c>
      <c r="N129" s="2096">
        <f t="shared" si="71"/>
        <v>98.5</v>
      </c>
      <c r="O129" s="2096">
        <f t="shared" si="71"/>
        <v>92.9</v>
      </c>
      <c r="P129" s="2096">
        <f t="shared" si="71"/>
        <v>91.9</v>
      </c>
      <c r="Q129" s="2096">
        <f t="shared" si="71"/>
        <v>93.7</v>
      </c>
      <c r="R129" s="2096">
        <f t="shared" si="71"/>
        <v>85.9</v>
      </c>
      <c r="S129" s="2096">
        <f>ROUND(ROUND(S131*1.0772,1)*0.811594,1)</f>
        <v>84.8</v>
      </c>
      <c r="T129" s="2096">
        <f>ROUND(ROUND(T131*1.0772,1)*0.811594,1)</f>
        <v>83.8</v>
      </c>
      <c r="U129" s="2096">
        <f>ROUND(ROUND(U131*1.0772,1)*0.811594,1)</f>
        <v>87.7</v>
      </c>
      <c r="V129" s="2096">
        <f>ROUND(ROUND(V131*1.0772,1)*0.811594,1)</f>
        <v>89.7</v>
      </c>
      <c r="W129" s="2096">
        <f>ROUND(ROUND(W131*1.0772,1)*0.811594,1)</f>
        <v>92.4</v>
      </c>
      <c r="X129" s="2096">
        <f>ROUND(X130*0.811594,1)</f>
        <v>92.7</v>
      </c>
      <c r="Y129" s="2096">
        <f>ROUND(Y130*0.811594,1)</f>
        <v>82.4</v>
      </c>
      <c r="Z129" s="2096">
        <f>ROUND(Z130*0.811594,1)</f>
        <v>81.599999999999994</v>
      </c>
      <c r="AA129" s="2096">
        <f>ROUND(AA130*0.811594,1)</f>
        <v>92.6</v>
      </c>
      <c r="AB129" s="2096">
        <f>ROUND(AB130*0.811594,1)</f>
        <v>95.3</v>
      </c>
      <c r="AC129" s="2314">
        <v>96.7</v>
      </c>
      <c r="AD129" s="1598">
        <v>99.7</v>
      </c>
      <c r="AE129" s="1528">
        <v>100.6</v>
      </c>
      <c r="AF129" s="1528">
        <v>104.4</v>
      </c>
      <c r="AG129" s="1528">
        <v>106</v>
      </c>
      <c r="AH129" s="1528">
        <v>108.5</v>
      </c>
      <c r="AI129" s="1598">
        <v>112.1</v>
      </c>
      <c r="AJ129" s="1598">
        <v>107.6</v>
      </c>
      <c r="AK129" s="1598">
        <v>107.5</v>
      </c>
      <c r="AL129" s="1598">
        <v>107.7</v>
      </c>
      <c r="AM129" s="1598"/>
    </row>
    <row r="130" spans="3:40" ht="12">
      <c r="C130" s="1634" t="s">
        <v>1419</v>
      </c>
      <c r="D130" s="1598" t="s">
        <v>1415</v>
      </c>
      <c r="E130" s="2096"/>
      <c r="F130" s="2096"/>
      <c r="G130" s="2096"/>
      <c r="H130" s="2096"/>
      <c r="I130" s="2096"/>
      <c r="J130" s="2096"/>
      <c r="K130" s="2096"/>
      <c r="L130" s="2096"/>
      <c r="M130" s="2096"/>
      <c r="N130" s="2096"/>
      <c r="O130" s="2096"/>
      <c r="P130" s="2096"/>
      <c r="Q130" s="2096"/>
      <c r="R130" s="2096"/>
      <c r="S130" s="2096"/>
      <c r="T130" s="2096"/>
      <c r="U130" s="2096"/>
      <c r="V130" s="2096"/>
      <c r="W130" s="2096"/>
      <c r="X130" s="2096">
        <v>114.2</v>
      </c>
      <c r="Y130" s="2096">
        <v>101.5</v>
      </c>
      <c r="Z130" s="2096">
        <v>100.5</v>
      </c>
      <c r="AA130" s="2096">
        <v>114.1</v>
      </c>
      <c r="AB130" s="2096">
        <v>117.4</v>
      </c>
      <c r="AC130" s="2096">
        <v>116.8</v>
      </c>
      <c r="AD130" s="1598"/>
      <c r="AE130" s="1528"/>
      <c r="AF130" s="1528"/>
      <c r="AG130" s="1528"/>
      <c r="AH130" s="1528"/>
      <c r="AI130" s="1598"/>
      <c r="AJ130" s="1598"/>
      <c r="AK130" s="1598"/>
      <c r="AL130" s="1598"/>
      <c r="AM130" s="1598"/>
    </row>
    <row r="131" spans="3:40" ht="12">
      <c r="D131" s="1598" t="s">
        <v>1416</v>
      </c>
      <c r="E131" s="2096"/>
      <c r="F131" s="2096"/>
      <c r="G131" s="2096"/>
      <c r="H131" s="2096"/>
      <c r="I131" s="2096"/>
      <c r="J131" s="2096"/>
      <c r="K131" s="2096"/>
      <c r="L131" s="2096"/>
      <c r="M131" s="2096"/>
      <c r="N131" s="2096"/>
      <c r="O131" s="2096"/>
      <c r="P131" s="2096"/>
      <c r="Q131" s="2096"/>
      <c r="R131" s="2096"/>
      <c r="S131" s="2096">
        <v>97</v>
      </c>
      <c r="T131" s="2096">
        <v>95.8</v>
      </c>
      <c r="U131" s="2096">
        <v>100.3</v>
      </c>
      <c r="V131" s="2096">
        <v>102.6</v>
      </c>
      <c r="W131" s="2096">
        <v>105.7</v>
      </c>
      <c r="X131" s="2096">
        <v>107.6</v>
      </c>
      <c r="Y131" s="2096">
        <v>101.2</v>
      </c>
      <c r="Z131" s="2096">
        <v>105.6</v>
      </c>
      <c r="AA131" s="2096">
        <v>122.5</v>
      </c>
      <c r="AB131" s="2096">
        <v>130</v>
      </c>
      <c r="AC131" s="2096"/>
      <c r="AD131" s="1598"/>
      <c r="AE131" s="1528"/>
      <c r="AF131" s="1528"/>
      <c r="AG131" s="1528"/>
      <c r="AH131" s="1528"/>
      <c r="AI131" s="1598"/>
      <c r="AJ131" s="1598"/>
      <c r="AK131" s="1598"/>
      <c r="AL131" s="1598"/>
      <c r="AM131" s="1598"/>
    </row>
    <row r="132" spans="3:40" ht="12">
      <c r="D132" s="1598" t="s">
        <v>1417</v>
      </c>
      <c r="E132" s="2096">
        <v>107.4</v>
      </c>
      <c r="F132" s="2096">
        <v>107.3</v>
      </c>
      <c r="G132" s="2096">
        <v>119.3</v>
      </c>
      <c r="H132" s="2096">
        <v>118.4</v>
      </c>
      <c r="I132" s="2096">
        <v>114.8</v>
      </c>
      <c r="J132" s="2096">
        <v>109.1</v>
      </c>
      <c r="K132" s="2096">
        <v>104.9</v>
      </c>
      <c r="L132" s="2096">
        <v>101.4</v>
      </c>
      <c r="M132" s="2096">
        <v>108.5</v>
      </c>
      <c r="N132" s="2096">
        <v>108</v>
      </c>
      <c r="O132" s="2096">
        <v>101.8</v>
      </c>
      <c r="P132" s="2096">
        <v>100.7</v>
      </c>
      <c r="Q132" s="2096">
        <v>102.6</v>
      </c>
      <c r="R132" s="2096">
        <v>94.2</v>
      </c>
      <c r="S132" s="2096">
        <v>97.8</v>
      </c>
      <c r="T132" s="2096">
        <v>101.7</v>
      </c>
      <c r="U132" s="2096">
        <v>109.2</v>
      </c>
      <c r="V132" s="2096">
        <v>107</v>
      </c>
      <c r="W132" s="2096"/>
      <c r="X132" s="2096"/>
      <c r="Y132" s="2096"/>
      <c r="Z132" s="2096"/>
      <c r="AA132" s="2096"/>
      <c r="AB132" s="2096"/>
      <c r="AC132" s="2096"/>
      <c r="AD132" s="1598"/>
      <c r="AE132" s="1528" t="s">
        <v>271</v>
      </c>
      <c r="AF132" s="1528"/>
      <c r="AG132" s="1528"/>
      <c r="AH132" s="1528"/>
      <c r="AI132" s="1598"/>
      <c r="AJ132" s="1598"/>
      <c r="AK132" s="1598"/>
      <c r="AL132" s="1598"/>
      <c r="AM132" s="1598"/>
    </row>
    <row r="133" spans="3:40" ht="12">
      <c r="D133" s="1598"/>
      <c r="E133" s="1634"/>
      <c r="AC133" s="2096"/>
      <c r="AD133" s="1598"/>
      <c r="AE133" s="1528"/>
      <c r="AF133" s="1528"/>
      <c r="AG133" s="1528"/>
      <c r="AH133" s="1528"/>
      <c r="AI133" s="1598"/>
      <c r="AJ133" s="1598"/>
      <c r="AK133" s="1598"/>
      <c r="AL133" s="1598"/>
      <c r="AM133" s="1598"/>
    </row>
    <row r="134" spans="3:40" ht="12">
      <c r="C134" s="1620"/>
      <c r="D134" s="1620"/>
      <c r="E134" s="1620"/>
      <c r="F134" s="1620"/>
      <c r="G134" s="1620"/>
      <c r="H134" s="1620"/>
      <c r="I134" s="1620"/>
      <c r="J134" s="1620"/>
      <c r="K134" s="1620"/>
      <c r="L134" s="1620"/>
      <c r="M134" s="1620"/>
      <c r="N134" s="1620"/>
      <c r="O134" s="1620"/>
      <c r="P134" s="1620"/>
      <c r="Q134" s="1620"/>
      <c r="R134" s="1620"/>
      <c r="S134" s="1620"/>
      <c r="T134" s="1620"/>
      <c r="U134" s="1620"/>
      <c r="V134" s="1620"/>
      <c r="W134" s="1620"/>
      <c r="X134" s="1620"/>
      <c r="Y134" s="1620"/>
      <c r="Z134" s="1620"/>
      <c r="AA134" s="1620"/>
      <c r="AB134" s="1620"/>
      <c r="AC134" s="2310"/>
      <c r="AD134" s="1620"/>
      <c r="AE134" s="1254"/>
      <c r="AF134" s="1254"/>
      <c r="AG134" s="1254"/>
      <c r="AH134" s="1254"/>
      <c r="AI134" s="1620"/>
      <c r="AJ134" s="1620"/>
      <c r="AK134" s="1620"/>
      <c r="AL134" s="1620"/>
      <c r="AM134" s="1620"/>
    </row>
    <row r="135" spans="3:40" ht="12">
      <c r="C135" s="2315" t="s">
        <v>1342</v>
      </c>
      <c r="D135" s="1598" t="s">
        <v>1201</v>
      </c>
      <c r="E135" s="2195">
        <f t="shared" ref="E135:AH135" si="72">E137*$AJ$135/$AJ$137</f>
        <v>97.19978915935495</v>
      </c>
      <c r="F135" s="2195">
        <f t="shared" si="72"/>
        <v>100.87400799355736</v>
      </c>
      <c r="G135" s="2195">
        <f t="shared" si="72"/>
        <v>105.88430640383342</v>
      </c>
      <c r="H135" s="2195">
        <f t="shared" si="72"/>
        <v>107.33172594457983</v>
      </c>
      <c r="I135" s="2195">
        <f t="shared" si="72"/>
        <v>105.32760658046939</v>
      </c>
      <c r="J135" s="2195">
        <f t="shared" si="72"/>
        <v>107.77708580327099</v>
      </c>
      <c r="K135" s="2195">
        <f t="shared" si="72"/>
        <v>111.33996467280065</v>
      </c>
      <c r="L135" s="2195">
        <f t="shared" si="72"/>
        <v>113.56676396625667</v>
      </c>
      <c r="M135" s="2195">
        <f t="shared" si="72"/>
        <v>116.0162431890583</v>
      </c>
      <c r="N135" s="2195">
        <f t="shared" si="72"/>
        <v>113.01006414289267</v>
      </c>
      <c r="O135" s="2195">
        <f t="shared" si="72"/>
        <v>109.22450534401743</v>
      </c>
      <c r="P135" s="2195">
        <f t="shared" si="72"/>
        <v>102.64246462255042</v>
      </c>
      <c r="Q135" s="2195">
        <f t="shared" si="72"/>
        <v>100.48775639574116</v>
      </c>
      <c r="R135" s="2195">
        <f t="shared" si="72"/>
        <v>96.570105074269762</v>
      </c>
      <c r="S135" s="2195">
        <f t="shared" si="72"/>
        <v>95.982457376049069</v>
      </c>
      <c r="T135" s="2195">
        <f t="shared" si="72"/>
        <v>96.96187020641689</v>
      </c>
      <c r="U135" s="2195">
        <f t="shared" si="72"/>
        <v>98.430989451968685</v>
      </c>
      <c r="V135" s="2195">
        <f t="shared" si="72"/>
        <v>99.606284848410098</v>
      </c>
      <c r="W135" s="2195">
        <f t="shared" si="72"/>
        <v>101.76099307521936</v>
      </c>
      <c r="X135" s="2195">
        <f t="shared" si="72"/>
        <v>99.018637150189377</v>
      </c>
      <c r="Y135" s="2195">
        <f t="shared" si="72"/>
        <v>98.235106885895092</v>
      </c>
      <c r="Z135" s="2195">
        <f t="shared" si="72"/>
        <v>97.549517904637625</v>
      </c>
      <c r="AA135" s="2195">
        <f t="shared" si="72"/>
        <v>98.626872018042249</v>
      </c>
      <c r="AB135" s="2195">
        <f t="shared" si="72"/>
        <v>99.116578433226181</v>
      </c>
      <c r="AC135" s="2195">
        <f t="shared" si="72"/>
        <v>98.435030251465292</v>
      </c>
      <c r="AD135" s="2195">
        <f t="shared" si="72"/>
        <v>98.337666225499447</v>
      </c>
      <c r="AE135" s="2195">
        <f t="shared" si="72"/>
        <v>97.364025965841037</v>
      </c>
      <c r="AF135" s="2195">
        <f t="shared" si="72"/>
        <v>98.629758303396969</v>
      </c>
      <c r="AG135" s="2195">
        <f t="shared" si="72"/>
        <v>100.90158557593325</v>
      </c>
      <c r="AH135" s="2195">
        <f t="shared" si="72"/>
        <v>105.01521567299002</v>
      </c>
      <c r="AI135" s="2195">
        <f>AI137*$AJ$135/$AJ$137</f>
        <v>104.96653366000713</v>
      </c>
      <c r="AJ135" s="2316">
        <f>AK135*AJ136/AK136</f>
        <v>100.47967479674796</v>
      </c>
      <c r="AK135" s="2185">
        <v>102.99166666666666</v>
      </c>
      <c r="AL135" s="2185">
        <v>101.9</v>
      </c>
      <c r="AM135" s="2185">
        <v>103.5</v>
      </c>
    </row>
    <row r="136" spans="3:40" ht="12">
      <c r="C136" s="2184" t="s">
        <v>97</v>
      </c>
      <c r="D136" s="1598" t="s">
        <v>581</v>
      </c>
      <c r="E136" s="2185">
        <v>99.24291998793673</v>
      </c>
      <c r="F136" s="2185">
        <v>102.99437057167317</v>
      </c>
      <c r="G136" s="2185">
        <v>108.10998500404106</v>
      </c>
      <c r="H136" s="2185">
        <v>109.58782917339178</v>
      </c>
      <c r="I136" s="2185">
        <v>107.54158340044462</v>
      </c>
      <c r="J136" s="2185">
        <v>110.04255045626891</v>
      </c>
      <c r="K136" s="2185">
        <v>113.68032071928607</v>
      </c>
      <c r="L136" s="2185">
        <v>115.95392713367181</v>
      </c>
      <c r="M136" s="2185">
        <v>118.45489418949612</v>
      </c>
      <c r="N136" s="2185">
        <v>115.38552553007537</v>
      </c>
      <c r="O136" s="2185">
        <v>111.52039462561963</v>
      </c>
      <c r="P136" s="2185">
        <v>104.8</v>
      </c>
      <c r="Q136" s="2185">
        <v>102.6</v>
      </c>
      <c r="R136" s="2185">
        <v>98.6</v>
      </c>
      <c r="S136" s="2185">
        <v>98</v>
      </c>
      <c r="T136" s="2185">
        <v>99</v>
      </c>
      <c r="U136" s="2185">
        <v>100.5</v>
      </c>
      <c r="V136" s="2185">
        <v>101.7</v>
      </c>
      <c r="W136" s="2185">
        <v>103.9</v>
      </c>
      <c r="X136" s="2185">
        <v>101.1</v>
      </c>
      <c r="Y136" s="2185">
        <v>100.3</v>
      </c>
      <c r="Z136" s="2185">
        <v>99.6</v>
      </c>
      <c r="AA136" s="2185">
        <v>100.7</v>
      </c>
      <c r="AB136" s="2185">
        <v>101.2</v>
      </c>
      <c r="AC136" s="2185"/>
      <c r="AD136" s="2185"/>
      <c r="AE136" s="2186"/>
      <c r="AF136" s="2186"/>
      <c r="AG136" s="2186"/>
      <c r="AH136" s="2185"/>
      <c r="AI136" s="2185"/>
      <c r="AJ136" s="2187">
        <v>100</v>
      </c>
      <c r="AK136" s="2187">
        <v>102.5</v>
      </c>
      <c r="AL136" s="2187">
        <v>102.1</v>
      </c>
      <c r="AM136" s="2187"/>
      <c r="AN136" s="2188" t="s">
        <v>1443</v>
      </c>
    </row>
    <row r="137" spans="3:40" ht="12">
      <c r="C137" s="2189"/>
      <c r="D137" s="1598" t="s">
        <v>1420</v>
      </c>
      <c r="E137" s="2185">
        <v>99.831316746758489</v>
      </c>
      <c r="F137" s="2185">
        <v>103.60500913237478</v>
      </c>
      <c r="G137" s="2185">
        <v>108.75095329457885</v>
      </c>
      <c r="H137" s="2185">
        <v>110.23755938588225</v>
      </c>
      <c r="I137" s="2185">
        <v>108.1791817210006</v>
      </c>
      <c r="J137" s="2185">
        <v>110.6949766447448</v>
      </c>
      <c r="K137" s="2185">
        <v>114.35431471564547</v>
      </c>
      <c r="L137" s="2185">
        <v>116.6414010099584</v>
      </c>
      <c r="M137" s="2185">
        <v>119.15719593370261</v>
      </c>
      <c r="N137" s="2185">
        <v>116.06962943638017</v>
      </c>
      <c r="O137" s="2185">
        <v>112.1815827360482</v>
      </c>
      <c r="P137" s="2185">
        <v>105.42134387351778</v>
      </c>
      <c r="Q137" s="2185">
        <v>103.2083003952569</v>
      </c>
      <c r="R137" s="2185">
        <v>99.184584980237148</v>
      </c>
      <c r="S137" s="2185">
        <v>98.581027667984188</v>
      </c>
      <c r="T137" s="2185">
        <v>99.586956521739111</v>
      </c>
      <c r="U137" s="2185">
        <v>101.09584980237153</v>
      </c>
      <c r="V137" s="2185">
        <v>102.30296442687747</v>
      </c>
      <c r="W137" s="2185">
        <v>104.51600790513834</v>
      </c>
      <c r="X137" s="2185">
        <v>101.69940711462449</v>
      </c>
      <c r="Y137" s="2185">
        <v>100.89466403162054</v>
      </c>
      <c r="Z137" s="2185">
        <v>100.19051383399209</v>
      </c>
      <c r="AA137" s="2185">
        <v>101.29703557312253</v>
      </c>
      <c r="AB137" s="2185">
        <v>101.8</v>
      </c>
      <c r="AC137" s="2185">
        <v>101.1</v>
      </c>
      <c r="AD137" s="2185">
        <v>101</v>
      </c>
      <c r="AE137" s="2186">
        <v>100</v>
      </c>
      <c r="AF137" s="2186">
        <v>101.3</v>
      </c>
      <c r="AG137" s="2186">
        <v>103.63333333333333</v>
      </c>
      <c r="AH137" s="2185">
        <v>107.85833333333331</v>
      </c>
      <c r="AI137" s="2185">
        <v>107.80833333333334</v>
      </c>
      <c r="AJ137" s="2185">
        <v>103.2</v>
      </c>
      <c r="AK137" s="2185"/>
      <c r="AL137" s="2185"/>
      <c r="AM137" s="2185"/>
    </row>
    <row r="138" spans="3:40" ht="12">
      <c r="C138" s="2181" t="s">
        <v>1342</v>
      </c>
      <c r="D138" s="1616" t="s">
        <v>1201</v>
      </c>
      <c r="E138" s="2182">
        <f t="shared" ref="E138:AH138" si="73">E140*$AJ$138/$AJ$140</f>
        <v>105.3973797396439</v>
      </c>
      <c r="F138" s="2182">
        <f t="shared" si="73"/>
        <v>109.01567295329725</v>
      </c>
      <c r="G138" s="2182">
        <f t="shared" si="73"/>
        <v>112.51724703102629</v>
      </c>
      <c r="H138" s="2182">
        <f t="shared" si="73"/>
        <v>114.5014723417394</v>
      </c>
      <c r="I138" s="2182">
        <f t="shared" si="73"/>
        <v>116.01882110875533</v>
      </c>
      <c r="J138" s="2182">
        <f t="shared" si="73"/>
        <v>116.95257419614971</v>
      </c>
      <c r="K138" s="2182">
        <f t="shared" si="73"/>
        <v>116.71913592430111</v>
      </c>
      <c r="L138" s="2182">
        <f t="shared" si="73"/>
        <v>117.06929333207398</v>
      </c>
      <c r="M138" s="2182">
        <f t="shared" si="73"/>
        <v>117.30273160392264</v>
      </c>
      <c r="N138" s="2182">
        <f t="shared" si="73"/>
        <v>113.21756184657211</v>
      </c>
      <c r="O138" s="2182">
        <f t="shared" si="73"/>
        <v>110.29958344846459</v>
      </c>
      <c r="P138" s="2182">
        <f t="shared" si="73"/>
        <v>113.47693770418165</v>
      </c>
      <c r="Q138" s="2182">
        <f t="shared" si="73"/>
        <v>114.11067881488172</v>
      </c>
      <c r="R138" s="2182">
        <f t="shared" si="73"/>
        <v>109.34830076241485</v>
      </c>
      <c r="S138" s="2182">
        <f t="shared" si="73"/>
        <v>108.91027381825452</v>
      </c>
      <c r="T138" s="2182">
        <f t="shared" si="73"/>
        <v>109.81428687322374</v>
      </c>
      <c r="U138" s="2182">
        <f t="shared" si="73"/>
        <v>103.59216514327588</v>
      </c>
      <c r="V138" s="2182">
        <f t="shared" si="73"/>
        <v>104.29076355946367</v>
      </c>
      <c r="W138" s="2182">
        <f t="shared" si="73"/>
        <v>105.9873597130626</v>
      </c>
      <c r="X138" s="2182">
        <f t="shared" si="73"/>
        <v>102.49436763212363</v>
      </c>
      <c r="Y138" s="2182">
        <f t="shared" si="73"/>
        <v>99.400574646149096</v>
      </c>
      <c r="Z138" s="2182">
        <f t="shared" si="73"/>
        <v>99.999373288595777</v>
      </c>
      <c r="AA138" s="2182">
        <f t="shared" si="73"/>
        <v>100.59817193104246</v>
      </c>
      <c r="AB138" s="2182">
        <f t="shared" si="73"/>
        <v>106.0871594868037</v>
      </c>
      <c r="AC138" s="2182">
        <f t="shared" si="73"/>
        <v>105.08916174939257</v>
      </c>
      <c r="AD138" s="2182">
        <f t="shared" si="73"/>
        <v>101.89556898967693</v>
      </c>
      <c r="AE138" s="2182">
        <f t="shared" si="73"/>
        <v>99.799773741113555</v>
      </c>
      <c r="AF138" s="2182">
        <f t="shared" si="73"/>
        <v>100.79777147852469</v>
      </c>
      <c r="AG138" s="2182">
        <f t="shared" si="73"/>
        <v>102.44446774525305</v>
      </c>
      <c r="AH138" s="2182">
        <f t="shared" si="73"/>
        <v>106.12042607805076</v>
      </c>
      <c r="AI138" s="2182">
        <f>AI140*$AJ$138/$AJ$140</f>
        <v>105.039261862522</v>
      </c>
      <c r="AJ138" s="1903">
        <f>AK138*AJ139/AK139</f>
        <v>100.29877260981912</v>
      </c>
      <c r="AK138" s="2183">
        <v>103.50833333333334</v>
      </c>
      <c r="AL138" s="2183">
        <v>99.2</v>
      </c>
      <c r="AM138" s="2183">
        <v>97.1</v>
      </c>
      <c r="AN138" s="2061"/>
    </row>
    <row r="139" spans="3:40" ht="12">
      <c r="C139" s="1598"/>
      <c r="D139" s="1598" t="s">
        <v>1140</v>
      </c>
      <c r="E139" s="2185">
        <v>105.60883636174452</v>
      </c>
      <c r="F139" s="2185">
        <v>109.23438888357632</v>
      </c>
      <c r="G139" s="2185">
        <v>112.7429880982522</v>
      </c>
      <c r="H139" s="2185">
        <v>114.73119431990187</v>
      </c>
      <c r="I139" s="2185">
        <v>116.25158731292811</v>
      </c>
      <c r="J139" s="2185">
        <v>117.18721377017499</v>
      </c>
      <c r="K139" s="2185">
        <v>116.95330715586327</v>
      </c>
      <c r="L139" s="2185">
        <v>117.30416707733085</v>
      </c>
      <c r="M139" s="2185">
        <v>117.53807369164259</v>
      </c>
      <c r="N139" s="2185">
        <v>113.44470794118739</v>
      </c>
      <c r="O139" s="2185">
        <v>110.5208752622908</v>
      </c>
      <c r="P139" s="2185">
        <v>113.70460417931152</v>
      </c>
      <c r="Q139" s="2185">
        <v>114.33961675192921</v>
      </c>
      <c r="R139" s="2185">
        <v>109.56768403711087</v>
      </c>
      <c r="S139" s="2185">
        <v>109.12877828838984</v>
      </c>
      <c r="T139" s="2185">
        <v>110.03460504638861</v>
      </c>
      <c r="U139" s="2185">
        <v>103.8</v>
      </c>
      <c r="V139" s="2185">
        <v>104.5</v>
      </c>
      <c r="W139" s="2185">
        <v>106.2</v>
      </c>
      <c r="X139" s="2185">
        <v>102.7</v>
      </c>
      <c r="Y139" s="2185">
        <v>99.6</v>
      </c>
      <c r="Z139" s="2185">
        <v>100.2</v>
      </c>
      <c r="AA139" s="2185">
        <v>100.8</v>
      </c>
      <c r="AB139" s="2185">
        <v>106.3</v>
      </c>
      <c r="AC139" s="2185"/>
      <c r="AD139" s="2185"/>
      <c r="AE139" s="2186"/>
      <c r="AF139" s="2186"/>
      <c r="AG139" s="2186"/>
      <c r="AH139" s="2185"/>
      <c r="AI139" s="2185"/>
      <c r="AJ139" s="2187">
        <v>100</v>
      </c>
      <c r="AK139" s="2187">
        <v>103.2</v>
      </c>
      <c r="AL139" s="2187">
        <v>100.4</v>
      </c>
      <c r="AM139" s="2187"/>
      <c r="AN139" s="2188" t="s">
        <v>1443</v>
      </c>
    </row>
    <row r="140" spans="3:40" ht="12">
      <c r="C140" s="2190" t="s">
        <v>97</v>
      </c>
      <c r="D140" s="1620" t="s">
        <v>1420</v>
      </c>
      <c r="E140" s="2191">
        <v>105.60883636174452</v>
      </c>
      <c r="F140" s="2191">
        <v>109.23438888357632</v>
      </c>
      <c r="G140" s="2191">
        <v>112.7429880982522</v>
      </c>
      <c r="H140" s="2191">
        <v>114.73119431990187</v>
      </c>
      <c r="I140" s="2191">
        <v>116.25158731292811</v>
      </c>
      <c r="J140" s="2191">
        <v>117.18721377017499</v>
      </c>
      <c r="K140" s="2191">
        <v>116.95330715586327</v>
      </c>
      <c r="L140" s="2191">
        <v>117.30416707733083</v>
      </c>
      <c r="M140" s="2191">
        <v>117.53807369164261</v>
      </c>
      <c r="N140" s="2191">
        <v>113.4447079411874</v>
      </c>
      <c r="O140" s="2191">
        <v>110.52087526229082</v>
      </c>
      <c r="P140" s="2191">
        <v>113.70460417931153</v>
      </c>
      <c r="Q140" s="2191">
        <v>114.33961675192921</v>
      </c>
      <c r="R140" s="2191">
        <v>109.56768403711087</v>
      </c>
      <c r="S140" s="2191">
        <v>109.12877828838984</v>
      </c>
      <c r="T140" s="2191">
        <v>110.03460504638859</v>
      </c>
      <c r="U140" s="2191">
        <v>103.8</v>
      </c>
      <c r="V140" s="2191">
        <v>104.5</v>
      </c>
      <c r="W140" s="2191">
        <v>106.2</v>
      </c>
      <c r="X140" s="2191">
        <v>102.7</v>
      </c>
      <c r="Y140" s="2191">
        <v>99.6</v>
      </c>
      <c r="Z140" s="2191">
        <v>100.2</v>
      </c>
      <c r="AA140" s="2191">
        <v>100.8</v>
      </c>
      <c r="AB140" s="2191">
        <v>106.3</v>
      </c>
      <c r="AC140" s="2191">
        <v>105.3</v>
      </c>
      <c r="AD140" s="2191">
        <v>102.1</v>
      </c>
      <c r="AE140" s="2192">
        <v>100</v>
      </c>
      <c r="AF140" s="2192">
        <v>101</v>
      </c>
      <c r="AG140" s="2192">
        <v>102.64999999999999</v>
      </c>
      <c r="AH140" s="2191">
        <v>106.33333333333333</v>
      </c>
      <c r="AI140" s="2191">
        <v>105.24999999999999</v>
      </c>
      <c r="AJ140" s="2191">
        <v>100.5</v>
      </c>
      <c r="AK140" s="2191"/>
      <c r="AL140" s="2191"/>
      <c r="AM140" s="2191"/>
    </row>
    <row r="141" spans="3:40" ht="12">
      <c r="C141" s="2193" t="s">
        <v>1421</v>
      </c>
      <c r="D141" s="1616" t="s">
        <v>1201</v>
      </c>
      <c r="E141" s="2182">
        <f t="shared" ref="E141:AH141" si="74">E143*$AJ$141/$AJ$143</f>
        <v>198.47354429294231</v>
      </c>
      <c r="F141" s="2182">
        <f t="shared" si="74"/>
        <v>186.25689620672898</v>
      </c>
      <c r="G141" s="2182">
        <f t="shared" si="74"/>
        <v>172.59931014111615</v>
      </c>
      <c r="H141" s="2182">
        <f t="shared" si="74"/>
        <v>148.88648295838931</v>
      </c>
      <c r="I141" s="2182">
        <f t="shared" si="74"/>
        <v>126.82342534627929</v>
      </c>
      <c r="J141" s="2182">
        <f t="shared" si="74"/>
        <v>124.75599259322782</v>
      </c>
      <c r="K141" s="2182">
        <f t="shared" si="74"/>
        <v>129.85148341893046</v>
      </c>
      <c r="L141" s="2182">
        <f t="shared" si="74"/>
        <v>139.52038609229245</v>
      </c>
      <c r="M141" s="2182">
        <f t="shared" si="74"/>
        <v>140.50189457101382</v>
      </c>
      <c r="N141" s="2182">
        <f t="shared" si="74"/>
        <v>122.87650827227195</v>
      </c>
      <c r="O141" s="2182">
        <f t="shared" si="74"/>
        <v>122.55281930588508</v>
      </c>
      <c r="P141" s="2182">
        <f t="shared" si="74"/>
        <v>124.82908365015388</v>
      </c>
      <c r="Q141" s="2182">
        <f t="shared" si="74"/>
        <v>117.81234218525188</v>
      </c>
      <c r="R141" s="2182">
        <f t="shared" si="74"/>
        <v>109.81409224162846</v>
      </c>
      <c r="S141" s="2182">
        <f t="shared" si="74"/>
        <v>114.19955565719224</v>
      </c>
      <c r="T141" s="2182">
        <f t="shared" si="74"/>
        <v>122.58414404456768</v>
      </c>
      <c r="U141" s="2182">
        <f t="shared" si="74"/>
        <v>127.77360908631815</v>
      </c>
      <c r="V141" s="2182">
        <f t="shared" si="74"/>
        <v>135.09315635848523</v>
      </c>
      <c r="W141" s="2182">
        <f t="shared" si="74"/>
        <v>137.32765438451057</v>
      </c>
      <c r="X141" s="2182">
        <f t="shared" si="74"/>
        <v>130.62416030643456</v>
      </c>
      <c r="Y141" s="2182">
        <f t="shared" si="74"/>
        <v>118.26133010636913</v>
      </c>
      <c r="Z141" s="2182">
        <f t="shared" si="74"/>
        <v>124.49495310420617</v>
      </c>
      <c r="AA141" s="2182">
        <f t="shared" si="74"/>
        <v>121.80102557750273</v>
      </c>
      <c r="AB141" s="2182">
        <f t="shared" si="74"/>
        <v>117.11275635467389</v>
      </c>
      <c r="AC141" s="2182">
        <f t="shared" si="74"/>
        <v>123.84757517143251</v>
      </c>
      <c r="AD141" s="2182">
        <f t="shared" si="74"/>
        <v>127.75272592719639</v>
      </c>
      <c r="AE141" s="2182">
        <f t="shared" si="74"/>
        <v>123.68050989845861</v>
      </c>
      <c r="AF141" s="2182">
        <f t="shared" si="74"/>
        <v>120.11993126820329</v>
      </c>
      <c r="AG141" s="2182">
        <f t="shared" si="74"/>
        <v>120.6733349849292</v>
      </c>
      <c r="AH141" s="2182">
        <f t="shared" si="74"/>
        <v>130.44665345389984</v>
      </c>
      <c r="AI141" s="2182">
        <f>AI143*$AJ$141/$AJ$143</f>
        <v>121.96809085047659</v>
      </c>
      <c r="AJ141" s="1903">
        <f>AK141*AJ142/AK142</f>
        <v>103.74753451676528</v>
      </c>
      <c r="AK141" s="2183">
        <v>105.2</v>
      </c>
      <c r="AL141" s="2185">
        <v>104.5</v>
      </c>
      <c r="AM141" s="2185">
        <v>100.9</v>
      </c>
      <c r="AN141" s="1634" t="s">
        <v>271</v>
      </c>
    </row>
    <row r="142" spans="3:40" ht="12">
      <c r="C142" s="2194"/>
      <c r="D142" s="1598"/>
      <c r="E142" s="2195"/>
      <c r="F142" s="2195"/>
      <c r="G142" s="2195"/>
      <c r="H142" s="2195"/>
      <c r="I142" s="2195"/>
      <c r="J142" s="2195"/>
      <c r="K142" s="2195"/>
      <c r="L142" s="2195"/>
      <c r="M142" s="2195"/>
      <c r="N142" s="2195"/>
      <c r="O142" s="2195"/>
      <c r="P142" s="2195"/>
      <c r="Q142" s="2195"/>
      <c r="R142" s="2195"/>
      <c r="S142" s="2195"/>
      <c r="T142" s="2195"/>
      <c r="U142" s="2195"/>
      <c r="V142" s="2195"/>
      <c r="W142" s="2195"/>
      <c r="X142" s="2195"/>
      <c r="Y142" s="2195"/>
      <c r="Z142" s="2195"/>
      <c r="AA142" s="2195"/>
      <c r="AB142" s="2195"/>
      <c r="AC142" s="2195"/>
      <c r="AD142" s="2195"/>
      <c r="AE142" s="2196"/>
      <c r="AF142" s="2196"/>
      <c r="AG142" s="2196"/>
      <c r="AH142" s="2195"/>
      <c r="AI142" s="2195"/>
      <c r="AJ142" s="2187">
        <v>100</v>
      </c>
      <c r="AK142" s="2187">
        <v>101.4</v>
      </c>
      <c r="AL142" s="2187">
        <v>105.3</v>
      </c>
      <c r="AM142" s="2187"/>
      <c r="AN142" s="2188" t="s">
        <v>1443</v>
      </c>
    </row>
    <row r="143" spans="3:40" ht="12">
      <c r="C143" s="2190" t="s">
        <v>570</v>
      </c>
      <c r="D143" s="1620" t="s">
        <v>1420</v>
      </c>
      <c r="E143" s="2191">
        <v>158.4</v>
      </c>
      <c r="F143" s="2191">
        <v>148.65</v>
      </c>
      <c r="G143" s="2191">
        <v>137.74999999999997</v>
      </c>
      <c r="H143" s="2191">
        <v>118.825</v>
      </c>
      <c r="I143" s="2191">
        <v>101.21666666666665</v>
      </c>
      <c r="J143" s="2191">
        <v>99.566666666666663</v>
      </c>
      <c r="K143" s="2191">
        <v>103.63333333333333</v>
      </c>
      <c r="L143" s="2191">
        <v>111.35000000000001</v>
      </c>
      <c r="M143" s="2191">
        <v>112.13333333333331</v>
      </c>
      <c r="N143" s="2191">
        <v>98.066666666666677</v>
      </c>
      <c r="O143" s="2191">
        <v>97.808333333333323</v>
      </c>
      <c r="P143" s="2191">
        <v>99.624999999999986</v>
      </c>
      <c r="Q143" s="2191">
        <v>94.024999999999991</v>
      </c>
      <c r="R143" s="2191">
        <v>87.641666666666652</v>
      </c>
      <c r="S143" s="2191">
        <v>91.141666666666666</v>
      </c>
      <c r="T143" s="2191">
        <v>97.833333333333329</v>
      </c>
      <c r="U143" s="2191">
        <v>101.97500000000001</v>
      </c>
      <c r="V143" s="2191">
        <v>107.81666666666666</v>
      </c>
      <c r="W143" s="2191">
        <v>109.60000000000001</v>
      </c>
      <c r="X143" s="2191">
        <v>104.25</v>
      </c>
      <c r="Y143" s="2191">
        <v>94.38333333333334</v>
      </c>
      <c r="Z143" s="2191">
        <v>99.358333333333334</v>
      </c>
      <c r="AA143" s="2191">
        <v>97.208333333333329</v>
      </c>
      <c r="AB143" s="2191">
        <v>93.466666666666683</v>
      </c>
      <c r="AC143" s="2191">
        <v>98.841666666666683</v>
      </c>
      <c r="AD143" s="2191">
        <v>101.95833333333333</v>
      </c>
      <c r="AE143" s="2192">
        <v>98.708333333333329</v>
      </c>
      <c r="AF143" s="2192">
        <v>95.86666666666666</v>
      </c>
      <c r="AG143" s="2192">
        <v>96.308333333333337</v>
      </c>
      <c r="AH143" s="2191">
        <v>104.10833333333333</v>
      </c>
      <c r="AI143" s="2191">
        <v>97.341666666666654</v>
      </c>
      <c r="AJ143" s="2191">
        <v>82.8</v>
      </c>
      <c r="AK143" s="2191"/>
      <c r="AL143" s="2185"/>
      <c r="AM143" s="2185"/>
      <c r="AN143" s="1634" t="s">
        <v>271</v>
      </c>
    </row>
    <row r="144" spans="3:40" ht="12">
      <c r="C144" s="2194" t="s">
        <v>571</v>
      </c>
      <c r="D144" s="1616" t="s">
        <v>1201</v>
      </c>
      <c r="E144" s="2195">
        <f t="shared" ref="E144:AH144" si="75">E146*$AJ$144/$AJ$146</f>
        <v>101.92203524483604</v>
      </c>
      <c r="F144" s="2195">
        <f t="shared" si="75"/>
        <v>102.96054215417209</v>
      </c>
      <c r="G144" s="2195">
        <f t="shared" si="75"/>
        <v>106.051336527196</v>
      </c>
      <c r="H144" s="2195">
        <f t="shared" si="75"/>
        <v>107.22171732978104</v>
      </c>
      <c r="I144" s="2195">
        <f t="shared" si="75"/>
        <v>105.91122051561888</v>
      </c>
      <c r="J144" s="2195">
        <f t="shared" si="75"/>
        <v>103.29022688729464</v>
      </c>
      <c r="K144" s="2195">
        <f t="shared" si="75"/>
        <v>100.43845394578459</v>
      </c>
      <c r="L144" s="2195">
        <f t="shared" si="75"/>
        <v>98.501556138689594</v>
      </c>
      <c r="M144" s="2195">
        <f t="shared" si="75"/>
        <v>98.188355642223186</v>
      </c>
      <c r="N144" s="2195">
        <f t="shared" si="75"/>
        <v>97.191059324527458</v>
      </c>
      <c r="O144" s="2195">
        <f t="shared" si="75"/>
        <v>97.479533466009713</v>
      </c>
      <c r="P144" s="2195">
        <f t="shared" si="75"/>
        <v>94.883266192669609</v>
      </c>
      <c r="Q144" s="2195">
        <f t="shared" si="75"/>
        <v>92.526020350843424</v>
      </c>
      <c r="R144" s="2195">
        <f t="shared" si="75"/>
        <v>91.405092258226745</v>
      </c>
      <c r="S144" s="2195">
        <f t="shared" si="75"/>
        <v>89.056088534728588</v>
      </c>
      <c r="T144" s="2195">
        <f t="shared" si="75"/>
        <v>89.031362179744391</v>
      </c>
      <c r="U144" s="2195">
        <f t="shared" si="75"/>
        <v>89.558857752740479</v>
      </c>
      <c r="V144" s="2195">
        <f t="shared" si="75"/>
        <v>89.872058249206901</v>
      </c>
      <c r="W144" s="2195">
        <f t="shared" si="75"/>
        <v>93.15242134377624</v>
      </c>
      <c r="X144" s="2195">
        <f t="shared" si="75"/>
        <v>96.177278770175647</v>
      </c>
      <c r="Y144" s="2195">
        <f t="shared" si="75"/>
        <v>97.421838637713265</v>
      </c>
      <c r="Z144" s="2195">
        <f t="shared" si="75"/>
        <v>97.627891595914875</v>
      </c>
      <c r="AA144" s="2195">
        <f t="shared" si="75"/>
        <v>98.46858766537737</v>
      </c>
      <c r="AB144" s="2195">
        <f t="shared" si="75"/>
        <v>97.850428790772568</v>
      </c>
      <c r="AC144" s="2195">
        <f t="shared" si="75"/>
        <v>98.27077682550383</v>
      </c>
      <c r="AD144" s="2195">
        <f t="shared" si="75"/>
        <v>98.402650718752852</v>
      </c>
      <c r="AE144" s="2195">
        <f t="shared" si="75"/>
        <v>99.136199249950522</v>
      </c>
      <c r="AF144" s="2195">
        <f t="shared" si="75"/>
        <v>99.284557379855656</v>
      </c>
      <c r="AG144" s="2195">
        <f t="shared" si="75"/>
        <v>98.971356883389234</v>
      </c>
      <c r="AH144" s="2195">
        <f t="shared" si="75"/>
        <v>98.790030280171834</v>
      </c>
      <c r="AI144" s="2195">
        <f>AI146*$AJ$144/$AJ$146</f>
        <v>99.515336693041462</v>
      </c>
      <c r="AJ144" s="1903">
        <f>AK144*AJ145/AK145</f>
        <v>99.696663296258848</v>
      </c>
      <c r="AK144" s="2185">
        <v>98.6</v>
      </c>
      <c r="AL144" s="2183">
        <v>98.4</v>
      </c>
      <c r="AM144" s="2183">
        <v>103.4</v>
      </c>
    </row>
    <row r="145" spans="2:42" ht="12">
      <c r="C145" s="2194"/>
      <c r="D145" s="1598"/>
      <c r="E145" s="2195"/>
      <c r="F145" s="2195"/>
      <c r="G145" s="2195"/>
      <c r="H145" s="2195"/>
      <c r="I145" s="2195"/>
      <c r="J145" s="2195"/>
      <c r="K145" s="2195"/>
      <c r="L145" s="2195"/>
      <c r="M145" s="2195"/>
      <c r="N145" s="2195"/>
      <c r="O145" s="2195"/>
      <c r="P145" s="2195"/>
      <c r="Q145" s="2195"/>
      <c r="R145" s="2195"/>
      <c r="S145" s="2195"/>
      <c r="T145" s="2195"/>
      <c r="U145" s="2195"/>
      <c r="V145" s="2195"/>
      <c r="W145" s="2195"/>
      <c r="X145" s="2195"/>
      <c r="Y145" s="2195"/>
      <c r="Z145" s="2195"/>
      <c r="AA145" s="2195"/>
      <c r="AB145" s="2195"/>
      <c r="AC145" s="2195"/>
      <c r="AD145" s="2195"/>
      <c r="AE145" s="2196"/>
      <c r="AF145" s="2196"/>
      <c r="AG145" s="2196"/>
      <c r="AH145" s="2195"/>
      <c r="AI145" s="2195"/>
      <c r="AJ145" s="2187">
        <v>100</v>
      </c>
      <c r="AK145" s="2187">
        <v>98.9</v>
      </c>
      <c r="AL145" s="2187">
        <v>98.5</v>
      </c>
      <c r="AM145" s="2187"/>
      <c r="AN145" s="2188" t="s">
        <v>1443</v>
      </c>
    </row>
    <row r="146" spans="2:42" ht="12">
      <c r="C146" s="2190"/>
      <c r="D146" s="1620" t="s">
        <v>1420</v>
      </c>
      <c r="E146" s="2191">
        <v>103.05</v>
      </c>
      <c r="F146" s="2191">
        <v>104.10000000000001</v>
      </c>
      <c r="G146" s="2191">
        <v>107.22500000000001</v>
      </c>
      <c r="H146" s="2191">
        <v>108.40833333333335</v>
      </c>
      <c r="I146" s="2191">
        <v>107.08333333333331</v>
      </c>
      <c r="J146" s="2191">
        <v>104.43333333333334</v>
      </c>
      <c r="K146" s="2191">
        <v>101.55000000000001</v>
      </c>
      <c r="L146" s="2191">
        <v>99.591666666666654</v>
      </c>
      <c r="M146" s="2191">
        <v>99.274999999999991</v>
      </c>
      <c r="N146" s="2191">
        <v>98.266666666666652</v>
      </c>
      <c r="O146" s="2191">
        <v>98.558333333333337</v>
      </c>
      <c r="P146" s="2191">
        <v>95.933333333333323</v>
      </c>
      <c r="Q146" s="2191">
        <v>93.550000000000011</v>
      </c>
      <c r="R146" s="2191">
        <v>92.416666666666671</v>
      </c>
      <c r="S146" s="2191">
        <v>90.041666666666671</v>
      </c>
      <c r="T146" s="2191">
        <v>90.016666666666666</v>
      </c>
      <c r="U146" s="2191">
        <v>90.550000000000011</v>
      </c>
      <c r="V146" s="2191">
        <v>90.866666666666674</v>
      </c>
      <c r="W146" s="2191">
        <v>94.183333333333323</v>
      </c>
      <c r="X146" s="2191">
        <v>97.241666666666674</v>
      </c>
      <c r="Y146" s="2191">
        <v>98.5</v>
      </c>
      <c r="Z146" s="2191">
        <v>98.708333333333357</v>
      </c>
      <c r="AA146" s="2191">
        <v>99.558333333333337</v>
      </c>
      <c r="AB146" s="2191">
        <v>98.933333333333337</v>
      </c>
      <c r="AC146" s="2191">
        <v>99.358333333333334</v>
      </c>
      <c r="AD146" s="2191">
        <v>99.491666666666674</v>
      </c>
      <c r="AE146" s="2192">
        <v>100.23333333333335</v>
      </c>
      <c r="AF146" s="2192">
        <v>100.38333333333333</v>
      </c>
      <c r="AG146" s="2192">
        <v>100.06666666666666</v>
      </c>
      <c r="AH146" s="2191">
        <v>99.883333333333326</v>
      </c>
      <c r="AI146" s="2191">
        <v>100.61666666666667</v>
      </c>
      <c r="AJ146" s="2191">
        <v>100.8</v>
      </c>
      <c r="AK146" s="2191"/>
      <c r="AL146" s="2191"/>
      <c r="AM146" s="2191"/>
    </row>
    <row r="147" spans="2:42" ht="12">
      <c r="D147" s="1598"/>
      <c r="E147" s="1634"/>
      <c r="AC147" s="2180"/>
      <c r="AD147" s="1598"/>
      <c r="AE147" s="1528"/>
      <c r="AF147" s="1528"/>
      <c r="AG147" s="1528"/>
      <c r="AH147" s="1528"/>
      <c r="AI147" s="1598"/>
      <c r="AJ147" s="1598"/>
      <c r="AK147" s="1598"/>
      <c r="AL147" s="1598"/>
      <c r="AM147" s="1598"/>
    </row>
    <row r="148" spans="2:42">
      <c r="B148" s="328" t="s">
        <v>1422</v>
      </c>
      <c r="C148" s="328"/>
      <c r="D148" s="920" t="s">
        <v>581</v>
      </c>
      <c r="E148" s="2197">
        <v>434826.4</v>
      </c>
      <c r="F148" s="2197">
        <v>470873.7</v>
      </c>
      <c r="G148" s="2197">
        <v>496058.5</v>
      </c>
      <c r="H148" s="2197">
        <v>505820.5</v>
      </c>
      <c r="I148" s="2197">
        <v>504509.6</v>
      </c>
      <c r="J148" s="2160">
        <v>511958.8</v>
      </c>
      <c r="K148" s="2160">
        <v>525299.5</v>
      </c>
      <c r="L148" s="2160">
        <v>538659.6</v>
      </c>
      <c r="M148" s="2160">
        <v>542508</v>
      </c>
      <c r="N148" s="2160">
        <v>534564.1</v>
      </c>
      <c r="O148" s="2160">
        <v>530298.6</v>
      </c>
      <c r="P148" s="2160">
        <v>537614.19999999995</v>
      </c>
      <c r="Q148" s="2160">
        <v>527410.5</v>
      </c>
      <c r="R148" s="2160">
        <v>523465.9</v>
      </c>
      <c r="S148" s="2160">
        <v>526219.9</v>
      </c>
      <c r="T148" s="2160">
        <v>529637.9</v>
      </c>
      <c r="U148" s="2160">
        <v>534106.19999999995</v>
      </c>
      <c r="V148" s="2160">
        <v>537257.9</v>
      </c>
      <c r="W148" s="2160">
        <v>538485.5</v>
      </c>
      <c r="X148" s="2160">
        <v>516174.9</v>
      </c>
      <c r="Y148" s="2160">
        <v>497364.2</v>
      </c>
      <c r="Z148" s="2160">
        <v>504873.7</v>
      </c>
      <c r="AA148" s="2160">
        <v>500046.2</v>
      </c>
      <c r="AB148" s="2160">
        <v>499420.6</v>
      </c>
      <c r="AC148" s="2160">
        <v>512677.5</v>
      </c>
      <c r="AD148" s="2160">
        <v>523422.8</v>
      </c>
      <c r="AE148" s="2160">
        <v>540740.80000000005</v>
      </c>
      <c r="AF148" s="2160">
        <v>544829.9</v>
      </c>
      <c r="AG148" s="2198">
        <v>555712.5</v>
      </c>
      <c r="AH148" s="2160">
        <v>556570.5</v>
      </c>
      <c r="AI148" s="2160">
        <v>556800.69999999995</v>
      </c>
      <c r="AJ148" s="2160">
        <v>538787.80000000005</v>
      </c>
      <c r="AK148" s="2160">
        <v>554582.4</v>
      </c>
      <c r="AL148" s="2160">
        <v>567268.9</v>
      </c>
      <c r="AM148" s="2160">
        <v>595184.30000000005</v>
      </c>
      <c r="AP148" s="1634" t="s">
        <v>1458</v>
      </c>
    </row>
    <row r="149" spans="2:42">
      <c r="B149" s="328"/>
      <c r="C149" s="1361"/>
      <c r="D149" s="886"/>
      <c r="E149" s="2199">
        <v>427271.5</v>
      </c>
      <c r="F149" s="2162">
        <v>462963.8</v>
      </c>
      <c r="G149" s="2162">
        <v>487342.8</v>
      </c>
      <c r="H149" s="2162">
        <v>496681.7</v>
      </c>
      <c r="I149" s="2162">
        <v>494916.1</v>
      </c>
      <c r="J149" s="2162">
        <v>502636.2</v>
      </c>
      <c r="K149" s="2162"/>
      <c r="L149" s="2162"/>
      <c r="M149" s="2162"/>
      <c r="N149" s="2162" t="s">
        <v>271</v>
      </c>
      <c r="O149" s="2162"/>
      <c r="P149" s="2162"/>
      <c r="Q149" s="2162"/>
      <c r="R149" s="2162"/>
      <c r="S149" s="2162"/>
      <c r="T149" s="2162"/>
      <c r="U149" s="2162"/>
      <c r="V149" s="2162"/>
      <c r="W149" s="2162"/>
      <c r="X149" s="2162"/>
      <c r="Y149" s="2162"/>
      <c r="Z149" s="2162"/>
      <c r="AA149" s="2162"/>
      <c r="AB149" s="2162"/>
      <c r="AC149" s="2162"/>
      <c r="AD149" s="2162"/>
      <c r="AE149" s="2162"/>
      <c r="AF149" s="2162"/>
      <c r="AG149" s="2199"/>
      <c r="AH149" s="2162"/>
      <c r="AI149" s="2162"/>
      <c r="AJ149" s="2162"/>
      <c r="AK149" s="2162"/>
      <c r="AL149" s="2166"/>
      <c r="AM149" s="2162"/>
      <c r="AP149" s="1634" t="s">
        <v>1459</v>
      </c>
    </row>
    <row r="150" spans="2:42">
      <c r="B150" s="328"/>
      <c r="C150" s="1361"/>
      <c r="D150" s="328" t="s">
        <v>1409</v>
      </c>
      <c r="E150" s="2169">
        <v>407922.9</v>
      </c>
      <c r="F150" s="2169">
        <v>430861.9</v>
      </c>
      <c r="G150" s="2169">
        <v>441677.9</v>
      </c>
      <c r="H150" s="2169">
        <v>444297.2</v>
      </c>
      <c r="I150" s="2169">
        <v>440841.6</v>
      </c>
      <c r="J150" s="2165">
        <v>447936.9</v>
      </c>
      <c r="K150" s="2165">
        <v>462177.3</v>
      </c>
      <c r="L150" s="2165">
        <v>475806.1</v>
      </c>
      <c r="M150" s="2165">
        <v>475217.3</v>
      </c>
      <c r="N150" s="2165">
        <v>470507.4</v>
      </c>
      <c r="O150" s="2165">
        <v>473320.1</v>
      </c>
      <c r="P150" s="2165">
        <v>485623</v>
      </c>
      <c r="Q150" s="2165">
        <v>482113.5</v>
      </c>
      <c r="R150" s="2165">
        <v>486545.5</v>
      </c>
      <c r="S150" s="2165">
        <v>495922.8</v>
      </c>
      <c r="T150" s="2165">
        <v>504269.4</v>
      </c>
      <c r="U150" s="2165">
        <v>515134.1</v>
      </c>
      <c r="V150" s="2165">
        <v>521784.6</v>
      </c>
      <c r="W150" s="2165">
        <v>527271.6</v>
      </c>
      <c r="X150" s="2165">
        <v>508262</v>
      </c>
      <c r="Y150" s="2165">
        <v>495875.6</v>
      </c>
      <c r="Z150" s="2165">
        <v>512064.7</v>
      </c>
      <c r="AA150" s="2165">
        <v>514686.7</v>
      </c>
      <c r="AB150" s="2165">
        <v>517919.3</v>
      </c>
      <c r="AC150" s="2165">
        <v>532072.30000000005</v>
      </c>
      <c r="AD150" s="2165">
        <v>530195.30000000005</v>
      </c>
      <c r="AE150" s="2165">
        <v>539413.5</v>
      </c>
      <c r="AF150" s="2165">
        <v>543479.1</v>
      </c>
      <c r="AG150" s="1359">
        <v>553173.5</v>
      </c>
      <c r="AH150" s="2165">
        <v>554532</v>
      </c>
      <c r="AI150" s="2168">
        <v>550117.19999999995</v>
      </c>
      <c r="AJ150" s="2168">
        <v>528657</v>
      </c>
      <c r="AK150" s="2168">
        <v>544672.30000000005</v>
      </c>
      <c r="AL150" s="2160">
        <v>552170.5</v>
      </c>
      <c r="AM150" s="2168">
        <v>555784.30000000005</v>
      </c>
    </row>
    <row r="151" spans="2:42">
      <c r="B151" s="328"/>
      <c r="C151" s="1361"/>
      <c r="D151" s="328"/>
      <c r="E151" s="1357">
        <v>389690.1</v>
      </c>
      <c r="F151" s="2072">
        <v>411707</v>
      </c>
      <c r="G151" s="2072">
        <v>421620.6</v>
      </c>
      <c r="H151" s="2072">
        <v>423870.1</v>
      </c>
      <c r="I151" s="2072">
        <v>420074.5</v>
      </c>
      <c r="J151" s="2072">
        <v>426791.7</v>
      </c>
      <c r="K151" s="2072"/>
      <c r="L151" s="2072"/>
      <c r="M151" s="2072"/>
      <c r="N151" s="2072"/>
      <c r="O151" s="2072"/>
      <c r="P151" s="2072"/>
      <c r="Q151" s="2072"/>
      <c r="R151" s="2072"/>
      <c r="S151" s="2072"/>
      <c r="T151" s="2072"/>
      <c r="U151" s="2072"/>
      <c r="V151" s="2072"/>
      <c r="W151" s="2072"/>
      <c r="X151" s="2072"/>
      <c r="Y151" s="2072"/>
      <c r="Z151" s="2072"/>
      <c r="AA151" s="2072"/>
      <c r="AB151" s="2072"/>
      <c r="AC151" s="2072"/>
      <c r="AD151" s="2072"/>
      <c r="AE151" s="2072"/>
      <c r="AF151" s="2072"/>
      <c r="AG151" s="1357"/>
      <c r="AH151" s="2072"/>
    </row>
    <row r="152" spans="2:42">
      <c r="C152" s="2176"/>
      <c r="D152" s="920" t="s">
        <v>1410</v>
      </c>
      <c r="E152" s="2159">
        <f>E153*$J$152/$J$153</f>
        <v>419292.44014362461</v>
      </c>
      <c r="F152" s="2159">
        <f>F153*$J$152/$J$153</f>
        <v>443879.32392560632</v>
      </c>
      <c r="G152" s="2159">
        <f>G153*$J$152/$J$153</f>
        <v>451344.93115950539</v>
      </c>
      <c r="H152" s="2159">
        <f>H153*$J$152/$J$153</f>
        <v>454848.39862881886</v>
      </c>
      <c r="I152" s="2159">
        <f>I153*$J$152/$J$153</f>
        <v>452009.05341212539</v>
      </c>
      <c r="J152" s="2159">
        <v>457895.3</v>
      </c>
      <c r="K152" s="2159">
        <v>466526.2</v>
      </c>
      <c r="L152" s="2159">
        <v>477404.4</v>
      </c>
      <c r="M152" s="2159">
        <v>477448.6</v>
      </c>
      <c r="N152" s="2159">
        <v>470333.8</v>
      </c>
      <c r="O152" s="2159">
        <v>471108.8</v>
      </c>
      <c r="P152" s="2159">
        <v>479716.9</v>
      </c>
      <c r="Q152" s="2159">
        <v>478473.2</v>
      </c>
      <c r="R152" s="2159">
        <v>482031.7</v>
      </c>
      <c r="S152" s="2159">
        <v>491445.5</v>
      </c>
      <c r="T152" s="2159">
        <v>497508.5</v>
      </c>
      <c r="U152" s="2159">
        <v>507230.9</v>
      </c>
      <c r="V152" s="2159">
        <v>516069</v>
      </c>
      <c r="W152" s="2159">
        <v>526352.9</v>
      </c>
      <c r="X152" s="2159">
        <v>507025.2</v>
      </c>
      <c r="Y152" s="2159">
        <v>500404.9</v>
      </c>
      <c r="Z152" s="2159">
        <v>527759.6</v>
      </c>
      <c r="AA152" s="2159">
        <v>530480</v>
      </c>
      <c r="AB152" s="2159">
        <v>527913</v>
      </c>
      <c r="AC152" s="2159">
        <v>541802.9</v>
      </c>
      <c r="AD152" s="2159">
        <v>534559.1</v>
      </c>
      <c r="AE152" s="1978" t="s">
        <v>785</v>
      </c>
      <c r="AF152" s="1978" t="s">
        <v>785</v>
      </c>
      <c r="AG152" s="1978" t="s">
        <v>785</v>
      </c>
      <c r="AH152" s="1978" t="s">
        <v>785</v>
      </c>
      <c r="AI152" s="1978" t="s">
        <v>785</v>
      </c>
      <c r="AJ152" s="1978" t="s">
        <v>785</v>
      </c>
      <c r="AK152" s="1978" t="s">
        <v>785</v>
      </c>
      <c r="AL152" s="1978"/>
      <c r="AM152" s="1978"/>
    </row>
    <row r="153" spans="2:42">
      <c r="C153" s="2176"/>
      <c r="D153" s="2200" t="s">
        <v>1423</v>
      </c>
      <c r="E153" s="2162">
        <v>437966.3</v>
      </c>
      <c r="F153" s="2162">
        <v>463648.2</v>
      </c>
      <c r="G153" s="2162">
        <v>471446.3</v>
      </c>
      <c r="H153" s="2162">
        <v>475105.8</v>
      </c>
      <c r="I153" s="2162">
        <v>472140</v>
      </c>
      <c r="J153" s="2162">
        <v>478288.4</v>
      </c>
      <c r="K153" s="2162"/>
      <c r="L153" s="2162"/>
      <c r="M153" s="2162"/>
      <c r="N153" s="2162"/>
      <c r="O153" s="2162"/>
      <c r="P153" s="2162"/>
      <c r="Q153" s="2162"/>
      <c r="R153" s="2162"/>
      <c r="S153" s="2162"/>
      <c r="T153" s="2162"/>
      <c r="U153" s="2162"/>
      <c r="V153" s="2162"/>
      <c r="W153" s="2162"/>
      <c r="X153" s="2162"/>
      <c r="Y153" s="2162"/>
      <c r="Z153" s="1627"/>
      <c r="AA153" s="1627"/>
      <c r="AB153" s="1627"/>
      <c r="AC153" s="1627"/>
      <c r="AD153" s="1627"/>
      <c r="AE153" s="886"/>
      <c r="AF153" s="886"/>
      <c r="AG153" s="886"/>
      <c r="AH153" s="1627"/>
      <c r="AI153" s="1627"/>
      <c r="AJ153" s="1627"/>
      <c r="AK153" s="1627"/>
      <c r="AL153" s="1627"/>
      <c r="AM153" s="1627"/>
    </row>
    <row r="154" spans="2:42">
      <c r="C154" s="2176"/>
      <c r="D154" s="2201"/>
      <c r="E154" s="2072"/>
      <c r="F154" s="2072"/>
      <c r="G154" s="2072"/>
      <c r="H154" s="2072"/>
      <c r="I154" s="2072"/>
      <c r="J154" s="2072"/>
      <c r="K154" s="2072"/>
      <c r="L154" s="2072"/>
      <c r="M154" s="2072"/>
      <c r="N154" s="2072"/>
      <c r="O154" s="2072"/>
      <c r="P154" s="2072"/>
      <c r="Q154" s="2072"/>
      <c r="R154" s="2072"/>
      <c r="S154" s="2072"/>
      <c r="T154" s="2072"/>
      <c r="U154" s="2072"/>
      <c r="V154" s="2072"/>
      <c r="W154" s="2072"/>
      <c r="X154" s="2072"/>
      <c r="Y154" s="2072"/>
      <c r="AH154" s="1634"/>
    </row>
    <row r="155" spans="2:42">
      <c r="C155" s="830" t="s">
        <v>1202</v>
      </c>
      <c r="D155" s="1598"/>
      <c r="E155" s="1634"/>
      <c r="AC155" s="2180"/>
      <c r="AD155" s="1598"/>
      <c r="AE155" s="1528"/>
      <c r="AF155" s="1528"/>
      <c r="AG155" s="1528"/>
      <c r="AH155" s="1528"/>
      <c r="AI155" s="1598"/>
      <c r="AJ155" s="1598"/>
      <c r="AK155" s="1598"/>
      <c r="AL155" s="1598"/>
      <c r="AM155" s="1598"/>
    </row>
    <row r="156" spans="2:42" ht="12">
      <c r="B156" s="2202"/>
      <c r="C156" s="2203" t="s">
        <v>1142</v>
      </c>
      <c r="D156" s="1616" t="s">
        <v>1201</v>
      </c>
      <c r="E156" s="1617">
        <v>92.9</v>
      </c>
      <c r="F156" s="1617">
        <v>97.1</v>
      </c>
      <c r="G156" s="1617">
        <v>100.3</v>
      </c>
      <c r="H156" s="1617">
        <v>101.7</v>
      </c>
      <c r="I156" s="1617">
        <v>102.6</v>
      </c>
      <c r="J156" s="1617">
        <v>104.5</v>
      </c>
      <c r="K156" s="1617">
        <v>106.1</v>
      </c>
      <c r="L156" s="1617">
        <v>108.5</v>
      </c>
      <c r="M156" s="1617">
        <v>109.6</v>
      </c>
      <c r="N156" s="1617">
        <v>107.9</v>
      </c>
      <c r="O156" s="1617">
        <v>106.7</v>
      </c>
      <c r="P156" s="1617">
        <v>106.5</v>
      </c>
      <c r="Q156" s="1617">
        <v>104.9</v>
      </c>
      <c r="R156" s="1617">
        <v>102.2</v>
      </c>
      <c r="S156" s="1617">
        <v>102</v>
      </c>
      <c r="T156" s="1617">
        <v>101.9</v>
      </c>
      <c r="U156" s="1617">
        <v>103.1</v>
      </c>
      <c r="V156" s="1617">
        <v>103.8</v>
      </c>
      <c r="W156" s="1617">
        <v>103.2</v>
      </c>
      <c r="X156" s="1617">
        <v>101.7</v>
      </c>
      <c r="Y156" s="1617">
        <v>97.6</v>
      </c>
      <c r="Z156" s="1617">
        <v>98.8</v>
      </c>
      <c r="AA156" s="1617">
        <v>98.9</v>
      </c>
      <c r="AB156" s="1617">
        <v>97.7</v>
      </c>
      <c r="AC156" s="1617">
        <v>97.9</v>
      </c>
      <c r="AD156" s="1617">
        <v>99</v>
      </c>
      <c r="AE156" s="1618">
        <v>99.3</v>
      </c>
      <c r="AF156" s="1618">
        <v>100.2</v>
      </c>
      <c r="AG156" s="1618">
        <v>100.8</v>
      </c>
      <c r="AH156" s="1618">
        <v>101.8</v>
      </c>
      <c r="AI156" s="1617">
        <v>101.7</v>
      </c>
      <c r="AJ156" s="1617">
        <v>100</v>
      </c>
      <c r="AK156" s="1617">
        <v>101.5</v>
      </c>
      <c r="AL156" s="1617">
        <v>104.3</v>
      </c>
      <c r="AM156" s="1617">
        <v>106.2</v>
      </c>
    </row>
    <row r="157" spans="2:42" s="328" customFormat="1">
      <c r="B157" s="1462"/>
      <c r="C157" s="2204"/>
      <c r="D157" s="1598" t="s">
        <v>1143</v>
      </c>
      <c r="E157" s="1540">
        <v>87.8</v>
      </c>
      <c r="F157" s="1540">
        <v>92.4</v>
      </c>
      <c r="G157" s="1540">
        <v>100</v>
      </c>
      <c r="H157" s="1540">
        <v>101</v>
      </c>
      <c r="I157" s="1540">
        <v>101.7</v>
      </c>
      <c r="J157" s="1540">
        <v>105.2</v>
      </c>
      <c r="K157" s="1540">
        <v>107.3</v>
      </c>
      <c r="L157" s="1540">
        <v>110.9</v>
      </c>
      <c r="M157" s="1540">
        <v>110.2</v>
      </c>
      <c r="N157" s="1540">
        <v>110.4</v>
      </c>
      <c r="O157" s="1540">
        <v>108.8</v>
      </c>
      <c r="P157" s="1540">
        <v>111.9</v>
      </c>
      <c r="Q157" s="1540">
        <v>111.7</v>
      </c>
      <c r="R157" s="1540">
        <v>105.6</v>
      </c>
      <c r="S157" s="1540">
        <v>107.8</v>
      </c>
      <c r="T157" s="1540">
        <v>112.1</v>
      </c>
      <c r="U157" s="1540">
        <v>115.2</v>
      </c>
      <c r="V157" s="1540">
        <v>117.3</v>
      </c>
      <c r="W157" s="1540">
        <v>117.8</v>
      </c>
      <c r="X157" s="1540">
        <v>119.1</v>
      </c>
      <c r="Y157" s="1540">
        <v>114.3</v>
      </c>
      <c r="Z157" s="1540">
        <v>118.4</v>
      </c>
      <c r="AA157" s="1540">
        <v>118.9</v>
      </c>
      <c r="AB157" s="1540">
        <v>117.4</v>
      </c>
      <c r="AC157" s="1540">
        <v>109.2</v>
      </c>
      <c r="AD157" s="1540">
        <v>105.6</v>
      </c>
      <c r="AE157" s="1540">
        <v>100.2</v>
      </c>
      <c r="AF157" s="1540">
        <v>101.7</v>
      </c>
      <c r="AG157" s="1540">
        <v>105.7</v>
      </c>
      <c r="AH157" s="1540">
        <v>120.7</v>
      </c>
      <c r="AI157" s="1540">
        <v>123</v>
      </c>
      <c r="AJ157" s="1540">
        <v>120.9</v>
      </c>
      <c r="AK157" s="1540"/>
      <c r="AL157" s="1540"/>
      <c r="AM157" s="1540"/>
      <c r="AN157" s="1366" t="s">
        <v>1151</v>
      </c>
    </row>
    <row r="158" spans="2:42" s="328" customFormat="1">
      <c r="B158" s="1462"/>
      <c r="C158" s="2204"/>
      <c r="D158" s="1598" t="s">
        <v>1152</v>
      </c>
      <c r="E158" s="1540">
        <v>94.8</v>
      </c>
      <c r="F158" s="1540">
        <v>99.1</v>
      </c>
      <c r="G158" s="1540">
        <v>102.4</v>
      </c>
      <c r="H158" s="1540">
        <v>103.8</v>
      </c>
      <c r="I158" s="1540">
        <v>104.8</v>
      </c>
      <c r="J158" s="1540">
        <v>106.7</v>
      </c>
      <c r="K158" s="1540">
        <v>108.3</v>
      </c>
      <c r="L158" s="1540">
        <v>110.7</v>
      </c>
      <c r="M158" s="1540">
        <v>111.9</v>
      </c>
      <c r="N158" s="1540">
        <v>110.1</v>
      </c>
      <c r="O158" s="1540">
        <v>109</v>
      </c>
      <c r="P158" s="1540">
        <v>108.7</v>
      </c>
      <c r="Q158" s="1540">
        <v>107.1</v>
      </c>
      <c r="R158" s="1540">
        <v>104.3</v>
      </c>
      <c r="S158" s="1540">
        <v>104</v>
      </c>
      <c r="T158" s="1540">
        <v>103.6</v>
      </c>
      <c r="U158" s="1540">
        <v>104.9</v>
      </c>
      <c r="V158" s="1540">
        <v>105.7</v>
      </c>
      <c r="W158" s="1540">
        <v>104.9</v>
      </c>
      <c r="X158" s="1540">
        <v>103.3</v>
      </c>
      <c r="Y158" s="1540">
        <v>99.1</v>
      </c>
      <c r="Z158" s="1540">
        <v>100.1</v>
      </c>
      <c r="AA158" s="1540">
        <v>100.2</v>
      </c>
      <c r="AB158" s="1540">
        <v>99.1</v>
      </c>
      <c r="AC158" s="1540">
        <v>99</v>
      </c>
      <c r="AD158" s="1540">
        <v>100</v>
      </c>
      <c r="AE158" s="1540"/>
      <c r="AF158" s="1540"/>
      <c r="AG158" s="1540"/>
      <c r="AH158" s="1540"/>
      <c r="AI158" s="1540"/>
      <c r="AJ158" s="1540"/>
      <c r="AK158" s="1540"/>
      <c r="AL158" s="1540"/>
      <c r="AM158" s="1540"/>
    </row>
    <row r="159" spans="2:42" s="328" customFormat="1">
      <c r="B159" s="1462"/>
      <c r="C159" s="2204"/>
      <c r="D159" s="1598" t="s">
        <v>1144</v>
      </c>
      <c r="E159" s="1540">
        <v>90.6</v>
      </c>
      <c r="F159" s="1540">
        <v>94.7</v>
      </c>
      <c r="G159" s="1540">
        <v>97.9</v>
      </c>
      <c r="H159" s="1540">
        <v>99.2</v>
      </c>
      <c r="I159" s="1540">
        <v>100.1</v>
      </c>
      <c r="J159" s="1540">
        <v>101.9</v>
      </c>
      <c r="K159" s="1540">
        <v>103.5</v>
      </c>
      <c r="L159" s="1540">
        <v>105.8</v>
      </c>
      <c r="M159" s="1540">
        <v>107</v>
      </c>
      <c r="N159" s="1540">
        <v>105.3</v>
      </c>
      <c r="O159" s="1540">
        <v>104.2</v>
      </c>
      <c r="P159" s="1540">
        <v>103.9</v>
      </c>
      <c r="Q159" s="1540">
        <v>102.3</v>
      </c>
      <c r="R159" s="1540">
        <v>99.7</v>
      </c>
      <c r="S159" s="1540">
        <v>99.4</v>
      </c>
      <c r="T159" s="1540">
        <v>99</v>
      </c>
      <c r="U159" s="1540">
        <v>100.2</v>
      </c>
      <c r="V159" s="1540">
        <v>101</v>
      </c>
      <c r="W159" s="1540">
        <v>100.3</v>
      </c>
      <c r="X159" s="1540">
        <v>98.7</v>
      </c>
      <c r="Y159" s="1540"/>
      <c r="Z159" s="1540"/>
      <c r="AA159" s="1540"/>
      <c r="AB159" s="1540"/>
      <c r="AC159" s="1540"/>
      <c r="AD159" s="1540"/>
      <c r="AE159" s="1540"/>
      <c r="AF159" s="1540"/>
      <c r="AG159" s="1540"/>
      <c r="AH159" s="1540"/>
      <c r="AI159" s="1540"/>
      <c r="AJ159" s="1540"/>
      <c r="AK159" s="1540"/>
      <c r="AL159" s="1541"/>
      <c r="AM159" s="1541"/>
      <c r="AN159" s="328" t="s">
        <v>64</v>
      </c>
    </row>
    <row r="160" spans="2:42" s="328" customFormat="1">
      <c r="B160" s="1462"/>
      <c r="C160" s="2203" t="s">
        <v>1146</v>
      </c>
      <c r="D160" s="1616" t="s">
        <v>1201</v>
      </c>
      <c r="E160" s="1618">
        <v>105.8</v>
      </c>
      <c r="F160" s="1618">
        <v>107.2</v>
      </c>
      <c r="G160" s="1618">
        <v>107.7</v>
      </c>
      <c r="H160" s="1618">
        <v>107.7</v>
      </c>
      <c r="I160" s="1618">
        <v>107.4</v>
      </c>
      <c r="J160" s="1618">
        <v>109.2</v>
      </c>
      <c r="K160" s="1618">
        <v>111.3</v>
      </c>
      <c r="L160" s="1618">
        <v>113.6</v>
      </c>
      <c r="M160" s="1618">
        <v>112.4</v>
      </c>
      <c r="N160" s="1618">
        <v>110.6</v>
      </c>
      <c r="O160" s="1618">
        <v>109.9</v>
      </c>
      <c r="P160" s="1618">
        <v>110.6</v>
      </c>
      <c r="Q160" s="1618">
        <v>110.3</v>
      </c>
      <c r="R160" s="1618">
        <v>108.3</v>
      </c>
      <c r="S160" s="1618">
        <v>108.3</v>
      </c>
      <c r="T160" s="1618">
        <v>108.2</v>
      </c>
      <c r="U160" s="1618">
        <v>109.9</v>
      </c>
      <c r="V160" s="1618">
        <v>110.3</v>
      </c>
      <c r="W160" s="1618">
        <v>109.3</v>
      </c>
      <c r="X160" s="1618">
        <v>106.3</v>
      </c>
      <c r="Y160" s="1618">
        <v>103.8</v>
      </c>
      <c r="Z160" s="1618">
        <v>105.8</v>
      </c>
      <c r="AA160" s="1618">
        <v>105.9</v>
      </c>
      <c r="AB160" s="1618">
        <v>104.9</v>
      </c>
      <c r="AC160" s="1618">
        <v>103.9</v>
      </c>
      <c r="AD160" s="1618">
        <v>101.5</v>
      </c>
      <c r="AE160" s="1618">
        <v>101.5</v>
      </c>
      <c r="AF160" s="1618">
        <v>102.5</v>
      </c>
      <c r="AG160" s="1618">
        <v>102.1</v>
      </c>
      <c r="AH160" s="1618">
        <v>102.2</v>
      </c>
      <c r="AI160" s="1618">
        <v>101.5</v>
      </c>
      <c r="AJ160" s="1618">
        <v>100.2</v>
      </c>
      <c r="AK160" s="1618">
        <v>101.5</v>
      </c>
      <c r="AL160" s="1540">
        <v>100.6</v>
      </c>
      <c r="AM160" s="1540">
        <v>98.9</v>
      </c>
    </row>
    <row r="161" spans="2:40" s="328" customFormat="1">
      <c r="B161" s="1462"/>
      <c r="C161" s="2204"/>
      <c r="D161" s="1598" t="s">
        <v>1143</v>
      </c>
      <c r="E161" s="1540">
        <v>104.6</v>
      </c>
      <c r="F161" s="1540">
        <v>105.8</v>
      </c>
      <c r="G161" s="1540">
        <v>106.5</v>
      </c>
      <c r="H161" s="1540">
        <v>106.4</v>
      </c>
      <c r="I161" s="1540">
        <v>106.1</v>
      </c>
      <c r="J161" s="1540">
        <v>107.8</v>
      </c>
      <c r="K161" s="1540">
        <v>109.9</v>
      </c>
      <c r="L161" s="1540">
        <v>112.3</v>
      </c>
      <c r="M161" s="1540">
        <v>110.9</v>
      </c>
      <c r="N161" s="1540">
        <v>109.2</v>
      </c>
      <c r="O161" s="1540">
        <v>108.6</v>
      </c>
      <c r="P161" s="1540">
        <v>109.2</v>
      </c>
      <c r="Q161" s="1540">
        <v>109.1</v>
      </c>
      <c r="R161" s="1540">
        <v>106.9</v>
      </c>
      <c r="S161" s="1540">
        <v>107</v>
      </c>
      <c r="T161" s="1540">
        <v>106.9</v>
      </c>
      <c r="U161" s="1540">
        <v>108.6</v>
      </c>
      <c r="V161" s="1540">
        <v>109</v>
      </c>
      <c r="W161" s="1540">
        <v>108</v>
      </c>
      <c r="X161" s="1540">
        <v>105.1</v>
      </c>
      <c r="Y161" s="1540">
        <v>102.5</v>
      </c>
      <c r="Z161" s="1540">
        <v>104.5</v>
      </c>
      <c r="AA161" s="1540">
        <v>104.6</v>
      </c>
      <c r="AB161" s="1619">
        <v>103.7</v>
      </c>
      <c r="AC161" s="1619">
        <v>102.7</v>
      </c>
      <c r="AD161" s="1619">
        <v>100.3</v>
      </c>
      <c r="AE161" s="1619">
        <v>100.3</v>
      </c>
      <c r="AF161" s="1619">
        <v>101.3</v>
      </c>
      <c r="AG161" s="1619">
        <v>101</v>
      </c>
      <c r="AH161" s="1619">
        <v>101</v>
      </c>
      <c r="AI161" s="1619">
        <v>100.4</v>
      </c>
      <c r="AJ161" s="1619">
        <v>98.9</v>
      </c>
      <c r="AK161" s="1619"/>
      <c r="AL161" s="1619"/>
      <c r="AM161" s="1619"/>
      <c r="AN161" s="1366" t="s">
        <v>1151</v>
      </c>
    </row>
    <row r="162" spans="2:40" s="328" customFormat="1">
      <c r="B162" s="1462"/>
      <c r="C162" s="2204"/>
      <c r="D162" s="1598" t="s">
        <v>1152</v>
      </c>
      <c r="E162" s="1619">
        <v>101</v>
      </c>
      <c r="F162" s="1619">
        <v>102.4</v>
      </c>
      <c r="G162" s="1619">
        <v>102.9</v>
      </c>
      <c r="H162" s="1619">
        <v>102.8</v>
      </c>
      <c r="I162" s="1619">
        <v>102.6</v>
      </c>
      <c r="J162" s="1619">
        <v>104.2</v>
      </c>
      <c r="K162" s="1619">
        <v>106.2</v>
      </c>
      <c r="L162" s="1619">
        <v>108.4</v>
      </c>
      <c r="M162" s="1619">
        <v>107.3</v>
      </c>
      <c r="N162" s="1619">
        <v>105.5</v>
      </c>
      <c r="O162" s="1619">
        <v>105</v>
      </c>
      <c r="P162" s="1619">
        <v>105.5</v>
      </c>
      <c r="Q162" s="1619">
        <v>105.3</v>
      </c>
      <c r="R162" s="1619">
        <v>103.4</v>
      </c>
      <c r="S162" s="1619">
        <v>103.3</v>
      </c>
      <c r="T162" s="1619">
        <v>102.9</v>
      </c>
      <c r="U162" s="1619">
        <v>104.6</v>
      </c>
      <c r="V162" s="1619">
        <v>105.1</v>
      </c>
      <c r="W162" s="1619">
        <v>103.9</v>
      </c>
      <c r="X162" s="1619">
        <v>101</v>
      </c>
      <c r="Y162" s="1619">
        <v>98.6</v>
      </c>
      <c r="Z162" s="1619">
        <v>100.2</v>
      </c>
      <c r="AA162" s="1619">
        <v>100.4</v>
      </c>
      <c r="AB162" s="1619">
        <v>99.5</v>
      </c>
      <c r="AC162" s="1619">
        <v>98.3</v>
      </c>
      <c r="AD162" s="1619">
        <v>95.9</v>
      </c>
      <c r="AE162" s="1619"/>
      <c r="AF162" s="1619"/>
      <c r="AG162" s="1619"/>
      <c r="AH162" s="1619"/>
      <c r="AI162" s="1619"/>
      <c r="AJ162" s="1619"/>
      <c r="AK162" s="1619"/>
      <c r="AL162" s="1619"/>
      <c r="AM162" s="1619"/>
    </row>
    <row r="163" spans="2:40" s="328" customFormat="1">
      <c r="B163" s="1463" t="s">
        <v>1153</v>
      </c>
      <c r="C163" s="2205"/>
      <c r="D163" s="1620" t="s">
        <v>1144</v>
      </c>
      <c r="E163" s="1621">
        <v>96.8</v>
      </c>
      <c r="F163" s="1621">
        <v>98.1</v>
      </c>
      <c r="G163" s="1621">
        <v>98.7</v>
      </c>
      <c r="H163" s="1621">
        <v>98.5</v>
      </c>
      <c r="I163" s="1621">
        <v>98.3</v>
      </c>
      <c r="J163" s="1621">
        <v>99.9</v>
      </c>
      <c r="K163" s="1621">
        <v>101.8</v>
      </c>
      <c r="L163" s="1621">
        <v>103.9</v>
      </c>
      <c r="M163" s="1621">
        <v>102.9</v>
      </c>
      <c r="N163" s="1621">
        <v>101.2</v>
      </c>
      <c r="O163" s="1621">
        <v>100.7</v>
      </c>
      <c r="P163" s="1621">
        <v>101.2</v>
      </c>
      <c r="Q163" s="1621">
        <v>100.9</v>
      </c>
      <c r="R163" s="1621">
        <v>99.1</v>
      </c>
      <c r="S163" s="1621">
        <v>99</v>
      </c>
      <c r="T163" s="1621">
        <v>98.6</v>
      </c>
      <c r="U163" s="1621">
        <v>100.2</v>
      </c>
      <c r="V163" s="1621">
        <v>100.7</v>
      </c>
      <c r="W163" s="1621">
        <v>99.6</v>
      </c>
      <c r="X163" s="1621">
        <v>96.8</v>
      </c>
      <c r="Y163" s="1621"/>
      <c r="Z163" s="1621"/>
      <c r="AA163" s="1621"/>
      <c r="AB163" s="1541"/>
      <c r="AC163" s="1541"/>
      <c r="AD163" s="1541"/>
      <c r="AE163" s="1541"/>
      <c r="AF163" s="1541"/>
      <c r="AG163" s="1541"/>
      <c r="AH163" s="1541"/>
      <c r="AI163" s="1541"/>
      <c r="AJ163" s="1541"/>
      <c r="AK163" s="1541"/>
      <c r="AL163" s="1540"/>
      <c r="AM163" s="1540"/>
    </row>
    <row r="164" spans="2:40" s="328" customFormat="1">
      <c r="B164" s="1463"/>
      <c r="C164" s="2206" t="s">
        <v>1147</v>
      </c>
      <c r="D164" s="1598" t="s">
        <v>1201</v>
      </c>
      <c r="E164" s="1619">
        <v>147.6</v>
      </c>
      <c r="F164" s="1619">
        <v>146.19999999999999</v>
      </c>
      <c r="G164" s="1619">
        <v>133.6</v>
      </c>
      <c r="H164" s="1619">
        <v>113.8</v>
      </c>
      <c r="I164" s="1619">
        <v>102.4</v>
      </c>
      <c r="J164" s="1619">
        <v>103.9</v>
      </c>
      <c r="K164" s="1619">
        <v>107.5</v>
      </c>
      <c r="L164" s="1619">
        <v>115.2</v>
      </c>
      <c r="M164" s="1619">
        <v>115.6</v>
      </c>
      <c r="N164" s="1619">
        <v>105.3</v>
      </c>
      <c r="O164" s="1619">
        <v>106.6</v>
      </c>
      <c r="P164" s="1619">
        <v>112.2</v>
      </c>
      <c r="Q164" s="1619">
        <v>105.4</v>
      </c>
      <c r="R164" s="1619">
        <v>110.2</v>
      </c>
      <c r="S164" s="1619">
        <v>115.9</v>
      </c>
      <c r="T164" s="1619">
        <v>118.5</v>
      </c>
      <c r="U164" s="1619">
        <v>119.9</v>
      </c>
      <c r="V164" s="1619">
        <v>123.5</v>
      </c>
      <c r="W164" s="1619">
        <v>125.3</v>
      </c>
      <c r="X164" s="1619">
        <v>113.9</v>
      </c>
      <c r="Y164" s="1619">
        <v>104.9</v>
      </c>
      <c r="Z164" s="1619">
        <v>113.1</v>
      </c>
      <c r="AA164" s="1619">
        <v>113</v>
      </c>
      <c r="AB164" s="1540">
        <v>113.1</v>
      </c>
      <c r="AC164" s="1540">
        <v>118.9</v>
      </c>
      <c r="AD164" s="1540">
        <v>121</v>
      </c>
      <c r="AE164" s="1540">
        <v>119.4</v>
      </c>
      <c r="AF164" s="1540">
        <v>118</v>
      </c>
      <c r="AG164" s="1540">
        <v>116.9</v>
      </c>
      <c r="AH164" s="1540">
        <v>116.3</v>
      </c>
      <c r="AI164" s="1540">
        <v>113.9</v>
      </c>
      <c r="AJ164" s="1540">
        <v>98.7</v>
      </c>
      <c r="AK164" s="1540">
        <v>109</v>
      </c>
      <c r="AL164" s="1618">
        <v>113</v>
      </c>
      <c r="AM164" s="1618">
        <v>110.6</v>
      </c>
    </row>
    <row r="165" spans="2:40" s="328" customFormat="1">
      <c r="B165" s="1462"/>
      <c r="C165" s="2207"/>
      <c r="D165" s="1598" t="s">
        <v>1143</v>
      </c>
      <c r="E165" s="1540">
        <v>123.6</v>
      </c>
      <c r="F165" s="1540">
        <v>122.4</v>
      </c>
      <c r="G165" s="1540">
        <v>111.9</v>
      </c>
      <c r="H165" s="1540">
        <v>95.2</v>
      </c>
      <c r="I165" s="1540">
        <v>85.7</v>
      </c>
      <c r="J165" s="1540">
        <v>87</v>
      </c>
      <c r="K165" s="1540">
        <v>90</v>
      </c>
      <c r="L165" s="1540">
        <v>96.5</v>
      </c>
      <c r="M165" s="1540">
        <v>96.7</v>
      </c>
      <c r="N165" s="1540">
        <v>88.2</v>
      </c>
      <c r="O165" s="1540">
        <v>89.2</v>
      </c>
      <c r="P165" s="1540">
        <v>93.9</v>
      </c>
      <c r="Q165" s="1540">
        <v>88.2</v>
      </c>
      <c r="R165" s="1540">
        <v>92.3</v>
      </c>
      <c r="S165" s="1540">
        <v>97</v>
      </c>
      <c r="T165" s="1540">
        <v>99.2</v>
      </c>
      <c r="U165" s="1540">
        <v>100.4</v>
      </c>
      <c r="V165" s="1540">
        <v>103.4</v>
      </c>
      <c r="W165" s="1540">
        <v>104.9</v>
      </c>
      <c r="X165" s="1540">
        <v>95.3</v>
      </c>
      <c r="Y165" s="1540">
        <v>87.6</v>
      </c>
      <c r="Z165" s="1540">
        <v>94.5</v>
      </c>
      <c r="AA165" s="1540">
        <v>94.3</v>
      </c>
      <c r="AB165" s="1540">
        <v>94.3</v>
      </c>
      <c r="AC165" s="1540">
        <v>99.1</v>
      </c>
      <c r="AD165" s="1540">
        <v>100.8</v>
      </c>
      <c r="AE165" s="1540">
        <v>99.5</v>
      </c>
      <c r="AF165" s="1540">
        <v>98.4</v>
      </c>
      <c r="AG165" s="1540">
        <v>97.7</v>
      </c>
      <c r="AH165" s="1540">
        <v>97.2</v>
      </c>
      <c r="AI165" s="1540">
        <v>95.1</v>
      </c>
      <c r="AJ165" s="1540">
        <v>82.4</v>
      </c>
      <c r="AK165" s="1540"/>
      <c r="AL165" s="1540"/>
      <c r="AM165" s="1540"/>
      <c r="AN165" s="1366" t="s">
        <v>1151</v>
      </c>
    </row>
    <row r="166" spans="2:40" s="328" customFormat="1">
      <c r="B166" s="1462"/>
      <c r="C166" s="2207"/>
      <c r="D166" s="1598" t="s">
        <v>1152</v>
      </c>
      <c r="E166" s="1576">
        <v>130.6</v>
      </c>
      <c r="F166" s="1540">
        <v>129.30000000000001</v>
      </c>
      <c r="G166" s="1540">
        <v>118.2</v>
      </c>
      <c r="H166" s="1540">
        <v>100.6</v>
      </c>
      <c r="I166" s="1540">
        <v>90.5</v>
      </c>
      <c r="J166" s="1540">
        <v>91.9</v>
      </c>
      <c r="K166" s="1540">
        <v>95.1</v>
      </c>
      <c r="L166" s="1540">
        <v>101.9</v>
      </c>
      <c r="M166" s="1540">
        <v>102.2</v>
      </c>
      <c r="N166" s="1540">
        <v>93.2</v>
      </c>
      <c r="O166" s="1540">
        <v>94.3</v>
      </c>
      <c r="P166" s="1540">
        <v>99.2</v>
      </c>
      <c r="Q166" s="1540">
        <v>93.2</v>
      </c>
      <c r="R166" s="1540">
        <v>97.5</v>
      </c>
      <c r="S166" s="1540">
        <v>102.4</v>
      </c>
      <c r="T166" s="1540">
        <v>104.2</v>
      </c>
      <c r="U166" s="1540">
        <v>105.6</v>
      </c>
      <c r="V166" s="1540">
        <v>108.8</v>
      </c>
      <c r="W166" s="1540">
        <v>111.2</v>
      </c>
      <c r="X166" s="1540">
        <v>101.2</v>
      </c>
      <c r="Y166" s="1540">
        <v>93</v>
      </c>
      <c r="Z166" s="1540">
        <v>100.3</v>
      </c>
      <c r="AA166" s="1540">
        <v>100.2</v>
      </c>
      <c r="AB166" s="1540">
        <v>100.4</v>
      </c>
      <c r="AC166" s="1540">
        <v>105.1</v>
      </c>
      <c r="AD166" s="1540">
        <v>106.7</v>
      </c>
      <c r="AE166" s="1540"/>
      <c r="AF166" s="1540"/>
      <c r="AG166" s="1540"/>
      <c r="AH166" s="1540"/>
      <c r="AI166" s="1540"/>
      <c r="AJ166" s="1540"/>
      <c r="AK166" s="1540"/>
      <c r="AL166" s="1540"/>
      <c r="AM166" s="1540"/>
    </row>
    <row r="167" spans="2:40" s="328" customFormat="1">
      <c r="B167" s="1462"/>
      <c r="C167" s="2207"/>
      <c r="D167" s="1598" t="s">
        <v>1144</v>
      </c>
      <c r="E167" s="1576">
        <v>124.7</v>
      </c>
      <c r="F167" s="1540">
        <v>123.4</v>
      </c>
      <c r="G167" s="1540">
        <v>112.8</v>
      </c>
      <c r="H167" s="1540">
        <v>96.1</v>
      </c>
      <c r="I167" s="1540">
        <v>86.4</v>
      </c>
      <c r="J167" s="1540">
        <v>87.7</v>
      </c>
      <c r="K167" s="1540">
        <v>90.8</v>
      </c>
      <c r="L167" s="1540">
        <v>97.3</v>
      </c>
      <c r="M167" s="1540">
        <v>97.6</v>
      </c>
      <c r="N167" s="1540">
        <v>89</v>
      </c>
      <c r="O167" s="1540">
        <v>90</v>
      </c>
      <c r="P167" s="1540">
        <v>94.7</v>
      </c>
      <c r="Q167" s="1540">
        <v>89</v>
      </c>
      <c r="R167" s="1540">
        <v>93.1</v>
      </c>
      <c r="S167" s="1540">
        <v>97.8</v>
      </c>
      <c r="T167" s="1540">
        <v>99.5</v>
      </c>
      <c r="U167" s="1540">
        <v>100.8</v>
      </c>
      <c r="V167" s="1540">
        <v>103.9</v>
      </c>
      <c r="W167" s="1540">
        <v>106.2</v>
      </c>
      <c r="X167" s="1540">
        <v>96.6</v>
      </c>
      <c r="Y167" s="1540"/>
      <c r="Z167" s="1540"/>
      <c r="AA167" s="1540"/>
      <c r="AB167" s="1540"/>
      <c r="AC167" s="1540"/>
      <c r="AD167" s="1540"/>
      <c r="AE167" s="1540"/>
      <c r="AF167" s="1540"/>
      <c r="AG167" s="1540"/>
      <c r="AH167" s="1540"/>
      <c r="AI167" s="1540"/>
      <c r="AJ167" s="1540"/>
      <c r="AK167" s="1540"/>
      <c r="AL167" s="1541"/>
      <c r="AM167" s="1541"/>
      <c r="AN167" s="1366" t="s">
        <v>271</v>
      </c>
    </row>
    <row r="168" spans="2:40" s="328" customFormat="1">
      <c r="B168" s="1462"/>
      <c r="C168" s="2203" t="s">
        <v>1149</v>
      </c>
      <c r="D168" s="1616" t="s">
        <v>1201</v>
      </c>
      <c r="E168" s="1530">
        <v>78.2</v>
      </c>
      <c r="F168" s="1618">
        <v>80.7</v>
      </c>
      <c r="G168" s="1618">
        <v>83.2</v>
      </c>
      <c r="H168" s="1618">
        <v>84.8</v>
      </c>
      <c r="I168" s="1618">
        <v>85.6</v>
      </c>
      <c r="J168" s="1618">
        <v>85.5</v>
      </c>
      <c r="K168" s="1618">
        <v>84.9</v>
      </c>
      <c r="L168" s="1618">
        <v>84.6</v>
      </c>
      <c r="M168" s="1618">
        <v>85.4</v>
      </c>
      <c r="N168" s="1618">
        <v>85.7</v>
      </c>
      <c r="O168" s="1618">
        <v>85</v>
      </c>
      <c r="P168" s="1618">
        <v>84.3</v>
      </c>
      <c r="Q168" s="1618">
        <v>83.5</v>
      </c>
      <c r="R168" s="1618">
        <v>82.3</v>
      </c>
      <c r="S168" s="1618">
        <v>81.8</v>
      </c>
      <c r="T168" s="1618">
        <v>82.3</v>
      </c>
      <c r="U168" s="1618">
        <v>83</v>
      </c>
      <c r="V168" s="1618">
        <v>84.1</v>
      </c>
      <c r="W168" s="1618">
        <v>86.8</v>
      </c>
      <c r="X168" s="1618">
        <v>89.3</v>
      </c>
      <c r="Y168" s="1618">
        <v>89.9</v>
      </c>
      <c r="Z168" s="1618">
        <v>90.3</v>
      </c>
      <c r="AA168" s="1618">
        <v>90.7</v>
      </c>
      <c r="AB168" s="1618">
        <v>90.8</v>
      </c>
      <c r="AC168" s="1618">
        <v>91.4</v>
      </c>
      <c r="AD168" s="1618">
        <v>92.2</v>
      </c>
      <c r="AE168" s="1618">
        <v>93.2</v>
      </c>
      <c r="AF168" s="1618">
        <v>94.3</v>
      </c>
      <c r="AG168" s="1618">
        <v>96.3</v>
      </c>
      <c r="AH168" s="1618">
        <v>97.5</v>
      </c>
      <c r="AI168" s="1618">
        <v>99.4</v>
      </c>
      <c r="AJ168" s="1618">
        <v>100.1</v>
      </c>
      <c r="AK168" s="1618">
        <v>100.1</v>
      </c>
      <c r="AL168" s="1618">
        <v>99.8</v>
      </c>
      <c r="AM168" s="1618">
        <v>100.6</v>
      </c>
      <c r="AN168" s="1366"/>
    </row>
    <row r="169" spans="2:40" s="328" customFormat="1">
      <c r="B169" s="1462"/>
      <c r="C169" s="1462"/>
      <c r="D169" s="1598" t="s">
        <v>1143</v>
      </c>
      <c r="E169" s="1540">
        <v>84.2</v>
      </c>
      <c r="F169" s="1540">
        <v>86.8</v>
      </c>
      <c r="G169" s="1540">
        <v>89.5</v>
      </c>
      <c r="H169" s="1540">
        <v>91.3</v>
      </c>
      <c r="I169" s="1540">
        <v>92</v>
      </c>
      <c r="J169" s="1540">
        <v>92</v>
      </c>
      <c r="K169" s="1540">
        <v>91.4</v>
      </c>
      <c r="L169" s="1540">
        <v>91.1</v>
      </c>
      <c r="M169" s="1540">
        <v>91.9</v>
      </c>
      <c r="N169" s="1540">
        <v>92.2</v>
      </c>
      <c r="O169" s="1540">
        <v>91.5</v>
      </c>
      <c r="P169" s="1540">
        <v>90.7</v>
      </c>
      <c r="Q169" s="1540">
        <v>89.8</v>
      </c>
      <c r="R169" s="1540">
        <v>88.6</v>
      </c>
      <c r="S169" s="1540">
        <v>88</v>
      </c>
      <c r="T169" s="1540">
        <v>88.6</v>
      </c>
      <c r="U169" s="1540">
        <v>89.3</v>
      </c>
      <c r="V169" s="1540">
        <v>90.5</v>
      </c>
      <c r="W169" s="1540">
        <v>93.4</v>
      </c>
      <c r="X169" s="1540">
        <v>96.1</v>
      </c>
      <c r="Y169" s="1540">
        <v>96.7</v>
      </c>
      <c r="Z169" s="1540">
        <v>97.1</v>
      </c>
      <c r="AA169" s="1540">
        <v>97.6</v>
      </c>
      <c r="AB169" s="1619">
        <v>97.7</v>
      </c>
      <c r="AC169" s="1619">
        <v>98.4</v>
      </c>
      <c r="AD169" s="1619">
        <v>99.2</v>
      </c>
      <c r="AE169" s="1619">
        <v>100.3</v>
      </c>
      <c r="AF169" s="1619">
        <v>101.2</v>
      </c>
      <c r="AG169" s="1619">
        <v>102.5</v>
      </c>
      <c r="AH169" s="1619">
        <v>103</v>
      </c>
      <c r="AI169" s="1619">
        <v>104.2</v>
      </c>
      <c r="AJ169" s="1619">
        <v>104.2</v>
      </c>
      <c r="AK169" s="1619"/>
      <c r="AL169" s="1619"/>
      <c r="AM169" s="1619"/>
      <c r="AN169" s="1366" t="s">
        <v>1151</v>
      </c>
    </row>
    <row r="170" spans="2:40" s="328" customFormat="1">
      <c r="B170" s="1462"/>
      <c r="C170" s="1462"/>
      <c r="D170" s="1598" t="s">
        <v>1152</v>
      </c>
      <c r="E170" s="1619">
        <v>87.5</v>
      </c>
      <c r="F170" s="1619">
        <v>90.2</v>
      </c>
      <c r="G170" s="1619">
        <v>93</v>
      </c>
      <c r="H170" s="1619">
        <v>94.8</v>
      </c>
      <c r="I170" s="1619">
        <v>95.6</v>
      </c>
      <c r="J170" s="1619">
        <v>95.5</v>
      </c>
      <c r="K170" s="1619">
        <v>94.9</v>
      </c>
      <c r="L170" s="1619">
        <v>94.6</v>
      </c>
      <c r="M170" s="1619">
        <v>95.4</v>
      </c>
      <c r="N170" s="1619">
        <v>95.7</v>
      </c>
      <c r="O170" s="1619">
        <v>95</v>
      </c>
      <c r="P170" s="1619">
        <v>94.2</v>
      </c>
      <c r="Q170" s="1619">
        <v>93.3</v>
      </c>
      <c r="R170" s="1619">
        <v>92</v>
      </c>
      <c r="S170" s="1619">
        <v>91.4</v>
      </c>
      <c r="T170" s="1619">
        <v>92.1</v>
      </c>
      <c r="U170" s="1619">
        <v>92.8</v>
      </c>
      <c r="V170" s="1619">
        <v>94</v>
      </c>
      <c r="W170" s="1619">
        <v>96.9</v>
      </c>
      <c r="X170" s="1619">
        <v>99.8</v>
      </c>
      <c r="Y170" s="1619">
        <v>100.1</v>
      </c>
      <c r="Z170" s="1619">
        <v>100.1</v>
      </c>
      <c r="AA170" s="1619">
        <v>99.9</v>
      </c>
      <c r="AB170" s="1619">
        <v>99.6</v>
      </c>
      <c r="AC170" s="1619">
        <v>99.6</v>
      </c>
      <c r="AD170" s="1619">
        <v>100.1</v>
      </c>
      <c r="AE170" s="1619"/>
      <c r="AF170" s="1619"/>
      <c r="AG170" s="1619"/>
      <c r="AH170" s="1619"/>
      <c r="AI170" s="1619"/>
      <c r="AJ170" s="1619"/>
      <c r="AK170" s="1619"/>
      <c r="AL170" s="1619"/>
      <c r="AM170" s="1619"/>
    </row>
    <row r="171" spans="2:40" s="328" customFormat="1">
      <c r="B171" s="1464"/>
      <c r="C171" s="1464"/>
      <c r="D171" s="1620" t="s">
        <v>1144</v>
      </c>
      <c r="E171" s="1621">
        <v>94.4</v>
      </c>
      <c r="F171" s="1621">
        <v>97.3</v>
      </c>
      <c r="G171" s="1621">
        <v>100.4</v>
      </c>
      <c r="H171" s="1621">
        <v>102.3</v>
      </c>
      <c r="I171" s="1621">
        <v>103.2</v>
      </c>
      <c r="J171" s="1621">
        <v>103.1</v>
      </c>
      <c r="K171" s="1621">
        <v>102.4</v>
      </c>
      <c r="L171" s="1621">
        <v>102.1</v>
      </c>
      <c r="M171" s="1621">
        <v>103</v>
      </c>
      <c r="N171" s="1621">
        <v>103.3</v>
      </c>
      <c r="O171" s="1621">
        <v>102.5</v>
      </c>
      <c r="P171" s="1621">
        <v>101.7</v>
      </c>
      <c r="Q171" s="1621">
        <v>100.7</v>
      </c>
      <c r="R171" s="1621">
        <v>99.3</v>
      </c>
      <c r="S171" s="1621">
        <v>98.7</v>
      </c>
      <c r="T171" s="1621">
        <v>99.4</v>
      </c>
      <c r="U171" s="1621">
        <v>100.1</v>
      </c>
      <c r="V171" s="1621">
        <v>101.2</v>
      </c>
      <c r="W171" s="1621">
        <v>102.9</v>
      </c>
      <c r="X171" s="1621">
        <v>104.3</v>
      </c>
      <c r="Y171" s="1621"/>
      <c r="Z171" s="1621"/>
      <c r="AA171" s="1621"/>
      <c r="AB171" s="1541"/>
      <c r="AC171" s="1541"/>
      <c r="AD171" s="1541"/>
      <c r="AE171" s="1541"/>
      <c r="AF171" s="1541"/>
      <c r="AG171" s="1541"/>
      <c r="AH171" s="1541"/>
      <c r="AI171" s="1541"/>
      <c r="AJ171" s="1541"/>
      <c r="AK171" s="1541"/>
      <c r="AL171" s="1541"/>
      <c r="AM171" s="1541"/>
    </row>
    <row r="172" spans="2:40" s="328" customFormat="1">
      <c r="E172" s="1367"/>
      <c r="F172" s="1365"/>
      <c r="X172" s="1365"/>
      <c r="AI172" s="1352"/>
      <c r="AJ172" s="1352"/>
      <c r="AK172" s="1352"/>
      <c r="AL172" s="1352"/>
      <c r="AM172" s="1352"/>
    </row>
    <row r="173" spans="2:40" ht="11">
      <c r="F173" s="2155"/>
      <c r="G173" s="2155"/>
      <c r="H173" s="2155"/>
      <c r="I173" s="2155"/>
      <c r="J173" s="2155"/>
      <c r="K173" s="2155"/>
      <c r="L173" s="2155"/>
      <c r="M173" s="2155"/>
      <c r="N173" s="2155"/>
      <c r="O173" s="2155"/>
      <c r="P173" s="2155"/>
      <c r="Q173" s="2155"/>
      <c r="R173" s="2155"/>
      <c r="S173" s="2155"/>
      <c r="T173" s="2155"/>
      <c r="U173" s="2155"/>
      <c r="V173" s="2155"/>
      <c r="W173" s="2155"/>
      <c r="X173" s="2155"/>
      <c r="Y173" s="2155"/>
      <c r="Z173" s="2155"/>
      <c r="AA173" s="2155"/>
      <c r="AB173" s="2155"/>
      <c r="AC173" s="2155"/>
      <c r="AD173" s="2155"/>
      <c r="AE173" s="2155"/>
      <c r="AF173" s="2155"/>
      <c r="AG173" s="2155"/>
      <c r="AH173" s="2155"/>
      <c r="AI173" s="2155"/>
      <c r="AJ173" s="2155"/>
      <c r="AK173" s="2155"/>
      <c r="AL173" s="2155"/>
      <c r="AM173" s="2155"/>
    </row>
    <row r="174" spans="2:40" ht="11">
      <c r="E174" s="2208"/>
      <c r="F174" s="2208"/>
      <c r="G174" s="2208"/>
      <c r="H174" s="2208"/>
      <c r="I174" s="2208"/>
      <c r="J174" s="2208"/>
      <c r="K174" s="2208"/>
      <c r="L174" s="2208"/>
      <c r="M174" s="2208"/>
      <c r="N174" s="2208"/>
      <c r="O174" s="2208"/>
      <c r="P174" s="2208"/>
      <c r="Q174" s="2208"/>
      <c r="R174" s="2208"/>
      <c r="S174" s="2208"/>
      <c r="T174" s="2208"/>
      <c r="U174" s="2208"/>
      <c r="V174" s="2208"/>
      <c r="W174" s="2208"/>
      <c r="X174" s="2208"/>
      <c r="Y174" s="2208"/>
      <c r="Z174" s="2208"/>
      <c r="AA174" s="2208"/>
      <c r="AB174" s="2208"/>
      <c r="AC174" s="2208"/>
      <c r="AD174" s="2208"/>
      <c r="AE174" s="2208"/>
      <c r="AF174" s="2208"/>
      <c r="AG174" s="2208"/>
      <c r="AH174" s="2208"/>
      <c r="AI174" s="2208"/>
      <c r="AJ174" s="2208"/>
      <c r="AK174" s="2208"/>
      <c r="AL174" s="2208"/>
      <c r="AM174" s="2208"/>
    </row>
    <row r="175" spans="2:40" ht="11">
      <c r="E175" s="2208"/>
      <c r="F175" s="2208"/>
      <c r="G175" s="2208"/>
      <c r="H175" s="2208"/>
      <c r="I175" s="2208"/>
      <c r="J175" s="2208"/>
      <c r="K175" s="2208"/>
      <c r="L175" s="2208"/>
      <c r="M175" s="2208"/>
      <c r="N175" s="2208"/>
      <c r="O175" s="2208"/>
      <c r="P175" s="2208"/>
      <c r="Q175" s="2208"/>
      <c r="R175" s="2208"/>
      <c r="S175" s="2208"/>
      <c r="T175" s="2208"/>
      <c r="U175" s="2208"/>
      <c r="V175" s="2208"/>
      <c r="W175" s="2208"/>
      <c r="X175" s="2208"/>
      <c r="Y175" s="2208"/>
      <c r="Z175" s="2208"/>
      <c r="AA175" s="2208"/>
      <c r="AB175" s="2208"/>
      <c r="AC175" s="2208"/>
      <c r="AD175" s="2208"/>
      <c r="AE175" s="2208"/>
      <c r="AF175" s="2208"/>
      <c r="AG175" s="2208"/>
      <c r="AH175" s="2208"/>
      <c r="AI175" s="2208"/>
      <c r="AJ175" s="2208"/>
      <c r="AK175" s="2208"/>
      <c r="AL175" s="2208"/>
      <c r="AM175" s="2208"/>
    </row>
    <row r="176" spans="2:40">
      <c r="F176" s="2155"/>
      <c r="G176" s="2155"/>
      <c r="H176" s="2155"/>
      <c r="I176" s="2209"/>
      <c r="J176" s="2155"/>
      <c r="K176" s="2210"/>
      <c r="L176" s="2155"/>
      <c r="M176" s="2155"/>
      <c r="N176" s="2155"/>
      <c r="O176" s="2155"/>
      <c r="P176" s="2155"/>
      <c r="Q176" s="2155"/>
      <c r="R176" s="2155"/>
      <c r="S176" s="2155"/>
      <c r="T176" s="2155"/>
      <c r="U176" s="2211"/>
      <c r="V176" s="2155"/>
      <c r="W176" s="2155"/>
      <c r="X176" s="2155"/>
      <c r="Y176" s="2155"/>
      <c r="Z176" s="2155"/>
      <c r="AA176" s="2208"/>
      <c r="AB176" s="2208"/>
      <c r="AC176" s="2208"/>
      <c r="AD176" s="2208"/>
      <c r="AE176" s="2155"/>
      <c r="AF176" s="2155"/>
      <c r="AG176" s="2155"/>
      <c r="AH176" s="2155"/>
      <c r="AI176" s="2155"/>
      <c r="AJ176" s="2155"/>
      <c r="AK176" s="2155"/>
      <c r="AL176" s="2155"/>
      <c r="AM176" s="2155"/>
    </row>
    <row r="177" spans="6:39">
      <c r="F177" s="2155"/>
      <c r="G177" s="2155"/>
      <c r="H177" s="2155"/>
      <c r="I177" s="2209"/>
      <c r="J177" s="2155"/>
      <c r="K177" s="2210"/>
      <c r="L177" s="2155"/>
      <c r="M177" s="2155"/>
      <c r="N177" s="2155"/>
      <c r="O177" s="2155"/>
      <c r="P177" s="2155"/>
      <c r="Q177" s="2155"/>
      <c r="R177" s="2155"/>
      <c r="S177" s="2155"/>
      <c r="T177" s="2155"/>
      <c r="U177" s="2211"/>
      <c r="V177" s="2155"/>
      <c r="W177" s="2155"/>
      <c r="X177" s="2155"/>
      <c r="Y177" s="2155"/>
      <c r="Z177" s="2155"/>
      <c r="AA177" s="2208"/>
      <c r="AB177" s="2208"/>
      <c r="AC177" s="2208"/>
      <c r="AD177" s="2208"/>
      <c r="AE177" s="2155"/>
      <c r="AF177" s="2155"/>
      <c r="AG177" s="2155"/>
      <c r="AH177" s="2155"/>
      <c r="AI177" s="2155"/>
      <c r="AJ177" s="2155"/>
      <c r="AK177" s="2155"/>
      <c r="AL177" s="2155"/>
      <c r="AM177" s="2155"/>
    </row>
    <row r="178" spans="6:39">
      <c r="F178" s="2155"/>
      <c r="G178" s="2155"/>
      <c r="H178" s="2155"/>
      <c r="I178" s="2209"/>
      <c r="J178" s="2155"/>
      <c r="K178" s="2210"/>
      <c r="L178" s="2155"/>
      <c r="M178" s="2155"/>
      <c r="N178" s="2155"/>
      <c r="O178" s="2155"/>
      <c r="P178" s="2155"/>
      <c r="Q178" s="2155"/>
      <c r="R178" s="2155"/>
      <c r="S178" s="2155"/>
      <c r="T178" s="2155"/>
      <c r="U178" s="2211"/>
      <c r="V178" s="2155"/>
      <c r="W178" s="2155"/>
      <c r="X178" s="2155"/>
      <c r="Y178" s="2155"/>
      <c r="Z178" s="2155"/>
      <c r="AA178" s="2208"/>
      <c r="AB178" s="2208"/>
      <c r="AC178" s="2208"/>
      <c r="AD178" s="2208"/>
      <c r="AE178" s="2155"/>
      <c r="AF178" s="2155"/>
      <c r="AG178" s="2155"/>
      <c r="AH178" s="2155"/>
      <c r="AI178" s="2155"/>
      <c r="AJ178" s="2155"/>
      <c r="AK178" s="2155"/>
      <c r="AL178" s="2155"/>
      <c r="AM178" s="2155"/>
    </row>
    <row r="179" spans="6:39">
      <c r="F179" s="2155"/>
      <c r="G179" s="2155"/>
      <c r="H179" s="2155"/>
      <c r="I179" s="2209"/>
      <c r="J179" s="2155"/>
      <c r="K179" s="2210"/>
      <c r="L179" s="2155"/>
      <c r="M179" s="2155"/>
      <c r="N179" s="2155"/>
      <c r="O179" s="2155"/>
      <c r="P179" s="2155"/>
      <c r="Q179" s="2155"/>
      <c r="R179" s="2155"/>
      <c r="S179" s="2155"/>
      <c r="T179" s="2155"/>
      <c r="U179" s="2211"/>
      <c r="V179" s="2155"/>
      <c r="W179" s="2155"/>
      <c r="X179" s="2155"/>
      <c r="Y179" s="2155"/>
      <c r="Z179" s="2155"/>
      <c r="AA179" s="2208"/>
      <c r="AB179" s="2208"/>
      <c r="AC179" s="2208"/>
      <c r="AD179" s="2208"/>
      <c r="AE179" s="2155"/>
      <c r="AF179" s="2155"/>
      <c r="AG179" s="2155"/>
      <c r="AH179" s="2155"/>
      <c r="AI179" s="2155"/>
      <c r="AJ179" s="2155"/>
      <c r="AK179" s="2155"/>
      <c r="AL179" s="2155"/>
      <c r="AM179" s="2155"/>
    </row>
    <row r="180" spans="6:39">
      <c r="F180" s="2155"/>
      <c r="G180" s="2155"/>
      <c r="H180" s="2155"/>
      <c r="I180" s="2209"/>
      <c r="J180" s="2155"/>
      <c r="K180" s="2210"/>
      <c r="L180" s="2155"/>
      <c r="M180" s="2155"/>
      <c r="N180" s="2155"/>
      <c r="O180" s="2155"/>
      <c r="P180" s="2155"/>
      <c r="Q180" s="2155"/>
      <c r="R180" s="2155"/>
      <c r="S180" s="2155"/>
      <c r="T180" s="2155"/>
      <c r="U180" s="2211"/>
      <c r="V180" s="2155"/>
      <c r="W180" s="2155"/>
      <c r="X180" s="2155"/>
      <c r="Y180" s="2155"/>
      <c r="Z180" s="2155"/>
      <c r="AA180" s="2208"/>
      <c r="AB180" s="2208"/>
      <c r="AC180" s="2208"/>
      <c r="AD180" s="2208"/>
      <c r="AE180" s="2155"/>
      <c r="AF180" s="2155"/>
      <c r="AG180" s="2155"/>
      <c r="AH180" s="2155"/>
      <c r="AI180" s="2155"/>
      <c r="AJ180" s="2155"/>
      <c r="AK180" s="2155"/>
      <c r="AL180" s="2155"/>
      <c r="AM180" s="2155"/>
    </row>
    <row r="181" spans="6:39">
      <c r="F181" s="2155"/>
      <c r="G181" s="2155"/>
      <c r="H181" s="2155"/>
      <c r="I181" s="2209"/>
      <c r="J181" s="2155"/>
      <c r="K181" s="2210"/>
      <c r="L181" s="2155"/>
      <c r="M181" s="2155"/>
      <c r="N181" s="2155"/>
      <c r="O181" s="2155"/>
      <c r="P181" s="2155"/>
      <c r="Q181" s="2155"/>
      <c r="R181" s="2155"/>
      <c r="S181" s="2155"/>
      <c r="T181" s="2155"/>
      <c r="U181" s="2211"/>
      <c r="V181" s="2155"/>
      <c r="W181" s="2155"/>
      <c r="X181" s="2155"/>
      <c r="Y181" s="2155"/>
      <c r="Z181" s="2155"/>
      <c r="AA181" s="2208"/>
      <c r="AB181" s="2208"/>
      <c r="AC181" s="2208"/>
      <c r="AD181" s="2208"/>
      <c r="AE181" s="2155"/>
      <c r="AF181" s="2155"/>
      <c r="AG181" s="2155"/>
      <c r="AH181" s="2155"/>
      <c r="AI181" s="2155"/>
      <c r="AJ181" s="2155"/>
      <c r="AK181" s="2155"/>
      <c r="AL181" s="2155"/>
      <c r="AM181" s="2155"/>
    </row>
    <row r="182" spans="6:39">
      <c r="F182" s="2155"/>
      <c r="G182" s="2155"/>
      <c r="H182" s="2155"/>
      <c r="I182" s="2209"/>
      <c r="J182" s="2155"/>
      <c r="K182" s="2210"/>
      <c r="L182" s="2155"/>
      <c r="M182" s="2155"/>
      <c r="N182" s="2155"/>
      <c r="O182" s="2155"/>
      <c r="P182" s="2155"/>
      <c r="Q182" s="2155"/>
      <c r="R182" s="2155"/>
      <c r="S182" s="2155"/>
      <c r="T182" s="2155"/>
      <c r="U182" s="2211"/>
      <c r="V182" s="2155"/>
      <c r="W182" s="2155"/>
      <c r="X182" s="2155"/>
      <c r="Y182" s="2155"/>
      <c r="Z182" s="2155"/>
      <c r="AA182" s="2208"/>
      <c r="AB182" s="2208"/>
      <c r="AC182" s="2208"/>
      <c r="AD182" s="2208"/>
      <c r="AE182" s="2155"/>
      <c r="AF182" s="2155"/>
      <c r="AG182" s="2155"/>
      <c r="AH182" s="2155"/>
      <c r="AI182" s="2155"/>
      <c r="AJ182" s="2155"/>
      <c r="AK182" s="2155"/>
      <c r="AL182" s="2155"/>
      <c r="AM182" s="2155"/>
    </row>
    <row r="183" spans="6:39">
      <c r="F183" s="2155"/>
      <c r="G183" s="2155"/>
      <c r="H183" s="2155"/>
      <c r="I183" s="2209"/>
      <c r="J183" s="2155"/>
      <c r="K183" s="2210"/>
      <c r="L183" s="2155"/>
      <c r="M183" s="2155"/>
      <c r="N183" s="2155"/>
      <c r="O183" s="2155"/>
      <c r="P183" s="2155"/>
      <c r="Q183" s="2155"/>
      <c r="R183" s="2155"/>
      <c r="S183" s="2155"/>
      <c r="T183" s="2155"/>
      <c r="U183" s="2211"/>
      <c r="V183" s="2155"/>
      <c r="W183" s="2155"/>
      <c r="X183" s="2155"/>
      <c r="Y183" s="2155"/>
      <c r="Z183" s="2155"/>
      <c r="AA183" s="2208"/>
      <c r="AB183" s="2208"/>
      <c r="AC183" s="2208"/>
      <c r="AD183" s="2208"/>
      <c r="AE183" s="2155"/>
      <c r="AF183" s="2155"/>
      <c r="AG183" s="2155"/>
      <c r="AH183" s="2155"/>
      <c r="AI183" s="2155"/>
      <c r="AJ183" s="2155"/>
      <c r="AK183" s="2155"/>
      <c r="AL183" s="2155"/>
      <c r="AM183" s="2155"/>
    </row>
    <row r="184" spans="6:39">
      <c r="F184" s="2155"/>
      <c r="G184" s="2155"/>
      <c r="H184" s="2155"/>
      <c r="I184" s="2209"/>
      <c r="J184" s="2155"/>
      <c r="K184" s="2210"/>
      <c r="L184" s="2155"/>
      <c r="M184" s="2155"/>
      <c r="N184" s="2155"/>
      <c r="O184" s="2155"/>
      <c r="P184" s="2155"/>
      <c r="Q184" s="2155"/>
      <c r="R184" s="2155"/>
      <c r="S184" s="2155"/>
      <c r="T184" s="2155"/>
      <c r="U184" s="2211"/>
      <c r="V184" s="2155"/>
      <c r="W184" s="2155"/>
      <c r="X184" s="2155"/>
      <c r="Y184" s="2155"/>
      <c r="Z184" s="2155"/>
      <c r="AA184" s="2208"/>
      <c r="AB184" s="2208"/>
      <c r="AC184" s="2208"/>
      <c r="AD184" s="2208"/>
      <c r="AE184" s="2155"/>
      <c r="AF184" s="2155"/>
      <c r="AG184" s="2155"/>
      <c r="AH184" s="2155"/>
      <c r="AI184" s="2155"/>
      <c r="AJ184" s="2155"/>
      <c r="AK184" s="2155"/>
      <c r="AL184" s="2155"/>
      <c r="AM184" s="2155"/>
    </row>
    <row r="185" spans="6:39">
      <c r="F185" s="2155"/>
      <c r="G185" s="2155"/>
      <c r="H185" s="2155"/>
      <c r="I185" s="2209"/>
      <c r="J185" s="2155"/>
      <c r="K185" s="2210"/>
      <c r="L185" s="2155"/>
      <c r="M185" s="2155"/>
      <c r="N185" s="2155"/>
      <c r="O185" s="2155"/>
      <c r="P185" s="2155"/>
      <c r="Q185" s="2155"/>
      <c r="R185" s="2155"/>
      <c r="S185" s="2155"/>
      <c r="T185" s="2155"/>
      <c r="U185" s="2211"/>
      <c r="V185" s="2155"/>
      <c r="W185" s="2155"/>
      <c r="X185" s="2155"/>
      <c r="Y185" s="2155"/>
      <c r="Z185" s="2155"/>
      <c r="AA185" s="2208"/>
      <c r="AB185" s="2208"/>
      <c r="AC185" s="2208"/>
      <c r="AD185" s="2208"/>
      <c r="AE185" s="2155"/>
      <c r="AF185" s="2155"/>
      <c r="AG185" s="2155"/>
      <c r="AH185" s="2155"/>
      <c r="AI185" s="2155"/>
      <c r="AJ185" s="2155"/>
      <c r="AK185" s="2155"/>
      <c r="AL185" s="2155"/>
      <c r="AM185" s="2155"/>
    </row>
    <row r="186" spans="6:39">
      <c r="F186" s="2155"/>
      <c r="G186" s="2155"/>
      <c r="H186" s="2155"/>
      <c r="I186" s="2209"/>
      <c r="J186" s="2155"/>
      <c r="K186" s="2210"/>
      <c r="L186" s="2155"/>
      <c r="M186" s="2155"/>
      <c r="N186" s="2155"/>
      <c r="O186" s="2155"/>
      <c r="P186" s="2155"/>
      <c r="Q186" s="2155"/>
      <c r="R186" s="2155"/>
      <c r="S186" s="2155"/>
      <c r="T186" s="2155"/>
      <c r="U186" s="2211"/>
      <c r="V186" s="2155"/>
      <c r="W186" s="2155"/>
      <c r="X186" s="2155"/>
      <c r="Y186" s="2155"/>
      <c r="Z186" s="2155"/>
      <c r="AA186" s="2208"/>
      <c r="AB186" s="2208"/>
      <c r="AC186" s="2208"/>
      <c r="AD186" s="2208"/>
      <c r="AE186" s="2155"/>
      <c r="AF186" s="2155"/>
      <c r="AG186" s="2155"/>
      <c r="AH186" s="2155"/>
      <c r="AI186" s="2155"/>
      <c r="AJ186" s="2155"/>
      <c r="AK186" s="2155"/>
      <c r="AL186" s="2155"/>
      <c r="AM186" s="2155"/>
    </row>
    <row r="187" spans="6:39">
      <c r="F187" s="2155"/>
      <c r="G187" s="2155"/>
      <c r="H187" s="2155"/>
      <c r="I187" s="2209"/>
      <c r="J187" s="2155"/>
      <c r="K187" s="2210"/>
      <c r="L187" s="2155"/>
      <c r="M187" s="2155"/>
      <c r="N187" s="2155"/>
      <c r="O187" s="2155"/>
      <c r="P187" s="2155"/>
      <c r="Q187" s="2155"/>
      <c r="R187" s="2155"/>
      <c r="S187" s="2155"/>
      <c r="T187" s="2155"/>
      <c r="U187" s="2211"/>
      <c r="V187" s="2155"/>
      <c r="W187" s="2155"/>
      <c r="X187" s="2155"/>
      <c r="Y187" s="2155"/>
      <c r="Z187" s="2155"/>
      <c r="AA187" s="2208"/>
      <c r="AB187" s="2208"/>
      <c r="AC187" s="2208"/>
      <c r="AD187" s="2208"/>
      <c r="AE187" s="2155"/>
      <c r="AF187" s="2155"/>
      <c r="AG187" s="2155"/>
      <c r="AH187" s="2155"/>
      <c r="AI187" s="2155"/>
      <c r="AJ187" s="2155"/>
      <c r="AK187" s="2155"/>
      <c r="AL187" s="2155"/>
      <c r="AM187" s="2155"/>
    </row>
    <row r="188" spans="6:39">
      <c r="F188" s="2155"/>
      <c r="G188" s="2155"/>
      <c r="H188" s="2155"/>
      <c r="I188" s="2209"/>
      <c r="J188" s="2155"/>
      <c r="K188" s="2210"/>
      <c r="L188" s="2155"/>
      <c r="M188" s="2155"/>
      <c r="N188" s="2155"/>
      <c r="O188" s="2155"/>
      <c r="P188" s="2155"/>
      <c r="Q188" s="2155"/>
      <c r="R188" s="2155"/>
      <c r="S188" s="2155"/>
      <c r="T188" s="2155"/>
      <c r="U188" s="2211"/>
      <c r="V188" s="2155"/>
      <c r="W188" s="2155"/>
      <c r="X188" s="2155"/>
      <c r="Y188" s="2155"/>
      <c r="Z188" s="2155"/>
      <c r="AA188" s="2208"/>
      <c r="AB188" s="2208"/>
      <c r="AC188" s="2208"/>
      <c r="AD188" s="2208"/>
      <c r="AE188" s="2155"/>
      <c r="AF188" s="2155"/>
      <c r="AG188" s="2155"/>
      <c r="AH188" s="2155"/>
      <c r="AI188" s="2155"/>
      <c r="AJ188" s="2155"/>
      <c r="AK188" s="2155"/>
      <c r="AL188" s="2155"/>
      <c r="AM188" s="2155"/>
    </row>
    <row r="189" spans="6:39">
      <c r="F189" s="2155"/>
      <c r="G189" s="2155"/>
      <c r="H189" s="2155"/>
      <c r="I189" s="2209"/>
      <c r="J189" s="2155"/>
      <c r="K189" s="2210"/>
      <c r="L189" s="2155"/>
      <c r="M189" s="2155"/>
      <c r="N189" s="2155"/>
      <c r="O189" s="2155"/>
      <c r="P189" s="2155"/>
      <c r="Q189" s="2155"/>
      <c r="R189" s="2155"/>
      <c r="S189" s="2155"/>
      <c r="T189" s="2155"/>
      <c r="U189" s="2211"/>
      <c r="V189" s="2155"/>
      <c r="W189" s="2155"/>
      <c r="X189" s="2155"/>
      <c r="Y189" s="2155"/>
      <c r="Z189" s="2155"/>
      <c r="AA189" s="2208"/>
      <c r="AB189" s="2208"/>
      <c r="AC189" s="2208"/>
      <c r="AD189" s="2208"/>
      <c r="AE189" s="2155"/>
      <c r="AF189" s="2155"/>
      <c r="AG189" s="2155"/>
      <c r="AH189" s="2155"/>
      <c r="AI189" s="2155"/>
      <c r="AJ189" s="2155"/>
      <c r="AK189" s="2155"/>
      <c r="AL189" s="2155"/>
      <c r="AM189" s="2155"/>
    </row>
    <row r="190" spans="6:39">
      <c r="F190" s="2155"/>
      <c r="G190" s="2155"/>
      <c r="H190" s="2155"/>
      <c r="I190" s="2209"/>
      <c r="J190" s="2155"/>
      <c r="K190" s="2210"/>
      <c r="L190" s="2155"/>
      <c r="M190" s="2155"/>
      <c r="N190" s="2155"/>
      <c r="O190" s="2155"/>
      <c r="P190" s="2155"/>
      <c r="Q190" s="2155"/>
      <c r="R190" s="2155"/>
      <c r="S190" s="2155"/>
      <c r="T190" s="2155"/>
      <c r="U190" s="2211"/>
      <c r="V190" s="2155"/>
      <c r="W190" s="2155"/>
      <c r="X190" s="2155"/>
      <c r="Y190" s="2155"/>
      <c r="Z190" s="2155"/>
      <c r="AA190" s="2208"/>
      <c r="AB190" s="2208"/>
      <c r="AC190" s="2208"/>
      <c r="AD190" s="2208"/>
      <c r="AE190" s="2155"/>
      <c r="AF190" s="2155"/>
      <c r="AG190" s="2155"/>
      <c r="AH190" s="2155"/>
      <c r="AI190" s="2155"/>
      <c r="AJ190" s="2155"/>
      <c r="AK190" s="2155"/>
      <c r="AL190" s="2155"/>
      <c r="AM190" s="2155"/>
    </row>
    <row r="191" spans="6:39">
      <c r="F191" s="2155"/>
      <c r="G191" s="2155"/>
      <c r="H191" s="2155"/>
      <c r="I191" s="2209"/>
      <c r="J191" s="2155"/>
      <c r="K191" s="2210"/>
      <c r="L191" s="2155"/>
      <c r="M191" s="2155"/>
      <c r="N191" s="2155"/>
      <c r="O191" s="2155"/>
      <c r="P191" s="2155"/>
      <c r="Q191" s="2155"/>
      <c r="R191" s="2155"/>
      <c r="S191" s="2155"/>
      <c r="T191" s="2155"/>
      <c r="U191" s="2211"/>
      <c r="V191" s="2155"/>
      <c r="W191" s="2155"/>
      <c r="X191" s="2155"/>
      <c r="Y191" s="2155"/>
      <c r="Z191" s="2155"/>
      <c r="AA191" s="2208"/>
      <c r="AB191" s="2208"/>
      <c r="AC191" s="2208"/>
      <c r="AD191" s="2208"/>
      <c r="AE191" s="2155"/>
      <c r="AF191" s="2155"/>
      <c r="AG191" s="2155"/>
      <c r="AH191" s="2155"/>
      <c r="AI191" s="2155"/>
      <c r="AJ191" s="2155"/>
      <c r="AK191" s="2155"/>
      <c r="AL191" s="2155"/>
      <c r="AM191" s="2155"/>
    </row>
    <row r="192" spans="6:39">
      <c r="F192" s="2155"/>
      <c r="G192" s="2155"/>
      <c r="H192" s="2155"/>
      <c r="I192" s="2209"/>
      <c r="J192" s="2155"/>
      <c r="K192" s="2210"/>
      <c r="L192" s="2155"/>
      <c r="M192" s="2155"/>
      <c r="N192" s="2155"/>
      <c r="O192" s="2155"/>
      <c r="P192" s="2155"/>
      <c r="Q192" s="2155"/>
      <c r="R192" s="2155"/>
      <c r="S192" s="2155"/>
      <c r="T192" s="2155"/>
      <c r="U192" s="2211"/>
      <c r="V192" s="2155"/>
      <c r="W192" s="2155"/>
      <c r="X192" s="2155"/>
      <c r="Y192" s="2155"/>
      <c r="Z192" s="2155"/>
      <c r="AA192" s="2208"/>
      <c r="AB192" s="2208"/>
      <c r="AC192" s="2208"/>
      <c r="AD192" s="2208"/>
      <c r="AE192" s="2155"/>
      <c r="AF192" s="2155"/>
      <c r="AG192" s="2155"/>
      <c r="AH192" s="2155"/>
      <c r="AI192" s="2155"/>
      <c r="AJ192" s="2155"/>
      <c r="AK192" s="2155"/>
      <c r="AL192" s="2155"/>
      <c r="AM192" s="2155"/>
    </row>
    <row r="193" spans="6:39">
      <c r="F193" s="2155"/>
      <c r="G193" s="2155"/>
      <c r="H193" s="2155"/>
      <c r="I193" s="2209"/>
      <c r="J193" s="2155"/>
      <c r="K193" s="2210"/>
      <c r="L193" s="2155"/>
      <c r="M193" s="2155"/>
      <c r="N193" s="2155"/>
      <c r="O193" s="2155"/>
      <c r="P193" s="2155"/>
      <c r="Q193" s="2155"/>
      <c r="R193" s="2155"/>
      <c r="S193" s="2155"/>
      <c r="T193" s="2155"/>
      <c r="U193" s="2211"/>
      <c r="V193" s="2155"/>
      <c r="W193" s="2155"/>
      <c r="X193" s="2155"/>
      <c r="Y193" s="2155"/>
      <c r="Z193" s="2155"/>
      <c r="AA193" s="2208"/>
      <c r="AB193" s="2208"/>
      <c r="AC193" s="2208"/>
      <c r="AD193" s="2208"/>
      <c r="AE193" s="2155"/>
      <c r="AF193" s="2155"/>
      <c r="AG193" s="2155"/>
      <c r="AH193" s="2155"/>
      <c r="AI193" s="2155"/>
      <c r="AJ193" s="2155"/>
      <c r="AK193" s="2155"/>
      <c r="AL193" s="2155"/>
      <c r="AM193" s="2155"/>
    </row>
    <row r="194" spans="6:39">
      <c r="F194" s="2155"/>
      <c r="G194" s="2155"/>
      <c r="H194" s="2155"/>
      <c r="I194" s="2209"/>
      <c r="J194" s="2155"/>
      <c r="K194" s="2210"/>
      <c r="L194" s="2155"/>
      <c r="M194" s="2155"/>
      <c r="N194" s="2155"/>
      <c r="O194" s="2155"/>
      <c r="P194" s="2155"/>
      <c r="Q194" s="2155"/>
      <c r="R194" s="2155"/>
      <c r="S194" s="2155"/>
      <c r="T194" s="2155"/>
      <c r="U194" s="2211"/>
      <c r="V194" s="2155"/>
      <c r="W194" s="2155"/>
      <c r="X194" s="2155"/>
      <c r="Y194" s="2155"/>
      <c r="Z194" s="2155"/>
      <c r="AA194" s="2208"/>
      <c r="AB194" s="2208"/>
      <c r="AC194" s="2208"/>
      <c r="AD194" s="2208"/>
      <c r="AE194" s="2155"/>
      <c r="AF194" s="2155"/>
      <c r="AG194" s="2155"/>
      <c r="AH194" s="2155"/>
      <c r="AI194" s="2155"/>
      <c r="AJ194" s="2155"/>
      <c r="AK194" s="2155"/>
      <c r="AL194" s="2155"/>
      <c r="AM194" s="2155"/>
    </row>
    <row r="195" spans="6:39">
      <c r="F195" s="2155"/>
      <c r="G195" s="2155"/>
      <c r="H195" s="2155"/>
      <c r="I195" s="2209"/>
      <c r="J195" s="2155"/>
      <c r="K195" s="2210"/>
      <c r="L195" s="2155"/>
      <c r="M195" s="2155"/>
      <c r="N195" s="2155"/>
      <c r="O195" s="2155"/>
      <c r="P195" s="2155"/>
      <c r="Q195" s="2155"/>
      <c r="R195" s="2155"/>
      <c r="S195" s="2155"/>
      <c r="T195" s="2155"/>
      <c r="U195" s="2211"/>
      <c r="V195" s="2155"/>
      <c r="W195" s="2155"/>
      <c r="X195" s="2155"/>
      <c r="Y195" s="2155"/>
      <c r="Z195" s="2155"/>
      <c r="AA195" s="2208"/>
      <c r="AB195" s="2208"/>
      <c r="AC195" s="2208"/>
      <c r="AD195" s="2208"/>
      <c r="AE195" s="2155"/>
      <c r="AF195" s="2155"/>
      <c r="AG195" s="2155"/>
      <c r="AH195" s="2155"/>
      <c r="AI195" s="2155"/>
      <c r="AJ195" s="2155"/>
      <c r="AK195" s="2155"/>
      <c r="AL195" s="2155"/>
      <c r="AM195" s="2155"/>
    </row>
    <row r="196" spans="6:39">
      <c r="F196" s="2155"/>
      <c r="G196" s="2155"/>
      <c r="H196" s="2155"/>
      <c r="I196" s="2209"/>
      <c r="J196" s="2155"/>
      <c r="K196" s="2210"/>
      <c r="L196" s="2155"/>
      <c r="M196" s="2155"/>
      <c r="N196" s="2155"/>
      <c r="O196" s="2155"/>
      <c r="P196" s="2155"/>
      <c r="Q196" s="2155"/>
      <c r="R196" s="2155"/>
      <c r="S196" s="2155"/>
      <c r="T196" s="2155"/>
      <c r="U196" s="2211"/>
      <c r="V196" s="2155"/>
      <c r="W196" s="2155"/>
      <c r="X196" s="2155"/>
      <c r="Y196" s="2155"/>
      <c r="Z196" s="2155"/>
      <c r="AA196" s="2208"/>
      <c r="AB196" s="2208"/>
      <c r="AC196" s="2208"/>
      <c r="AD196" s="2208"/>
      <c r="AE196" s="2155"/>
      <c r="AF196" s="2155"/>
      <c r="AG196" s="2155"/>
      <c r="AH196" s="2155"/>
      <c r="AI196" s="2155"/>
      <c r="AJ196" s="2155"/>
      <c r="AK196" s="2155"/>
      <c r="AL196" s="2155"/>
      <c r="AM196" s="2155"/>
    </row>
    <row r="197" spans="6:39" ht="8.25" customHeight="1">
      <c r="F197" s="2155"/>
      <c r="G197" s="2155"/>
      <c r="H197" s="2155"/>
      <c r="I197" s="2209"/>
      <c r="J197" s="2155"/>
      <c r="K197" s="2210"/>
      <c r="L197" s="2155"/>
      <c r="M197" s="2155"/>
      <c r="N197" s="2155"/>
      <c r="O197" s="2155"/>
      <c r="P197" s="2155"/>
      <c r="Q197" s="2155"/>
      <c r="R197" s="2155"/>
      <c r="S197" s="2155"/>
      <c r="T197" s="2155"/>
      <c r="U197" s="2211"/>
      <c r="V197" s="2155"/>
      <c r="W197" s="2155"/>
      <c r="X197" s="2155"/>
      <c r="Y197" s="2155"/>
      <c r="Z197" s="2155"/>
      <c r="AA197" s="2208"/>
      <c r="AB197" s="2208"/>
      <c r="AC197" s="2208"/>
      <c r="AD197" s="2208"/>
      <c r="AE197" s="2155"/>
      <c r="AF197" s="2155"/>
      <c r="AG197" s="2155"/>
      <c r="AH197" s="2155"/>
      <c r="AI197" s="2155"/>
      <c r="AJ197" s="2155"/>
      <c r="AK197" s="2155"/>
      <c r="AL197" s="2155"/>
      <c r="AM197" s="2155"/>
    </row>
    <row r="198" spans="6:39">
      <c r="F198" s="2155"/>
      <c r="G198" s="2155"/>
      <c r="H198" s="2155"/>
      <c r="I198" s="2209"/>
      <c r="J198" s="2155"/>
      <c r="K198" s="2210"/>
      <c r="L198" s="2155"/>
      <c r="M198" s="2155"/>
      <c r="N198" s="2155"/>
      <c r="O198" s="2155"/>
      <c r="P198" s="2155"/>
      <c r="Q198" s="2155"/>
      <c r="R198" s="2155"/>
      <c r="S198" s="2155"/>
      <c r="T198" s="2155"/>
      <c r="U198" s="2211"/>
      <c r="V198" s="2155"/>
      <c r="W198" s="2155"/>
      <c r="X198" s="2155"/>
      <c r="Y198" s="2155"/>
      <c r="Z198" s="2155"/>
      <c r="AA198" s="2208"/>
      <c r="AB198" s="2208"/>
      <c r="AC198" s="2208"/>
      <c r="AD198" s="2208"/>
      <c r="AE198" s="2155"/>
      <c r="AF198" s="2155"/>
      <c r="AG198" s="2155"/>
      <c r="AH198" s="2155"/>
      <c r="AI198" s="2155"/>
      <c r="AJ198" s="2155"/>
      <c r="AK198" s="2155"/>
      <c r="AL198" s="2155"/>
      <c r="AM198" s="2155"/>
    </row>
    <row r="199" spans="6:39">
      <c r="F199" s="2155"/>
      <c r="G199" s="2155"/>
      <c r="H199" s="2155"/>
      <c r="I199" s="2209"/>
      <c r="J199" s="2155"/>
      <c r="K199" s="2210"/>
      <c r="L199" s="2155"/>
      <c r="M199" s="2155"/>
      <c r="N199" s="2155"/>
      <c r="O199" s="2155"/>
      <c r="P199" s="2155"/>
      <c r="Q199" s="2155"/>
      <c r="R199" s="2155"/>
      <c r="S199" s="2155"/>
      <c r="T199" s="2155"/>
      <c r="U199" s="2211"/>
      <c r="V199" s="2155"/>
      <c r="W199" s="2155"/>
      <c r="X199" s="2155"/>
      <c r="Y199" s="2155"/>
      <c r="Z199" s="2155"/>
      <c r="AA199" s="2208"/>
      <c r="AB199" s="2208"/>
      <c r="AC199" s="2208"/>
      <c r="AD199" s="2208"/>
      <c r="AE199" s="2155"/>
      <c r="AF199" s="2155"/>
      <c r="AG199" s="2155"/>
      <c r="AH199" s="2155"/>
      <c r="AI199" s="2155"/>
      <c r="AJ199" s="2155"/>
      <c r="AK199" s="2155"/>
      <c r="AL199" s="2155"/>
      <c r="AM199" s="2155"/>
    </row>
    <row r="200" spans="6:39" ht="11">
      <c r="F200" s="2155"/>
      <c r="G200" s="2155"/>
      <c r="H200" s="2155"/>
      <c r="I200" s="2209"/>
      <c r="J200" s="2155"/>
      <c r="K200" s="2155"/>
      <c r="L200" s="2155"/>
      <c r="M200" s="2155"/>
      <c r="N200" s="2155"/>
      <c r="O200" s="2155"/>
      <c r="P200" s="2155"/>
      <c r="Q200" s="2155"/>
      <c r="R200" s="2155"/>
      <c r="S200" s="2155"/>
      <c r="T200" s="2155"/>
      <c r="U200" s="2211"/>
      <c r="V200" s="2155"/>
      <c r="W200" s="2155"/>
      <c r="X200" s="2155"/>
      <c r="Y200" s="2155"/>
      <c r="Z200" s="2155"/>
      <c r="AA200" s="2208"/>
      <c r="AB200" s="2208"/>
      <c r="AC200" s="2208"/>
      <c r="AD200" s="2208"/>
      <c r="AE200" s="2155"/>
      <c r="AF200" s="2155"/>
      <c r="AG200" s="2155"/>
      <c r="AH200" s="2155"/>
      <c r="AI200" s="2155"/>
      <c r="AJ200" s="2155"/>
      <c r="AK200" s="2155"/>
      <c r="AL200" s="2155"/>
      <c r="AM200" s="2155"/>
    </row>
    <row r="201" spans="6:39" ht="11">
      <c r="F201" s="2155"/>
      <c r="G201" s="2155"/>
      <c r="H201" s="2155"/>
      <c r="I201" s="2209"/>
      <c r="J201" s="2155"/>
      <c r="K201" s="2155"/>
      <c r="L201" s="2155"/>
      <c r="M201" s="2155"/>
      <c r="N201" s="2155"/>
      <c r="O201" s="2155"/>
      <c r="P201" s="2155"/>
      <c r="Q201" s="2155"/>
      <c r="R201" s="2155"/>
      <c r="S201" s="2155"/>
      <c r="T201" s="2155"/>
      <c r="U201" s="2155"/>
      <c r="V201" s="2155"/>
      <c r="W201" s="2155"/>
      <c r="X201" s="2155"/>
      <c r="Y201" s="2155"/>
      <c r="Z201" s="2155"/>
      <c r="AA201" s="2208"/>
      <c r="AB201" s="2208"/>
      <c r="AC201" s="2208"/>
      <c r="AD201" s="2208"/>
      <c r="AE201" s="2155"/>
      <c r="AF201" s="2155"/>
      <c r="AG201" s="2155"/>
      <c r="AH201" s="2155"/>
      <c r="AI201" s="2155"/>
      <c r="AJ201" s="2155"/>
      <c r="AK201" s="2155"/>
      <c r="AL201" s="2155"/>
      <c r="AM201" s="2155"/>
    </row>
    <row r="202" spans="6:39" ht="11">
      <c r="F202" s="2155"/>
      <c r="G202" s="2155"/>
      <c r="H202" s="2155"/>
      <c r="I202" s="2155"/>
      <c r="J202" s="2155"/>
      <c r="K202" s="2155"/>
      <c r="L202" s="2155"/>
      <c r="M202" s="2155"/>
      <c r="N202" s="2155"/>
      <c r="O202" s="2155"/>
      <c r="P202" s="2155"/>
      <c r="Q202" s="2155"/>
      <c r="R202" s="2155"/>
      <c r="S202" s="2155"/>
      <c r="T202" s="2155"/>
      <c r="U202" s="2155"/>
      <c r="V202" s="2155"/>
      <c r="W202" s="2155"/>
      <c r="X202" s="2155"/>
      <c r="Y202" s="2155"/>
      <c r="Z202" s="2155"/>
      <c r="AA202" s="2208"/>
      <c r="AB202" s="2208"/>
      <c r="AC202" s="2208"/>
      <c r="AD202" s="2208"/>
      <c r="AE202" s="2155"/>
      <c r="AF202" s="2155"/>
      <c r="AG202" s="2155"/>
      <c r="AH202" s="2155"/>
      <c r="AI202" s="2155"/>
      <c r="AJ202" s="2155"/>
      <c r="AK202" s="2155"/>
      <c r="AL202" s="2155"/>
      <c r="AM202" s="2155"/>
    </row>
    <row r="203" spans="6:39" ht="11">
      <c r="F203" s="2155"/>
      <c r="G203" s="2155"/>
      <c r="H203" s="2155"/>
      <c r="I203" s="2155"/>
      <c r="J203" s="2155"/>
      <c r="K203" s="2155"/>
      <c r="L203" s="2155"/>
      <c r="M203" s="2155"/>
      <c r="N203" s="2155"/>
      <c r="O203" s="2155"/>
      <c r="P203" s="2155"/>
      <c r="Q203" s="2155"/>
      <c r="R203" s="2155"/>
      <c r="S203" s="2155"/>
      <c r="T203" s="2155"/>
      <c r="U203" s="2155"/>
      <c r="V203" s="2155"/>
      <c r="W203" s="2155"/>
      <c r="X203" s="2155"/>
      <c r="Y203" s="2155"/>
      <c r="Z203" s="2155"/>
      <c r="AA203" s="2208"/>
      <c r="AB203" s="2208"/>
      <c r="AC203" s="2208"/>
      <c r="AD203" s="2208"/>
      <c r="AE203" s="2155"/>
      <c r="AF203" s="2155"/>
      <c r="AG203" s="2155"/>
      <c r="AH203" s="2155"/>
      <c r="AI203" s="2155"/>
      <c r="AJ203" s="2155"/>
      <c r="AK203" s="2155"/>
      <c r="AL203" s="2155"/>
      <c r="AM203" s="2155"/>
    </row>
    <row r="204" spans="6:39" ht="11">
      <c r="F204" s="2155"/>
      <c r="G204" s="2155"/>
      <c r="H204" s="2155"/>
      <c r="I204" s="2155"/>
      <c r="J204" s="2155"/>
      <c r="K204" s="2155"/>
      <c r="L204" s="2155"/>
      <c r="M204" s="2155"/>
      <c r="N204" s="2155"/>
      <c r="O204" s="2155"/>
      <c r="P204" s="2155"/>
      <c r="Q204" s="2155"/>
      <c r="R204" s="2155"/>
      <c r="S204" s="2155"/>
      <c r="T204" s="2155"/>
      <c r="U204" s="2155"/>
      <c r="V204" s="2155"/>
      <c r="W204" s="2155"/>
      <c r="X204" s="2155"/>
      <c r="Y204" s="2155"/>
      <c r="Z204" s="2155"/>
      <c r="AA204" s="2208"/>
      <c r="AB204" s="2208"/>
      <c r="AC204" s="2208"/>
      <c r="AD204" s="2208"/>
      <c r="AE204" s="2155"/>
      <c r="AF204" s="2155"/>
      <c r="AG204" s="2155"/>
      <c r="AH204" s="2155"/>
      <c r="AI204" s="2155"/>
      <c r="AJ204" s="2155"/>
      <c r="AK204" s="2155"/>
      <c r="AL204" s="2155"/>
      <c r="AM204" s="2155"/>
    </row>
    <row r="205" spans="6:39" ht="11">
      <c r="F205" s="2155"/>
      <c r="G205" s="2155"/>
      <c r="H205" s="2155"/>
      <c r="I205" s="2155"/>
      <c r="J205" s="2155"/>
      <c r="K205" s="2155"/>
      <c r="L205" s="2155"/>
      <c r="M205" s="2155"/>
      <c r="N205" s="2155"/>
      <c r="O205" s="2155"/>
      <c r="P205" s="2155"/>
      <c r="Q205" s="2155"/>
      <c r="R205" s="2155"/>
      <c r="S205" s="2155"/>
      <c r="T205" s="2155"/>
      <c r="U205" s="2155"/>
      <c r="V205" s="2155"/>
      <c r="W205" s="2155"/>
      <c r="X205" s="2155"/>
      <c r="Y205" s="2155"/>
      <c r="Z205" s="2155"/>
      <c r="AA205" s="2208"/>
      <c r="AB205" s="2208"/>
      <c r="AC205" s="2208"/>
      <c r="AD205" s="2208"/>
      <c r="AE205" s="2155"/>
      <c r="AF205" s="2155"/>
      <c r="AG205" s="2155"/>
      <c r="AH205" s="2155"/>
      <c r="AI205" s="2155"/>
      <c r="AJ205" s="2155"/>
      <c r="AK205" s="2155"/>
      <c r="AL205" s="2155"/>
      <c r="AM205" s="2155"/>
    </row>
    <row r="206" spans="6:39" ht="11">
      <c r="F206" s="2155"/>
      <c r="G206" s="2155"/>
      <c r="H206" s="2155"/>
      <c r="I206" s="2155"/>
      <c r="J206" s="2155"/>
      <c r="K206" s="2155"/>
      <c r="L206" s="2155"/>
      <c r="M206" s="2155"/>
      <c r="N206" s="2155"/>
      <c r="O206" s="2155"/>
      <c r="P206" s="2155"/>
      <c r="Q206" s="2155"/>
      <c r="R206" s="2155"/>
      <c r="S206" s="2155"/>
      <c r="T206" s="2155"/>
      <c r="U206" s="2155"/>
      <c r="V206" s="2155"/>
      <c r="W206" s="2155"/>
      <c r="X206" s="2155"/>
      <c r="Y206" s="2155"/>
      <c r="Z206" s="2155"/>
      <c r="AA206" s="2208"/>
      <c r="AB206" s="2208"/>
      <c r="AC206" s="2208"/>
      <c r="AD206" s="2208"/>
      <c r="AE206" s="2155"/>
      <c r="AF206" s="2155"/>
      <c r="AG206" s="2155"/>
      <c r="AH206" s="2155"/>
      <c r="AI206" s="2155"/>
      <c r="AJ206" s="2155"/>
      <c r="AK206" s="2155"/>
      <c r="AL206" s="2155"/>
      <c r="AM206" s="2155"/>
    </row>
    <row r="207" spans="6:39" ht="11">
      <c r="F207" s="2155"/>
      <c r="G207" s="2155"/>
      <c r="H207" s="2155"/>
      <c r="I207" s="2155"/>
      <c r="J207" s="2155"/>
      <c r="K207" s="2155"/>
      <c r="L207" s="2155"/>
      <c r="M207" s="2155"/>
      <c r="N207" s="2155"/>
      <c r="O207" s="2155"/>
      <c r="P207" s="2155"/>
      <c r="Q207" s="2155"/>
      <c r="R207" s="2155"/>
      <c r="S207" s="2155"/>
      <c r="T207" s="2155"/>
      <c r="U207" s="2155"/>
      <c r="V207" s="2155"/>
      <c r="W207" s="2155"/>
      <c r="X207" s="2155"/>
      <c r="Y207" s="2155"/>
      <c r="Z207" s="2155"/>
      <c r="AA207" s="2208"/>
      <c r="AB207" s="2208"/>
      <c r="AC207" s="2208"/>
      <c r="AD207" s="2208"/>
      <c r="AE207" s="2155"/>
      <c r="AF207" s="2155"/>
      <c r="AG207" s="2155"/>
      <c r="AH207" s="2155"/>
      <c r="AI207" s="2155"/>
      <c r="AJ207" s="2155"/>
      <c r="AK207" s="2155"/>
      <c r="AL207" s="2155"/>
      <c r="AM207" s="2155"/>
    </row>
    <row r="208" spans="6:39" ht="11">
      <c r="F208" s="2155"/>
      <c r="G208" s="2155"/>
      <c r="H208" s="2155"/>
      <c r="I208" s="2155"/>
      <c r="J208" s="2155"/>
      <c r="K208" s="2155"/>
      <c r="L208" s="2155"/>
      <c r="M208" s="2155"/>
      <c r="N208" s="2155"/>
      <c r="O208" s="2155"/>
      <c r="P208" s="2155"/>
      <c r="Q208" s="2155"/>
      <c r="R208" s="2155"/>
      <c r="S208" s="2155"/>
      <c r="T208" s="2155"/>
      <c r="U208" s="2155"/>
      <c r="V208" s="2155"/>
      <c r="W208" s="2155"/>
      <c r="X208" s="2155"/>
      <c r="Y208" s="2155"/>
      <c r="Z208" s="2155"/>
      <c r="AA208" s="2208"/>
      <c r="AB208" s="2208"/>
      <c r="AC208" s="2208"/>
      <c r="AD208" s="2208"/>
      <c r="AE208" s="2155"/>
      <c r="AF208" s="2155"/>
      <c r="AG208" s="2155"/>
      <c r="AH208" s="2155"/>
      <c r="AI208" s="2155"/>
      <c r="AJ208" s="2155"/>
      <c r="AK208" s="2155"/>
      <c r="AL208" s="2155"/>
      <c r="AM208" s="2155"/>
    </row>
    <row r="209" spans="6:39" ht="11">
      <c r="F209" s="2155"/>
      <c r="G209" s="2155"/>
      <c r="H209" s="2155"/>
      <c r="I209" s="2155"/>
      <c r="J209" s="2155"/>
      <c r="K209" s="2155"/>
      <c r="L209" s="2155"/>
      <c r="M209" s="2155"/>
      <c r="N209" s="2155"/>
      <c r="O209" s="2155"/>
      <c r="P209" s="2155"/>
      <c r="Q209" s="2155"/>
      <c r="R209" s="2155"/>
      <c r="S209" s="2155"/>
      <c r="T209" s="2155"/>
      <c r="U209" s="2155"/>
      <c r="V209" s="2155"/>
      <c r="W209" s="2155"/>
      <c r="X209" s="2155"/>
      <c r="Y209" s="2155"/>
      <c r="Z209" s="2155"/>
      <c r="AA209" s="2208"/>
      <c r="AB209" s="2208"/>
      <c r="AC209" s="2208"/>
      <c r="AD209" s="2208"/>
      <c r="AE209" s="2155"/>
      <c r="AF209" s="2155"/>
      <c r="AG209" s="2155"/>
      <c r="AH209" s="2155"/>
      <c r="AI209" s="2155"/>
      <c r="AJ209" s="2155"/>
      <c r="AK209" s="2155"/>
      <c r="AL209" s="2155"/>
      <c r="AM209" s="2155"/>
    </row>
    <row r="210" spans="6:39" ht="11">
      <c r="F210" s="2155"/>
      <c r="G210" s="2155"/>
      <c r="H210" s="2155"/>
      <c r="I210" s="2155"/>
      <c r="J210" s="2155"/>
      <c r="K210" s="2155"/>
      <c r="L210" s="2155"/>
      <c r="M210" s="2155"/>
      <c r="N210" s="2155"/>
      <c r="O210" s="2155"/>
      <c r="P210" s="2155"/>
      <c r="Q210" s="2155"/>
      <c r="R210" s="2155"/>
      <c r="S210" s="2155"/>
      <c r="T210" s="2155"/>
      <c r="U210" s="2155"/>
      <c r="V210" s="2155"/>
      <c r="W210" s="2155"/>
      <c r="X210" s="2155"/>
      <c r="Y210" s="2155"/>
      <c r="Z210" s="2155"/>
      <c r="AA210" s="2208"/>
      <c r="AB210" s="2208"/>
      <c r="AC210" s="2208"/>
      <c r="AD210" s="2208"/>
      <c r="AE210" s="2155"/>
      <c r="AF210" s="2155"/>
      <c r="AG210" s="2155"/>
      <c r="AH210" s="2155"/>
      <c r="AI210" s="2155"/>
      <c r="AJ210" s="2155"/>
      <c r="AK210" s="2155"/>
      <c r="AL210" s="2155"/>
      <c r="AM210" s="2155"/>
    </row>
    <row r="211" spans="6:39" ht="11">
      <c r="F211" s="2155"/>
      <c r="G211" s="2155"/>
      <c r="H211" s="2155"/>
      <c r="I211" s="2155"/>
      <c r="J211" s="2155"/>
      <c r="K211" s="2155"/>
      <c r="L211" s="2155"/>
      <c r="M211" s="2155"/>
      <c r="N211" s="2155"/>
      <c r="O211" s="2155"/>
      <c r="P211" s="2155"/>
      <c r="Q211" s="2155"/>
      <c r="R211" s="2155"/>
      <c r="S211" s="2155"/>
      <c r="T211" s="2155"/>
      <c r="U211" s="2155"/>
      <c r="V211" s="2155"/>
      <c r="W211" s="2155"/>
      <c r="X211" s="2155"/>
      <c r="Y211" s="2155"/>
      <c r="Z211" s="2155"/>
      <c r="AA211" s="2208"/>
      <c r="AB211" s="2208"/>
      <c r="AC211" s="2208"/>
      <c r="AD211" s="2208"/>
      <c r="AE211" s="2155"/>
      <c r="AF211" s="2155"/>
      <c r="AG211" s="2155"/>
      <c r="AH211" s="2155"/>
      <c r="AI211" s="2155"/>
      <c r="AJ211" s="2155"/>
      <c r="AK211" s="2155"/>
      <c r="AL211" s="2155"/>
      <c r="AM211" s="2155"/>
    </row>
    <row r="212" spans="6:39" ht="11">
      <c r="F212" s="2155"/>
      <c r="G212" s="2155"/>
      <c r="H212" s="2155"/>
      <c r="I212" s="2155"/>
      <c r="J212" s="2155"/>
      <c r="K212" s="2155"/>
      <c r="L212" s="2155"/>
      <c r="M212" s="2155"/>
      <c r="N212" s="2155"/>
      <c r="O212" s="2155"/>
      <c r="P212" s="2155"/>
      <c r="Q212" s="2155"/>
      <c r="R212" s="2155"/>
      <c r="S212" s="2155"/>
      <c r="T212" s="2155"/>
      <c r="U212" s="2155"/>
      <c r="V212" s="2155"/>
      <c r="W212" s="2155"/>
      <c r="X212" s="2155"/>
      <c r="Y212" s="2155"/>
      <c r="Z212" s="2155"/>
      <c r="AA212" s="2208"/>
      <c r="AB212" s="2208"/>
      <c r="AC212" s="2208"/>
      <c r="AD212" s="2208"/>
      <c r="AE212" s="2155"/>
      <c r="AF212" s="2155"/>
      <c r="AG212" s="2155"/>
      <c r="AH212" s="2155"/>
      <c r="AI212" s="2155"/>
      <c r="AJ212" s="2155"/>
      <c r="AK212" s="2155"/>
      <c r="AL212" s="2155"/>
      <c r="AM212" s="2155"/>
    </row>
    <row r="213" spans="6:39" ht="11">
      <c r="F213" s="2155"/>
      <c r="G213" s="2155"/>
      <c r="H213" s="2155"/>
      <c r="I213" s="2155"/>
      <c r="J213" s="2155"/>
      <c r="K213" s="2155"/>
      <c r="L213" s="2155"/>
      <c r="M213" s="2155"/>
      <c r="N213" s="2155"/>
      <c r="O213" s="2155"/>
      <c r="P213" s="2155"/>
      <c r="Q213" s="2155"/>
      <c r="R213" s="2155"/>
      <c r="S213" s="2155"/>
      <c r="T213" s="2155"/>
      <c r="U213" s="2155"/>
      <c r="V213" s="2155"/>
      <c r="W213" s="2155"/>
      <c r="X213" s="2155"/>
      <c r="Y213" s="2155"/>
      <c r="Z213" s="2155"/>
      <c r="AA213" s="2208"/>
      <c r="AB213" s="2208"/>
      <c r="AC213" s="2208"/>
      <c r="AD213" s="2208"/>
      <c r="AE213" s="2155"/>
      <c r="AF213" s="2155"/>
      <c r="AG213" s="2155"/>
      <c r="AH213" s="2155"/>
      <c r="AI213" s="2155"/>
      <c r="AJ213" s="2155"/>
      <c r="AK213" s="2155"/>
      <c r="AL213" s="2155"/>
      <c r="AM213" s="2155"/>
    </row>
    <row r="214" spans="6:39" ht="11">
      <c r="F214" s="2155"/>
      <c r="G214" s="2155"/>
      <c r="H214" s="2155"/>
      <c r="I214" s="2155"/>
      <c r="J214" s="2155"/>
      <c r="K214" s="2155"/>
      <c r="L214" s="2155"/>
      <c r="M214" s="2155"/>
      <c r="N214" s="2155"/>
      <c r="O214" s="2155"/>
      <c r="P214" s="2155"/>
      <c r="Q214" s="2155"/>
      <c r="R214" s="2155"/>
      <c r="S214" s="2155"/>
      <c r="T214" s="2155"/>
      <c r="U214" s="2155"/>
      <c r="V214" s="2155"/>
      <c r="W214" s="2155"/>
      <c r="X214" s="2155"/>
      <c r="Y214" s="2155"/>
      <c r="Z214" s="2155"/>
      <c r="AA214" s="2208"/>
      <c r="AB214" s="2208"/>
      <c r="AC214" s="2208"/>
      <c r="AD214" s="2208"/>
      <c r="AE214" s="2155"/>
      <c r="AF214" s="2155"/>
      <c r="AG214" s="2155"/>
      <c r="AH214" s="2155"/>
      <c r="AI214" s="2155"/>
      <c r="AJ214" s="2155"/>
      <c r="AK214" s="2155"/>
      <c r="AL214" s="2155"/>
      <c r="AM214" s="2155"/>
    </row>
    <row r="215" spans="6:39" ht="11">
      <c r="F215" s="2155"/>
      <c r="G215" s="2155"/>
      <c r="H215" s="2155"/>
      <c r="I215" s="2155"/>
      <c r="J215" s="2155"/>
      <c r="K215" s="2155"/>
      <c r="L215" s="2155"/>
      <c r="M215" s="2155"/>
      <c r="N215" s="2155"/>
      <c r="O215" s="2155"/>
      <c r="P215" s="2155"/>
      <c r="Q215" s="2155"/>
      <c r="R215" s="2155"/>
      <c r="S215" s="2155"/>
      <c r="T215" s="2155"/>
      <c r="U215" s="2155"/>
      <c r="V215" s="2155"/>
      <c r="W215" s="2155"/>
      <c r="X215" s="2155"/>
      <c r="Y215" s="2155"/>
      <c r="Z215" s="2155"/>
      <c r="AA215" s="2208"/>
      <c r="AB215" s="2208"/>
      <c r="AC215" s="2208"/>
      <c r="AD215" s="2208"/>
      <c r="AE215" s="2155"/>
      <c r="AF215" s="2155"/>
      <c r="AG215" s="2155"/>
      <c r="AH215" s="2155"/>
      <c r="AI215" s="2155"/>
      <c r="AJ215" s="2155"/>
      <c r="AK215" s="2155"/>
      <c r="AL215" s="2155"/>
      <c r="AM215" s="2155"/>
    </row>
    <row r="216" spans="6:39" ht="11">
      <c r="F216" s="2155"/>
      <c r="G216" s="2155"/>
      <c r="H216" s="2155"/>
      <c r="I216" s="2155"/>
      <c r="J216" s="2155"/>
      <c r="K216" s="2155"/>
      <c r="L216" s="2155"/>
      <c r="M216" s="2155"/>
      <c r="N216" s="2155"/>
      <c r="O216" s="2155"/>
      <c r="P216" s="2155"/>
      <c r="Q216" s="2155"/>
      <c r="R216" s="2155"/>
      <c r="S216" s="2155"/>
      <c r="T216" s="2155"/>
      <c r="U216" s="2155"/>
      <c r="V216" s="2155"/>
      <c r="W216" s="2155"/>
      <c r="X216" s="2155"/>
      <c r="Y216" s="2155"/>
      <c r="Z216" s="2155"/>
      <c r="AA216" s="2208"/>
      <c r="AB216" s="2208"/>
      <c r="AC216" s="2208"/>
      <c r="AD216" s="2208"/>
      <c r="AE216" s="2155"/>
      <c r="AF216" s="2155"/>
      <c r="AG216" s="2155"/>
      <c r="AH216" s="2155"/>
      <c r="AI216" s="2155"/>
      <c r="AJ216" s="2155"/>
      <c r="AK216" s="2155"/>
      <c r="AL216" s="2155"/>
      <c r="AM216" s="2155"/>
    </row>
    <row r="217" spans="6:39" ht="11">
      <c r="F217" s="2155"/>
      <c r="G217" s="2155"/>
      <c r="H217" s="2155"/>
      <c r="I217" s="2155"/>
      <c r="J217" s="2155"/>
      <c r="K217" s="2155"/>
      <c r="L217" s="2155"/>
      <c r="M217" s="2155"/>
      <c r="N217" s="2155"/>
      <c r="O217" s="2155"/>
      <c r="P217" s="2155"/>
      <c r="Q217" s="2155"/>
      <c r="R217" s="2155"/>
      <c r="S217" s="2155"/>
      <c r="T217" s="2155"/>
      <c r="U217" s="2155"/>
      <c r="V217" s="2155"/>
      <c r="W217" s="2155"/>
      <c r="X217" s="2155"/>
      <c r="Y217" s="2155"/>
      <c r="Z217" s="2155"/>
      <c r="AA217" s="2208"/>
      <c r="AB217" s="2208"/>
      <c r="AC217" s="2208"/>
      <c r="AD217" s="2208"/>
      <c r="AE217" s="2155"/>
      <c r="AF217" s="2155"/>
      <c r="AG217" s="2155"/>
      <c r="AH217" s="2155"/>
      <c r="AI217" s="2155"/>
      <c r="AJ217" s="2155"/>
      <c r="AK217" s="2155"/>
      <c r="AL217" s="2155"/>
      <c r="AM217" s="2155"/>
    </row>
    <row r="218" spans="6:39" ht="11">
      <c r="F218" s="2155"/>
      <c r="G218" s="2155"/>
      <c r="H218" s="2155"/>
      <c r="I218" s="2155"/>
      <c r="J218" s="2155"/>
      <c r="K218" s="2155"/>
      <c r="L218" s="2155"/>
      <c r="M218" s="2155"/>
      <c r="N218" s="2155"/>
      <c r="O218" s="2155"/>
      <c r="P218" s="2155"/>
      <c r="Q218" s="2155"/>
      <c r="R218" s="2155"/>
      <c r="S218" s="2155"/>
      <c r="T218" s="2155"/>
      <c r="U218" s="2155"/>
      <c r="V218" s="2155"/>
      <c r="W218" s="2155"/>
      <c r="X218" s="2155"/>
      <c r="Y218" s="2155"/>
      <c r="Z218" s="2155"/>
      <c r="AA218" s="2208"/>
      <c r="AB218" s="2208"/>
      <c r="AC218" s="2208"/>
      <c r="AD218" s="2208"/>
      <c r="AE218" s="2155"/>
      <c r="AF218" s="2155"/>
      <c r="AG218" s="2155"/>
      <c r="AH218" s="2155"/>
      <c r="AI218" s="2155"/>
      <c r="AJ218" s="2155"/>
      <c r="AK218" s="2155"/>
      <c r="AL218" s="2155"/>
      <c r="AM218" s="2155"/>
    </row>
    <row r="219" spans="6:39" ht="11">
      <c r="F219" s="2155"/>
      <c r="G219" s="2155"/>
      <c r="H219" s="2155"/>
      <c r="I219" s="2155"/>
      <c r="J219" s="2155"/>
      <c r="K219" s="2155"/>
      <c r="L219" s="2155"/>
      <c r="M219" s="2155"/>
      <c r="N219" s="2155"/>
      <c r="O219" s="2155"/>
      <c r="P219" s="2155"/>
      <c r="Q219" s="2155"/>
      <c r="R219" s="2155"/>
      <c r="S219" s="2155"/>
      <c r="T219" s="2155"/>
      <c r="U219" s="2155"/>
      <c r="V219" s="2155"/>
      <c r="W219" s="2155"/>
      <c r="X219" s="2155"/>
      <c r="Y219" s="2155"/>
      <c r="Z219" s="2155"/>
      <c r="AA219" s="2208"/>
      <c r="AB219" s="2208"/>
      <c r="AC219" s="2208"/>
      <c r="AD219" s="2208"/>
      <c r="AE219" s="2155"/>
      <c r="AF219" s="2155"/>
      <c r="AG219" s="2155"/>
      <c r="AH219" s="2155"/>
      <c r="AI219" s="2155"/>
      <c r="AJ219" s="2155"/>
      <c r="AK219" s="2155"/>
      <c r="AL219" s="2155"/>
      <c r="AM219" s="2155"/>
    </row>
    <row r="220" spans="6:39" ht="11">
      <c r="F220" s="2155"/>
      <c r="G220" s="2155"/>
      <c r="H220" s="2155"/>
      <c r="I220" s="2155"/>
      <c r="J220" s="2155"/>
      <c r="K220" s="2155"/>
      <c r="L220" s="2155"/>
      <c r="M220" s="2155"/>
      <c r="N220" s="2155"/>
      <c r="O220" s="2155"/>
      <c r="P220" s="2155"/>
      <c r="Q220" s="2155"/>
      <c r="R220" s="2155"/>
      <c r="S220" s="2155"/>
      <c r="T220" s="2155"/>
      <c r="U220" s="2155"/>
      <c r="V220" s="2155"/>
      <c r="W220" s="2155"/>
      <c r="X220" s="2155"/>
      <c r="Y220" s="2155"/>
      <c r="Z220" s="2155"/>
      <c r="AA220" s="2208"/>
      <c r="AB220" s="2208"/>
      <c r="AC220" s="2208"/>
      <c r="AD220" s="2208"/>
      <c r="AE220" s="2155"/>
      <c r="AF220" s="2155"/>
      <c r="AG220" s="2155"/>
      <c r="AH220" s="2155"/>
      <c r="AI220" s="2155"/>
      <c r="AJ220" s="2155"/>
      <c r="AK220" s="2155"/>
      <c r="AL220" s="2155"/>
      <c r="AM220" s="2155"/>
    </row>
    <row r="221" spans="6:39" ht="11">
      <c r="F221" s="2155"/>
      <c r="G221" s="2155"/>
      <c r="H221" s="2155"/>
      <c r="I221" s="2155"/>
      <c r="J221" s="2155"/>
      <c r="K221" s="2155"/>
      <c r="L221" s="2155"/>
      <c r="M221" s="2155"/>
      <c r="N221" s="2155"/>
      <c r="O221" s="2155"/>
      <c r="P221" s="2155"/>
      <c r="Q221" s="2155"/>
      <c r="R221" s="2155"/>
      <c r="S221" s="2155"/>
      <c r="T221" s="2155"/>
      <c r="U221" s="2155"/>
      <c r="V221" s="2155"/>
      <c r="W221" s="2155"/>
      <c r="X221" s="2155"/>
      <c r="Y221" s="2155"/>
      <c r="Z221" s="2155"/>
      <c r="AA221" s="2208"/>
      <c r="AB221" s="2208"/>
      <c r="AC221" s="2208"/>
      <c r="AD221" s="2208"/>
      <c r="AE221" s="2155"/>
      <c r="AF221" s="2155"/>
      <c r="AG221" s="2155"/>
      <c r="AH221" s="2155"/>
      <c r="AI221" s="2155"/>
      <c r="AJ221" s="2155"/>
      <c r="AK221" s="2155"/>
      <c r="AL221" s="2155"/>
      <c r="AM221" s="2155"/>
    </row>
    <row r="222" spans="6:39" ht="11">
      <c r="F222" s="2155"/>
      <c r="G222" s="2155"/>
      <c r="H222" s="2155"/>
      <c r="I222" s="2155"/>
      <c r="J222" s="2155"/>
      <c r="K222" s="2155"/>
      <c r="L222" s="2155"/>
      <c r="M222" s="2155"/>
      <c r="N222" s="2155"/>
      <c r="O222" s="2155"/>
      <c r="P222" s="2155"/>
      <c r="Q222" s="2155"/>
      <c r="R222" s="2155"/>
      <c r="S222" s="2155"/>
      <c r="T222" s="2155"/>
      <c r="U222" s="2155"/>
      <c r="V222" s="2155"/>
      <c r="W222" s="2155"/>
      <c r="X222" s="2155"/>
      <c r="Y222" s="2155"/>
      <c r="Z222" s="2155"/>
      <c r="AA222" s="2208"/>
      <c r="AB222" s="2208"/>
      <c r="AC222" s="2208"/>
      <c r="AD222" s="2208"/>
      <c r="AE222" s="2155"/>
      <c r="AF222" s="2155"/>
      <c r="AG222" s="2155"/>
      <c r="AH222" s="2155"/>
      <c r="AI222" s="2155"/>
      <c r="AJ222" s="2155"/>
      <c r="AK222" s="2155"/>
      <c r="AL222" s="2155"/>
      <c r="AM222" s="2155"/>
    </row>
    <row r="223" spans="6:39" ht="11">
      <c r="F223" s="2155"/>
      <c r="G223" s="2155"/>
      <c r="H223" s="2155"/>
      <c r="I223" s="2155"/>
      <c r="J223" s="2155"/>
      <c r="K223" s="2155"/>
      <c r="L223" s="2155"/>
      <c r="M223" s="2155"/>
      <c r="N223" s="2155"/>
      <c r="O223" s="2155"/>
      <c r="P223" s="2155"/>
      <c r="Q223" s="2155"/>
      <c r="R223" s="2155"/>
      <c r="S223" s="2155"/>
      <c r="T223" s="2155"/>
      <c r="U223" s="2155"/>
      <c r="V223" s="2155"/>
      <c r="W223" s="2155"/>
      <c r="X223" s="2155"/>
      <c r="Y223" s="2155"/>
      <c r="Z223" s="2155"/>
      <c r="AA223" s="2208"/>
      <c r="AB223" s="2208"/>
      <c r="AC223" s="2208"/>
      <c r="AD223" s="2208"/>
      <c r="AE223" s="2155"/>
      <c r="AF223" s="2155"/>
      <c r="AG223" s="2155"/>
      <c r="AH223" s="2155"/>
      <c r="AI223" s="2155"/>
      <c r="AJ223" s="2155"/>
      <c r="AK223" s="2155"/>
      <c r="AL223" s="2155"/>
      <c r="AM223" s="2155"/>
    </row>
    <row r="224" spans="6:39" ht="11">
      <c r="F224" s="2155"/>
      <c r="G224" s="2155"/>
      <c r="H224" s="2155"/>
      <c r="I224" s="2155"/>
      <c r="J224" s="2155"/>
      <c r="K224" s="2155"/>
      <c r="L224" s="2155"/>
      <c r="M224" s="2155"/>
      <c r="N224" s="2155"/>
      <c r="O224" s="2155"/>
      <c r="P224" s="2155"/>
      <c r="Q224" s="2155"/>
      <c r="R224" s="2155"/>
      <c r="S224" s="2155"/>
      <c r="T224" s="2155"/>
      <c r="U224" s="2155"/>
      <c r="V224" s="2155"/>
      <c r="W224" s="2155"/>
      <c r="X224" s="2155"/>
      <c r="Y224" s="2155"/>
      <c r="Z224" s="2155"/>
      <c r="AA224" s="2208"/>
      <c r="AB224" s="2208"/>
      <c r="AC224" s="2208"/>
      <c r="AD224" s="2208"/>
      <c r="AE224" s="2155"/>
      <c r="AF224" s="2155"/>
      <c r="AG224" s="2155"/>
      <c r="AH224" s="2155"/>
      <c r="AI224" s="2155"/>
      <c r="AJ224" s="2155"/>
      <c r="AK224" s="2155"/>
      <c r="AL224" s="2155"/>
      <c r="AM224" s="2155"/>
    </row>
    <row r="225" spans="6:39" ht="11">
      <c r="F225" s="2155"/>
      <c r="G225" s="2155"/>
      <c r="H225" s="2155"/>
      <c r="I225" s="2155"/>
      <c r="J225" s="2155"/>
      <c r="K225" s="2155"/>
      <c r="L225" s="2155"/>
      <c r="M225" s="2155"/>
      <c r="N225" s="2155"/>
      <c r="O225" s="2155"/>
      <c r="P225" s="2155"/>
      <c r="Q225" s="2155"/>
      <c r="R225" s="2155"/>
      <c r="S225" s="2155"/>
      <c r="T225" s="2155"/>
      <c r="U225" s="2155"/>
      <c r="V225" s="2155"/>
      <c r="W225" s="2155"/>
      <c r="X225" s="2155"/>
      <c r="Y225" s="2155"/>
      <c r="Z225" s="2155"/>
      <c r="AA225" s="2208"/>
      <c r="AB225" s="2208"/>
      <c r="AC225" s="2208"/>
      <c r="AD225" s="2208"/>
      <c r="AE225" s="2155"/>
      <c r="AF225" s="2155"/>
      <c r="AG225" s="2155"/>
      <c r="AH225" s="2155"/>
      <c r="AI225" s="2155"/>
      <c r="AJ225" s="2155"/>
      <c r="AK225" s="2155"/>
      <c r="AL225" s="2155"/>
      <c r="AM225" s="2155"/>
    </row>
    <row r="226" spans="6:39" ht="11">
      <c r="F226" s="2155"/>
      <c r="G226" s="2155"/>
      <c r="H226" s="2155"/>
      <c r="I226" s="2155"/>
      <c r="J226" s="2155"/>
      <c r="K226" s="2155"/>
      <c r="L226" s="2155"/>
      <c r="M226" s="2155"/>
      <c r="N226" s="2155"/>
      <c r="O226" s="2155"/>
      <c r="P226" s="2155"/>
      <c r="Q226" s="2155"/>
      <c r="R226" s="2155"/>
      <c r="S226" s="2155"/>
      <c r="T226" s="2155"/>
      <c r="U226" s="2155"/>
      <c r="V226" s="2155"/>
      <c r="W226" s="2155"/>
      <c r="X226" s="2155"/>
      <c r="Y226" s="2155"/>
      <c r="Z226" s="2155"/>
      <c r="AA226" s="2208"/>
      <c r="AB226" s="2208"/>
      <c r="AC226" s="2208"/>
      <c r="AD226" s="2208"/>
      <c r="AE226" s="2155"/>
      <c r="AF226" s="2155"/>
      <c r="AG226" s="2155"/>
      <c r="AH226" s="2155"/>
      <c r="AI226" s="2155"/>
      <c r="AJ226" s="2155"/>
      <c r="AK226" s="2155"/>
      <c r="AL226" s="2155"/>
      <c r="AM226" s="2155"/>
    </row>
    <row r="227" spans="6:39" ht="11">
      <c r="F227" s="2155"/>
      <c r="G227" s="2155"/>
      <c r="H227" s="2155"/>
      <c r="I227" s="2155"/>
      <c r="J227" s="2155"/>
      <c r="K227" s="2155"/>
      <c r="L227" s="2155"/>
      <c r="M227" s="2155"/>
      <c r="N227" s="2155"/>
      <c r="O227" s="2155"/>
      <c r="P227" s="2155"/>
      <c r="Q227" s="2155"/>
      <c r="R227" s="2155"/>
      <c r="S227" s="2155"/>
      <c r="T227" s="2155"/>
      <c r="U227" s="2155"/>
      <c r="V227" s="2155"/>
      <c r="W227" s="2155"/>
      <c r="X227" s="2155"/>
      <c r="Y227" s="2155"/>
      <c r="Z227" s="2155"/>
      <c r="AA227" s="2208"/>
      <c r="AB227" s="2208"/>
      <c r="AC227" s="2208"/>
      <c r="AD227" s="2208"/>
      <c r="AE227" s="2155"/>
      <c r="AF227" s="2155"/>
      <c r="AG227" s="2155"/>
      <c r="AH227" s="2155"/>
      <c r="AI227" s="2155"/>
      <c r="AJ227" s="2155"/>
      <c r="AK227" s="2155"/>
      <c r="AL227" s="2155"/>
      <c r="AM227" s="2155"/>
    </row>
    <row r="228" spans="6:39" ht="11">
      <c r="F228" s="2155"/>
      <c r="G228" s="2155"/>
      <c r="H228" s="2155"/>
      <c r="I228" s="2155"/>
      <c r="J228" s="2155"/>
      <c r="K228" s="2155"/>
      <c r="L228" s="2155"/>
      <c r="M228" s="2155"/>
      <c r="N228" s="2155"/>
      <c r="O228" s="2155"/>
      <c r="P228" s="2155"/>
      <c r="Q228" s="2155"/>
      <c r="R228" s="2155"/>
      <c r="S228" s="2155"/>
      <c r="T228" s="2155"/>
      <c r="U228" s="2155"/>
      <c r="V228" s="2155"/>
      <c r="W228" s="2155"/>
      <c r="X228" s="2155"/>
      <c r="Y228" s="2155"/>
      <c r="Z228" s="2155"/>
      <c r="AA228" s="2208"/>
      <c r="AB228" s="2208"/>
      <c r="AC228" s="2208"/>
      <c r="AD228" s="2208"/>
      <c r="AE228" s="2155"/>
      <c r="AF228" s="2155"/>
      <c r="AG228" s="2155"/>
      <c r="AH228" s="2155"/>
      <c r="AI228" s="2155"/>
      <c r="AJ228" s="2155"/>
      <c r="AK228" s="2155"/>
      <c r="AL228" s="2155"/>
      <c r="AM228" s="2155"/>
    </row>
    <row r="229" spans="6:39" ht="11">
      <c r="F229" s="2155"/>
      <c r="G229" s="2155"/>
      <c r="H229" s="2155"/>
      <c r="I229" s="2155"/>
      <c r="J229" s="2155"/>
      <c r="K229" s="2155"/>
      <c r="L229" s="2155"/>
      <c r="M229" s="2155"/>
      <c r="N229" s="2155"/>
      <c r="O229" s="2155"/>
      <c r="P229" s="2155"/>
      <c r="Q229" s="2155"/>
      <c r="R229" s="2155"/>
      <c r="S229" s="2155"/>
      <c r="T229" s="2155"/>
      <c r="U229" s="2155"/>
      <c r="V229" s="2155"/>
      <c r="W229" s="2155"/>
      <c r="X229" s="2155"/>
      <c r="Y229" s="2155"/>
      <c r="Z229" s="2155"/>
      <c r="AA229" s="2208"/>
      <c r="AB229" s="2208"/>
      <c r="AC229" s="2208"/>
      <c r="AD229" s="2208"/>
      <c r="AE229" s="2155"/>
      <c r="AF229" s="2155"/>
      <c r="AG229" s="2155"/>
      <c r="AH229" s="2155"/>
      <c r="AI229" s="2155"/>
      <c r="AJ229" s="2155"/>
      <c r="AK229" s="2155"/>
      <c r="AL229" s="2155"/>
      <c r="AM229" s="2155"/>
    </row>
    <row r="230" spans="6:39" ht="11">
      <c r="F230" s="2155"/>
      <c r="G230" s="2155"/>
      <c r="H230" s="2155"/>
      <c r="I230" s="2155"/>
      <c r="J230" s="2155"/>
      <c r="K230" s="2155"/>
      <c r="L230" s="2155"/>
      <c r="M230" s="2155"/>
      <c r="N230" s="2155"/>
      <c r="O230" s="2155"/>
      <c r="Q230" s="2155"/>
      <c r="R230" s="2155"/>
      <c r="S230" s="2155"/>
      <c r="T230" s="2155"/>
      <c r="U230" s="2155"/>
      <c r="V230" s="2155"/>
      <c r="W230" s="2155"/>
      <c r="X230" s="2155"/>
      <c r="Y230" s="2155"/>
      <c r="Z230" s="2155"/>
      <c r="AA230" s="2208"/>
      <c r="AB230" s="2208"/>
      <c r="AC230" s="2208"/>
      <c r="AD230" s="2208"/>
      <c r="AE230" s="2155"/>
      <c r="AF230" s="2155"/>
      <c r="AG230" s="2155"/>
      <c r="AH230" s="2155"/>
      <c r="AI230" s="2155"/>
      <c r="AJ230" s="2155"/>
      <c r="AK230" s="2155"/>
      <c r="AL230" s="2155"/>
      <c r="AM230" s="2155"/>
    </row>
    <row r="231" spans="6:39">
      <c r="AA231" s="2208"/>
      <c r="AB231" s="2208"/>
      <c r="AC231" s="2208"/>
      <c r="AD231" s="2208"/>
    </row>
    <row r="232" spans="6:39">
      <c r="AA232" s="2208"/>
      <c r="AB232" s="2208"/>
      <c r="AC232" s="2208"/>
      <c r="AD232" s="2208"/>
    </row>
    <row r="233" spans="6:39">
      <c r="AA233" s="2208"/>
      <c r="AB233" s="2208"/>
      <c r="AC233" s="2208"/>
      <c r="AD233" s="2208"/>
    </row>
    <row r="234" spans="6:39">
      <c r="AA234" s="2208"/>
      <c r="AB234" s="2208"/>
      <c r="AC234" s="2208"/>
      <c r="AD234" s="2208"/>
    </row>
    <row r="235" spans="6:39">
      <c r="AA235" s="2208"/>
      <c r="AB235" s="2208"/>
      <c r="AC235" s="2208"/>
      <c r="AD235" s="2208"/>
    </row>
    <row r="236" spans="6:39">
      <c r="AA236" s="2208"/>
      <c r="AB236" s="2208"/>
      <c r="AC236" s="2208"/>
      <c r="AD236" s="2208"/>
    </row>
    <row r="237" spans="6:39">
      <c r="AC237" s="2212"/>
    </row>
    <row r="238" spans="6:39">
      <c r="AC238" s="2212"/>
    </row>
    <row r="239" spans="6:39">
      <c r="AC239" s="2212"/>
    </row>
  </sheetData>
  <mergeCells count="20">
    <mergeCell ref="AN2:AN4"/>
    <mergeCell ref="AN35:AN36"/>
    <mergeCell ref="AN92:AN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1" activePane="bottomRight" state="frozen"/>
      <selection pane="topRight" activeCell="C1" sqref="C1"/>
      <selection pane="bottomLeft" activeCell="A5" sqref="A5"/>
      <selection pane="bottomRight" activeCell="G64" sqref="G64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8" t="s">
        <v>1158</v>
      </c>
      <c r="B1" s="39"/>
      <c r="C1" s="39"/>
      <c r="D1" s="39"/>
      <c r="E1" s="39"/>
      <c r="F1" s="39"/>
      <c r="G1" s="39"/>
      <c r="H1" s="1496">
        <f>AVERAGE(H17:H28)</f>
        <v>100.78333333333335</v>
      </c>
      <c r="I1" s="1496">
        <v>100</v>
      </c>
      <c r="J1" s="39"/>
      <c r="K1" s="39"/>
      <c r="L1" s="39"/>
      <c r="M1" s="1373">
        <v>45645</v>
      </c>
      <c r="N1" s="39"/>
    </row>
    <row r="2" spans="1:17">
      <c r="A2" s="39"/>
      <c r="B2" s="39"/>
      <c r="C2" s="77" t="s">
        <v>1159</v>
      </c>
      <c r="D2" s="77" t="s">
        <v>1159</v>
      </c>
      <c r="E2" s="39" t="s">
        <v>1203</v>
      </c>
      <c r="F2" s="39" t="s">
        <v>1203</v>
      </c>
      <c r="G2" s="39" t="s">
        <v>1160</v>
      </c>
      <c r="H2" s="39" t="s">
        <v>764</v>
      </c>
      <c r="I2" s="1127" t="s">
        <v>1203</v>
      </c>
      <c r="J2" s="39"/>
      <c r="K2" s="39"/>
      <c r="L2" s="77" t="s">
        <v>1161</v>
      </c>
      <c r="M2" s="77" t="s">
        <v>1162</v>
      </c>
      <c r="N2" s="39"/>
    </row>
    <row r="3" spans="1:17">
      <c r="A3" s="315" t="s">
        <v>352</v>
      </c>
      <c r="B3" s="928"/>
      <c r="C3" s="1374" t="s">
        <v>1163</v>
      </c>
      <c r="D3" s="301" t="s">
        <v>1164</v>
      </c>
      <c r="E3" s="1375" t="s">
        <v>358</v>
      </c>
      <c r="F3" s="1376" t="s">
        <v>1165</v>
      </c>
      <c r="G3" s="1377" t="s">
        <v>1166</v>
      </c>
      <c r="H3" s="1378" t="s">
        <v>1167</v>
      </c>
      <c r="I3" s="1378" t="s">
        <v>1167</v>
      </c>
      <c r="J3" s="1378" t="s">
        <v>1168</v>
      </c>
      <c r="K3" s="1379"/>
      <c r="L3" s="1380"/>
      <c r="M3" s="1442" t="s">
        <v>1128</v>
      </c>
      <c r="N3" s="1443" t="s">
        <v>1169</v>
      </c>
      <c r="O3" s="1175"/>
      <c r="P3" s="1175"/>
      <c r="Q3" s="1176"/>
    </row>
    <row r="4" spans="1:17">
      <c r="A4" s="931"/>
      <c r="B4" s="932"/>
      <c r="C4" s="1381" t="s">
        <v>1155</v>
      </c>
      <c r="D4" s="1925" t="s">
        <v>1155</v>
      </c>
      <c r="E4" s="1478" t="s">
        <v>1170</v>
      </c>
      <c r="F4" s="1507" t="s">
        <v>1171</v>
      </c>
      <c r="G4" s="1382" t="s">
        <v>1171</v>
      </c>
      <c r="H4" s="1383" t="s">
        <v>1172</v>
      </c>
      <c r="I4" s="1383" t="s">
        <v>1172</v>
      </c>
      <c r="J4" s="1384" t="s">
        <v>64</v>
      </c>
      <c r="K4" s="1385" t="s">
        <v>1173</v>
      </c>
      <c r="L4" s="1385" t="s">
        <v>1174</v>
      </c>
      <c r="M4" s="1444" t="s">
        <v>1171</v>
      </c>
      <c r="N4" s="931"/>
      <c r="O4" s="935"/>
      <c r="P4" s="935"/>
      <c r="Q4" s="1126"/>
    </row>
    <row r="5" spans="1:17">
      <c r="A5" s="767" t="s">
        <v>756</v>
      </c>
      <c r="B5" s="769" t="s">
        <v>3</v>
      </c>
      <c r="C5" s="1926"/>
      <c r="D5" s="575"/>
      <c r="E5" s="2247">
        <f>'5兵庫県CI'!D353</f>
        <v>119.88</v>
      </c>
      <c r="F5" s="1389">
        <f>'7兵庫県CI一致個別指標'!M368</f>
        <v>110.3</v>
      </c>
      <c r="G5" s="1497">
        <v>1.47</v>
      </c>
      <c r="H5" s="1386">
        <v>99.2</v>
      </c>
      <c r="I5" s="1389"/>
      <c r="J5" s="1387">
        <f t="shared" ref="J5:J18" si="0">K5+L5</f>
        <v>67339</v>
      </c>
      <c r="K5" s="1388">
        <v>20558</v>
      </c>
      <c r="L5" s="1388">
        <v>46781</v>
      </c>
      <c r="M5" s="1389">
        <v>102.1830386</v>
      </c>
      <c r="N5" s="1089" t="s">
        <v>1224</v>
      </c>
      <c r="O5" s="1090"/>
      <c r="P5" s="1092"/>
      <c r="Q5" s="1090"/>
    </row>
    <row r="6" spans="1:17">
      <c r="A6" s="768">
        <v>2019</v>
      </c>
      <c r="B6" s="567" t="s">
        <v>4</v>
      </c>
      <c r="C6" s="1927"/>
      <c r="D6" s="573"/>
      <c r="E6" s="2248">
        <f>'5兵庫県CI'!D354</f>
        <v>122.85</v>
      </c>
      <c r="F6" s="1394">
        <f>'7兵庫県CI一致個別指標'!M369</f>
        <v>114.3</v>
      </c>
      <c r="G6" s="1498">
        <v>1.46</v>
      </c>
      <c r="H6" s="1391">
        <v>99</v>
      </c>
      <c r="I6" s="1394"/>
      <c r="J6" s="1392">
        <f t="shared" si="0"/>
        <v>59052</v>
      </c>
      <c r="K6" s="1393">
        <v>16804</v>
      </c>
      <c r="L6" s="1393">
        <v>42248</v>
      </c>
      <c r="M6" s="1394">
        <v>100.48941309999999</v>
      </c>
      <c r="N6" s="1089"/>
      <c r="O6" s="1090"/>
      <c r="P6" s="1092"/>
      <c r="Q6" s="1090"/>
    </row>
    <row r="7" spans="1:17">
      <c r="A7" s="768"/>
      <c r="B7" s="567" t="s">
        <v>5</v>
      </c>
      <c r="C7" s="1475">
        <v>55341.040520570379</v>
      </c>
      <c r="D7" s="2592">
        <v>55658.346750095428</v>
      </c>
      <c r="E7" s="2248">
        <f>'5兵庫県CI'!D355</f>
        <v>119.93</v>
      </c>
      <c r="F7" s="1394">
        <f>'7兵庫県CI一致個別指標'!M370</f>
        <v>109.4</v>
      </c>
      <c r="G7" s="1498">
        <v>1.45</v>
      </c>
      <c r="H7" s="1391">
        <v>98.6</v>
      </c>
      <c r="I7" s="1394"/>
      <c r="J7" s="1392">
        <f t="shared" si="0"/>
        <v>67779</v>
      </c>
      <c r="K7" s="1393">
        <v>20451</v>
      </c>
      <c r="L7" s="1393">
        <v>47328</v>
      </c>
      <c r="M7" s="1394">
        <v>100.8617112</v>
      </c>
      <c r="N7" s="1089" t="s">
        <v>271</v>
      </c>
      <c r="O7" s="1090"/>
      <c r="P7" s="1092"/>
      <c r="Q7" s="1090"/>
    </row>
    <row r="8" spans="1:17">
      <c r="A8" s="768"/>
      <c r="B8" s="567" t="s">
        <v>6</v>
      </c>
      <c r="C8" s="1927"/>
      <c r="D8" s="573"/>
      <c r="E8" s="2248">
        <f>'5兵庫県CI'!D356</f>
        <v>120.11</v>
      </c>
      <c r="F8" s="1394">
        <f>'7兵庫県CI一致個別指標'!M371</f>
        <v>110.5</v>
      </c>
      <c r="G8" s="1498">
        <v>1.44</v>
      </c>
      <c r="H8" s="1391">
        <v>100.1</v>
      </c>
      <c r="I8" s="1394"/>
      <c r="J8" s="1392">
        <f t="shared" si="0"/>
        <v>63588</v>
      </c>
      <c r="K8" s="1393">
        <v>18110</v>
      </c>
      <c r="L8" s="1393">
        <v>45478</v>
      </c>
      <c r="M8" s="1394">
        <v>101.1568499</v>
      </c>
      <c r="N8" s="1089"/>
      <c r="O8" s="1090"/>
      <c r="P8" s="1092"/>
      <c r="Q8" s="1090"/>
    </row>
    <row r="9" spans="1:17">
      <c r="A9" s="768" t="s">
        <v>791</v>
      </c>
      <c r="B9" s="567" t="s">
        <v>7</v>
      </c>
      <c r="C9" s="1927"/>
      <c r="D9" s="573"/>
      <c r="E9" s="2248">
        <f>'5兵庫県CI'!D357</f>
        <v>123.15</v>
      </c>
      <c r="F9" s="1394">
        <f>'7兵庫県CI一致個別指標'!M372</f>
        <v>113.1</v>
      </c>
      <c r="G9" s="1498">
        <v>1.44</v>
      </c>
      <c r="H9" s="1391">
        <v>100.7</v>
      </c>
      <c r="I9" s="1394"/>
      <c r="J9" s="1392">
        <f t="shared" si="0"/>
        <v>64949</v>
      </c>
      <c r="K9" s="1393">
        <v>18174</v>
      </c>
      <c r="L9" s="1393">
        <v>46775</v>
      </c>
      <c r="M9" s="1394">
        <v>101.3223692</v>
      </c>
      <c r="O9" s="1090"/>
      <c r="P9" s="1092"/>
      <c r="Q9" s="1090"/>
    </row>
    <row r="10" spans="1:17">
      <c r="A10" s="768"/>
      <c r="B10" s="567" t="s">
        <v>8</v>
      </c>
      <c r="C10" s="1475">
        <v>55413.708014192627</v>
      </c>
      <c r="D10" s="2592">
        <v>54910.304271840483</v>
      </c>
      <c r="E10" s="2248">
        <f>'5兵庫県CI'!D358</f>
        <v>119.92</v>
      </c>
      <c r="F10" s="1394">
        <f>'7兵庫県CI一致個別指標'!M373</f>
        <v>113.6</v>
      </c>
      <c r="G10" s="1498">
        <v>1.45</v>
      </c>
      <c r="H10" s="1391">
        <v>100.8</v>
      </c>
      <c r="I10" s="1394"/>
      <c r="J10" s="1392">
        <f t="shared" si="0"/>
        <v>65148</v>
      </c>
      <c r="K10" s="1393">
        <v>18442</v>
      </c>
      <c r="L10" s="1393">
        <v>46706</v>
      </c>
      <c r="M10" s="1394">
        <v>102.68104460000001</v>
      </c>
      <c r="N10" s="1089"/>
      <c r="O10" s="1090"/>
      <c r="P10" s="1092"/>
      <c r="Q10" s="1090"/>
    </row>
    <row r="11" spans="1:17">
      <c r="A11" s="768"/>
      <c r="B11" s="567" t="s">
        <v>9</v>
      </c>
      <c r="C11" s="1927"/>
      <c r="D11" s="573"/>
      <c r="E11" s="2248">
        <f>'5兵庫県CI'!D359</f>
        <v>122.5</v>
      </c>
      <c r="F11" s="1394">
        <f>'7兵庫県CI一致個別指標'!M374</f>
        <v>119.3</v>
      </c>
      <c r="G11" s="1498">
        <v>1.43</v>
      </c>
      <c r="H11" s="1391">
        <v>100.9</v>
      </c>
      <c r="I11" s="1394"/>
      <c r="J11" s="1392">
        <f t="shared" si="0"/>
        <v>67989</v>
      </c>
      <c r="K11" s="1393">
        <v>20729</v>
      </c>
      <c r="L11" s="1393">
        <v>47260</v>
      </c>
      <c r="M11" s="1394">
        <v>102.7984713</v>
      </c>
      <c r="N11" s="1089"/>
      <c r="O11" s="1090"/>
      <c r="P11" s="1092"/>
      <c r="Q11" s="1090"/>
    </row>
    <row r="12" spans="1:17">
      <c r="A12" s="768"/>
      <c r="B12" s="567" t="s">
        <v>10</v>
      </c>
      <c r="C12" s="1927"/>
      <c r="D12" s="573"/>
      <c r="E12" s="2248">
        <f>'5兵庫県CI'!D360</f>
        <v>114.62</v>
      </c>
      <c r="F12" s="1394">
        <f>'7兵庫県CI一致個別指標'!M375</f>
        <v>108.7</v>
      </c>
      <c r="G12" s="1498">
        <v>1.42</v>
      </c>
      <c r="H12" s="1391">
        <v>100.8</v>
      </c>
      <c r="I12" s="1394"/>
      <c r="J12" s="1392">
        <f t="shared" si="0"/>
        <v>67159</v>
      </c>
      <c r="K12" s="1393">
        <v>17634</v>
      </c>
      <c r="L12" s="1393">
        <v>49525</v>
      </c>
      <c r="M12" s="1394">
        <v>102.7459118</v>
      </c>
      <c r="N12" s="1089"/>
      <c r="O12" s="1090"/>
      <c r="P12" s="1092"/>
      <c r="Q12" s="1090"/>
    </row>
    <row r="13" spans="1:17">
      <c r="A13" s="768"/>
      <c r="B13" s="567" t="s">
        <v>11</v>
      </c>
      <c r="C13" s="1475">
        <v>54923.519579414518</v>
      </c>
      <c r="D13" s="2592">
        <v>55184.523786877377</v>
      </c>
      <c r="E13" s="2248">
        <f>'5兵庫県CI'!D361</f>
        <v>118.92</v>
      </c>
      <c r="F13" s="1394">
        <f>'7兵庫県CI一致個別指標'!M376</f>
        <v>110.5</v>
      </c>
      <c r="G13" s="1498">
        <v>1.41</v>
      </c>
      <c r="H13" s="1391">
        <v>101.3</v>
      </c>
      <c r="I13" s="1394"/>
      <c r="J13" s="1392">
        <f t="shared" si="0"/>
        <v>69931</v>
      </c>
      <c r="K13" s="1393">
        <v>21032</v>
      </c>
      <c r="L13" s="1393">
        <v>48899</v>
      </c>
      <c r="M13" s="1394">
        <v>102.93381050000001</v>
      </c>
      <c r="N13" s="1089"/>
      <c r="O13" s="1090"/>
      <c r="P13" s="1092"/>
      <c r="Q13" s="1090"/>
    </row>
    <row r="14" spans="1:17">
      <c r="A14" s="768"/>
      <c r="B14" s="567" t="s">
        <v>12</v>
      </c>
      <c r="C14" s="1927"/>
      <c r="D14" s="573"/>
      <c r="E14" s="2248">
        <f>'5兵庫県CI'!D362</f>
        <v>114.46</v>
      </c>
      <c r="F14" s="1394">
        <f>'7兵庫県CI一致個別指標'!M377</f>
        <v>107</v>
      </c>
      <c r="G14" s="1498">
        <v>1.4</v>
      </c>
      <c r="H14" s="1391">
        <v>101</v>
      </c>
      <c r="I14" s="1394"/>
      <c r="J14" s="1395">
        <f t="shared" si="0"/>
        <v>60833</v>
      </c>
      <c r="K14" s="1393">
        <v>16530</v>
      </c>
      <c r="L14" s="1393">
        <v>44303</v>
      </c>
      <c r="M14" s="1394">
        <v>98.798339859999999</v>
      </c>
      <c r="N14" s="1089"/>
      <c r="O14" s="1090"/>
      <c r="P14" s="1092"/>
      <c r="Q14" s="1090"/>
    </row>
    <row r="15" spans="1:17">
      <c r="A15" s="768"/>
      <c r="B15" s="567" t="s">
        <v>13</v>
      </c>
      <c r="C15" s="1927"/>
      <c r="D15" s="573"/>
      <c r="E15" s="2248">
        <f>'5兵庫県CI'!D363</f>
        <v>111.99</v>
      </c>
      <c r="F15" s="1394">
        <f>'7兵庫県CI一致個別指標'!M378</f>
        <v>105.3</v>
      </c>
      <c r="G15" s="1498">
        <v>1.39</v>
      </c>
      <c r="H15" s="1391">
        <v>100.6</v>
      </c>
      <c r="I15" s="1394"/>
      <c r="J15" s="1395">
        <f t="shared" si="0"/>
        <v>66034</v>
      </c>
      <c r="K15" s="1393">
        <v>19229</v>
      </c>
      <c r="L15" s="1393">
        <v>46805</v>
      </c>
      <c r="M15" s="1394">
        <v>97.67977467</v>
      </c>
      <c r="N15" s="1089"/>
      <c r="O15" s="1090"/>
      <c r="P15" s="1092"/>
      <c r="Q15" s="1090"/>
    </row>
    <row r="16" spans="1:17">
      <c r="A16" s="782"/>
      <c r="B16" s="1396" t="s">
        <v>14</v>
      </c>
      <c r="C16" s="1477">
        <v>56937.777272908555</v>
      </c>
      <c r="D16" s="2593">
        <v>56174.065580026108</v>
      </c>
      <c r="E16" s="2248">
        <f>'5兵庫県CI'!D364</f>
        <v>116.56</v>
      </c>
      <c r="F16" s="1394">
        <f>'7兵庫県CI一致個別指標'!M379</f>
        <v>108.2</v>
      </c>
      <c r="G16" s="1499">
        <v>1.38</v>
      </c>
      <c r="H16" s="1398">
        <v>100.7</v>
      </c>
      <c r="I16" s="1401"/>
      <c r="J16" s="1399">
        <f t="shared" si="0"/>
        <v>84720</v>
      </c>
      <c r="K16" s="1400">
        <v>27287</v>
      </c>
      <c r="L16" s="1400">
        <v>57433</v>
      </c>
      <c r="M16" s="1401">
        <v>98.171338660000004</v>
      </c>
      <c r="N16" s="1084"/>
      <c r="O16" s="1090"/>
      <c r="P16" s="1095"/>
      <c r="Q16" s="1205"/>
    </row>
    <row r="17" spans="1:25">
      <c r="A17" s="768" t="s">
        <v>790</v>
      </c>
      <c r="B17" s="567" t="s">
        <v>3</v>
      </c>
      <c r="C17" s="1927"/>
      <c r="D17" s="573"/>
      <c r="E17" s="2247">
        <f>'5兵庫県CI'!D365</f>
        <v>113.98</v>
      </c>
      <c r="F17" s="1389">
        <f>'7兵庫県CI一致個別指標'!M380</f>
        <v>108.7</v>
      </c>
      <c r="G17" s="1498">
        <v>1.32</v>
      </c>
      <c r="H17" s="1402">
        <v>100.9</v>
      </c>
      <c r="I17" s="1394"/>
      <c r="J17" s="1403">
        <f t="shared" si="0"/>
        <v>65883</v>
      </c>
      <c r="K17" s="474">
        <v>19651</v>
      </c>
      <c r="L17" s="1393">
        <v>46232</v>
      </c>
      <c r="M17" s="1394">
        <v>101.6865142</v>
      </c>
      <c r="N17" s="399"/>
      <c r="O17" s="1094"/>
      <c r="P17" s="1092"/>
      <c r="Q17" s="1090"/>
    </row>
    <row r="18" spans="1:25">
      <c r="A18" s="768">
        <v>2020</v>
      </c>
      <c r="B18" s="567" t="s">
        <v>4</v>
      </c>
      <c r="C18" s="1927"/>
      <c r="D18" s="573"/>
      <c r="E18" s="2248">
        <f>'5兵庫県CI'!D366</f>
        <v>110</v>
      </c>
      <c r="F18" s="1394">
        <f>'7兵庫県CI一致個別指標'!M381</f>
        <v>104.6</v>
      </c>
      <c r="G18" s="1498">
        <v>1.27</v>
      </c>
      <c r="H18" s="1402">
        <v>100.3</v>
      </c>
      <c r="I18" s="1394"/>
      <c r="J18" s="1403">
        <f t="shared" si="0"/>
        <v>60694</v>
      </c>
      <c r="K18" s="474">
        <v>15859</v>
      </c>
      <c r="L18" s="1393">
        <v>44835</v>
      </c>
      <c r="M18" s="1394">
        <v>99.687166230000003</v>
      </c>
      <c r="N18" s="399"/>
      <c r="O18" s="1090"/>
      <c r="P18" s="1092"/>
      <c r="Q18" s="1090"/>
    </row>
    <row r="19" spans="1:25">
      <c r="A19" s="768"/>
      <c r="B19" s="567" t="s">
        <v>5</v>
      </c>
      <c r="C19" s="1475">
        <v>55328.546983323729</v>
      </c>
      <c r="D19" s="2592">
        <v>55361.223144924821</v>
      </c>
      <c r="E19" s="2248">
        <f>'5兵庫県CI'!D367</f>
        <v>108.65</v>
      </c>
      <c r="F19" s="1394">
        <f>'7兵庫県CI一致個別指標'!M382</f>
        <v>111.9</v>
      </c>
      <c r="G19" s="1498">
        <v>1.21</v>
      </c>
      <c r="H19" s="1402">
        <v>99.3</v>
      </c>
      <c r="I19" s="1394"/>
      <c r="J19" s="1403">
        <f>K19+L19</f>
        <v>66798</v>
      </c>
      <c r="K19" s="474">
        <v>14644</v>
      </c>
      <c r="L19" s="1393">
        <v>52154</v>
      </c>
      <c r="M19" s="1394">
        <v>96.97892564</v>
      </c>
      <c r="N19" s="399"/>
      <c r="O19" s="1090"/>
      <c r="P19" s="1092"/>
      <c r="Q19" s="1090"/>
    </row>
    <row r="20" spans="1:25">
      <c r="A20" s="768"/>
      <c r="B20" s="1445" t="s">
        <v>6</v>
      </c>
      <c r="C20" s="1928"/>
      <c r="D20" s="1420"/>
      <c r="E20" s="2248">
        <f>'5兵庫県CI'!D368</f>
        <v>94.49</v>
      </c>
      <c r="F20" s="1394">
        <f>'7兵庫県CI一致個別指標'!M383</f>
        <v>92.9</v>
      </c>
      <c r="G20" s="1500">
        <v>1.1200000000000001</v>
      </c>
      <c r="H20" s="1404">
        <v>100.4</v>
      </c>
      <c r="I20" s="1407"/>
      <c r="J20" s="1405">
        <f>K20+L20</f>
        <v>55429</v>
      </c>
      <c r="K20" s="1104">
        <v>5311</v>
      </c>
      <c r="L20" s="1406">
        <v>50118</v>
      </c>
      <c r="M20" s="1407">
        <v>90.318702310000006</v>
      </c>
      <c r="N20" s="1408" t="s">
        <v>1175</v>
      </c>
      <c r="O20" s="1409">
        <v>44307</v>
      </c>
      <c r="P20" s="1092"/>
      <c r="Q20" s="1090"/>
    </row>
    <row r="21" spans="1:25">
      <c r="A21" s="768"/>
      <c r="B21" s="1445" t="s">
        <v>7</v>
      </c>
      <c r="C21" s="1928"/>
      <c r="D21" s="1420"/>
      <c r="E21" s="2248">
        <f>'5兵庫県CI'!D369</f>
        <v>92.37</v>
      </c>
      <c r="F21" s="1394">
        <f>'7兵庫県CI一致個別指標'!M384</f>
        <v>92.2</v>
      </c>
      <c r="G21" s="1500">
        <v>1.04</v>
      </c>
      <c r="H21" s="1404">
        <v>100</v>
      </c>
      <c r="I21" s="1407"/>
      <c r="J21" s="1405">
        <f>K21+L21</f>
        <v>60188</v>
      </c>
      <c r="K21" s="1104">
        <v>7531</v>
      </c>
      <c r="L21" s="1406">
        <v>52657</v>
      </c>
      <c r="M21" s="1407">
        <v>87.948316509999998</v>
      </c>
      <c r="N21" s="1408" t="s">
        <v>1259</v>
      </c>
      <c r="O21" s="1409">
        <v>44337</v>
      </c>
      <c r="P21" s="1092"/>
      <c r="Q21" s="1090"/>
    </row>
    <row r="22" spans="1:25">
      <c r="A22" s="768"/>
      <c r="B22" s="567" t="s">
        <v>8</v>
      </c>
      <c r="C22" s="1475">
        <v>51557.206320341444</v>
      </c>
      <c r="D22" s="2592">
        <v>50253.908734092816</v>
      </c>
      <c r="E22" s="2248">
        <f>'5兵庫県CI'!D370</f>
        <v>94.17</v>
      </c>
      <c r="F22" s="1394">
        <f>'7兵庫県CI一致個別指標'!M385</f>
        <v>91.6</v>
      </c>
      <c r="G22" s="1498">
        <v>1.03</v>
      </c>
      <c r="H22" s="1402">
        <v>101.5</v>
      </c>
      <c r="I22" s="1394"/>
      <c r="J22" s="1403">
        <f>K22+L22</f>
        <v>68038</v>
      </c>
      <c r="K22" s="474">
        <v>16182</v>
      </c>
      <c r="L22" s="1393">
        <v>51856</v>
      </c>
      <c r="M22" s="1394">
        <v>89.792667769999994</v>
      </c>
      <c r="N22" s="399"/>
      <c r="O22" s="1090"/>
      <c r="P22" s="1092"/>
      <c r="Q22" s="1090"/>
    </row>
    <row r="23" spans="1:25">
      <c r="A23" s="768"/>
      <c r="B23" s="567" t="s">
        <v>9</v>
      </c>
      <c r="C23" s="1927"/>
      <c r="D23" s="573"/>
      <c r="E23" s="2248">
        <f>'5兵庫県CI'!D371</f>
        <v>94.69</v>
      </c>
      <c r="F23" s="1394">
        <f>'7兵庫県CI一致個別指標'!M386</f>
        <v>94</v>
      </c>
      <c r="G23" s="1498">
        <v>0.99</v>
      </c>
      <c r="H23" s="1402">
        <v>100.8</v>
      </c>
      <c r="I23" s="1394"/>
      <c r="J23" s="1403">
        <f t="shared" ref="J23:J37" si="1">K23+L23</f>
        <v>70955</v>
      </c>
      <c r="K23" s="474">
        <v>18515</v>
      </c>
      <c r="L23" s="1393">
        <v>52440</v>
      </c>
      <c r="M23" s="1394">
        <v>93.224581740000005</v>
      </c>
      <c r="N23" s="399"/>
      <c r="O23" s="1090"/>
      <c r="P23" s="1092"/>
      <c r="Q23" s="1090"/>
    </row>
    <row r="24" spans="1:25">
      <c r="A24" s="768"/>
      <c r="B24" s="567" t="s">
        <v>10</v>
      </c>
      <c r="C24" s="1927"/>
      <c r="D24" s="573"/>
      <c r="E24" s="2248">
        <f>'5兵庫県CI'!D372</f>
        <v>97.76</v>
      </c>
      <c r="F24" s="1394">
        <f>'7兵庫県CI一致個別指標'!M387</f>
        <v>100.9</v>
      </c>
      <c r="G24" s="1498">
        <v>0.94</v>
      </c>
      <c r="H24" s="1402">
        <v>101.6</v>
      </c>
      <c r="I24" s="1394"/>
      <c r="J24" s="1403">
        <f t="shared" si="1"/>
        <v>71899</v>
      </c>
      <c r="K24" s="474">
        <v>16728</v>
      </c>
      <c r="L24" s="1393">
        <v>55171</v>
      </c>
      <c r="M24" s="1394">
        <v>94.648906370000006</v>
      </c>
      <c r="N24" s="399"/>
      <c r="O24" s="1090"/>
      <c r="P24" s="1092"/>
      <c r="Q24" s="1090"/>
    </row>
    <row r="25" spans="1:25">
      <c r="A25" s="768"/>
      <c r="B25" s="567" t="s">
        <v>11</v>
      </c>
      <c r="C25" s="1475">
        <v>53738.794321015077</v>
      </c>
      <c r="D25" s="2592">
        <v>53307.512438477461</v>
      </c>
      <c r="E25" s="2248">
        <f>'5兵庫県CI'!D373</f>
        <v>95.84</v>
      </c>
      <c r="F25" s="1394">
        <f>'7兵庫県CI一致個別指標'!M388</f>
        <v>96.9</v>
      </c>
      <c r="G25" s="1498">
        <v>0.93</v>
      </c>
      <c r="H25" s="1402">
        <v>101.2</v>
      </c>
      <c r="I25" s="1394"/>
      <c r="J25" s="1403">
        <f t="shared" si="1"/>
        <v>64533</v>
      </c>
      <c r="K25" s="474">
        <v>14660</v>
      </c>
      <c r="L25" s="1393">
        <v>49873</v>
      </c>
      <c r="M25" s="1394">
        <v>96.788118040000001</v>
      </c>
      <c r="N25" s="399"/>
      <c r="O25" s="1090"/>
      <c r="P25" s="1092"/>
      <c r="Q25" s="1090"/>
    </row>
    <row r="26" spans="1:25">
      <c r="A26" s="768"/>
      <c r="B26" s="567" t="s">
        <v>12</v>
      </c>
      <c r="C26" s="1927"/>
      <c r="D26" s="573"/>
      <c r="E26" s="2248">
        <f>'5兵庫県CI'!D374</f>
        <v>99.68</v>
      </c>
      <c r="F26" s="1394">
        <f>'7兵庫県CI一致個別指標'!M389</f>
        <v>100.7</v>
      </c>
      <c r="G26" s="1498">
        <v>0.92</v>
      </c>
      <c r="H26" s="1402">
        <v>101.2</v>
      </c>
      <c r="I26" s="1394"/>
      <c r="J26" s="1403">
        <f t="shared" si="1"/>
        <v>66678</v>
      </c>
      <c r="K26" s="474">
        <v>16457</v>
      </c>
      <c r="L26" s="1393">
        <v>50221</v>
      </c>
      <c r="M26" s="1394">
        <v>96.933998970000005</v>
      </c>
      <c r="N26" s="399"/>
      <c r="O26" s="1090"/>
      <c r="P26" s="1092"/>
      <c r="Q26" s="1090"/>
    </row>
    <row r="27" spans="1:25">
      <c r="A27" s="768"/>
      <c r="B27" s="567" t="s">
        <v>13</v>
      </c>
      <c r="C27" s="1927"/>
      <c r="D27" s="573"/>
      <c r="E27" s="2248">
        <f>'5兵庫県CI'!D375</f>
        <v>98.63</v>
      </c>
      <c r="F27" s="1394">
        <f>'7兵庫県CI一致個別指標'!M390</f>
        <v>100.8</v>
      </c>
      <c r="G27" s="1498">
        <v>0.92</v>
      </c>
      <c r="H27" s="1402">
        <v>101.5</v>
      </c>
      <c r="I27" s="1394"/>
      <c r="J27" s="1393">
        <f t="shared" si="1"/>
        <v>67697</v>
      </c>
      <c r="K27" s="474">
        <v>17070</v>
      </c>
      <c r="L27" s="1393">
        <v>50627</v>
      </c>
      <c r="M27" s="1394">
        <v>96.642613409999996</v>
      </c>
      <c r="N27" s="399"/>
      <c r="O27" s="1410"/>
      <c r="P27" s="1446"/>
      <c r="Q27" s="1447"/>
      <c r="S27" s="1411"/>
      <c r="T27" s="1411"/>
      <c r="U27" s="1412"/>
      <c r="V27" s="1413"/>
      <c r="X27" s="1412"/>
      <c r="Y27" s="1412"/>
    </row>
    <row r="28" spans="1:25">
      <c r="A28" s="768"/>
      <c r="B28" s="567" t="s">
        <v>14</v>
      </c>
      <c r="C28" s="1475">
        <v>57442.819521967496</v>
      </c>
      <c r="D28" s="2592">
        <v>56201.910568115796</v>
      </c>
      <c r="E28" s="2249">
        <f>'5兵庫県CI'!D376</f>
        <v>99.74</v>
      </c>
      <c r="F28" s="1401">
        <f>'7兵庫県CI一致個別指標'!M391</f>
        <v>102.9</v>
      </c>
      <c r="G28" s="1498">
        <v>0.91</v>
      </c>
      <c r="H28" s="1402">
        <v>100.7</v>
      </c>
      <c r="I28" s="1394"/>
      <c r="J28" s="1393">
        <f t="shared" si="1"/>
        <v>86146</v>
      </c>
      <c r="K28" s="474">
        <v>23937</v>
      </c>
      <c r="L28" s="1393">
        <v>62209</v>
      </c>
      <c r="M28" s="1394">
        <v>95.66216163</v>
      </c>
      <c r="N28" s="399"/>
      <c r="O28" s="1414"/>
      <c r="P28" s="1448"/>
      <c r="Q28" s="1449" t="s">
        <v>271</v>
      </c>
      <c r="S28" s="1411"/>
      <c r="T28" s="1411"/>
      <c r="U28" s="1412"/>
      <c r="V28" s="1413"/>
      <c r="X28" s="1412"/>
      <c r="Y28" s="1412"/>
    </row>
    <row r="29" spans="1:25">
      <c r="A29" s="767" t="s">
        <v>819</v>
      </c>
      <c r="B29" s="1450" t="s">
        <v>3</v>
      </c>
      <c r="C29" s="1929"/>
      <c r="D29" s="1415"/>
      <c r="E29" s="2247">
        <f>'5兵庫県CI'!D377</f>
        <v>100.5</v>
      </c>
      <c r="F29" s="1389">
        <f>'7兵庫県CI一致個別指標'!M392</f>
        <v>103.9</v>
      </c>
      <c r="G29" s="1501">
        <v>0.95</v>
      </c>
      <c r="H29" s="1416">
        <v>100.6</v>
      </c>
      <c r="I29" s="1418"/>
      <c r="J29" s="1417">
        <f t="shared" si="1"/>
        <v>66472</v>
      </c>
      <c r="K29" s="1102">
        <v>14675</v>
      </c>
      <c r="L29" s="1417">
        <v>51797</v>
      </c>
      <c r="M29" s="1418">
        <v>94.523703999999995</v>
      </c>
      <c r="N29" s="1451" t="s">
        <v>1175</v>
      </c>
      <c r="O29" s="1452">
        <v>44210</v>
      </c>
      <c r="P29" s="1446"/>
      <c r="Q29" s="1447"/>
      <c r="S29" s="1411"/>
      <c r="T29" s="1411"/>
      <c r="U29" s="1412"/>
      <c r="V29" s="1413"/>
      <c r="X29" s="1412"/>
      <c r="Y29" s="1412"/>
    </row>
    <row r="30" spans="1:25">
      <c r="A30" s="768">
        <v>2021</v>
      </c>
      <c r="B30" s="1445" t="s">
        <v>4</v>
      </c>
      <c r="C30" s="1476"/>
      <c r="D30" s="1420"/>
      <c r="E30" s="2248">
        <f>'5兵庫県CI'!D378</f>
        <v>99.42</v>
      </c>
      <c r="F30" s="1394">
        <f>'7兵庫県CI一致個別指標'!M393</f>
        <v>103</v>
      </c>
      <c r="G30" s="1500">
        <v>0.94</v>
      </c>
      <c r="H30" s="1404">
        <v>100</v>
      </c>
      <c r="I30" s="1407"/>
      <c r="J30" s="1406">
        <f t="shared" si="1"/>
        <v>61143</v>
      </c>
      <c r="K30" s="1104">
        <v>14267</v>
      </c>
      <c r="L30" s="1406">
        <v>46876</v>
      </c>
      <c r="M30" s="1407">
        <v>95.459733139999997</v>
      </c>
      <c r="N30" s="1433" t="s">
        <v>1175</v>
      </c>
      <c r="O30" s="1419">
        <v>44255</v>
      </c>
      <c r="P30" s="1446"/>
      <c r="Q30" s="1447"/>
      <c r="S30" s="1411"/>
      <c r="T30" s="1411"/>
      <c r="U30" s="1412"/>
      <c r="V30" s="1413"/>
      <c r="X30" s="1412"/>
      <c r="Y30" s="1412"/>
    </row>
    <row r="31" spans="1:25">
      <c r="A31" s="768"/>
      <c r="B31" s="567" t="s">
        <v>5</v>
      </c>
      <c r="C31" s="1475">
        <v>55695.892650078451</v>
      </c>
      <c r="D31" s="2592">
        <v>55451.981189933751</v>
      </c>
      <c r="E31" s="2248">
        <f>'5兵庫県CI'!D379</f>
        <v>102.71</v>
      </c>
      <c r="F31" s="1394">
        <f>'7兵庫県CI一致個別指標'!M394</f>
        <v>104.3</v>
      </c>
      <c r="G31" s="1498">
        <v>0.94</v>
      </c>
      <c r="H31" s="1402">
        <v>100.1</v>
      </c>
      <c r="I31" s="1394">
        <v>99.3</v>
      </c>
      <c r="J31" s="1393">
        <f t="shared" si="1"/>
        <v>67840</v>
      </c>
      <c r="K31" s="474">
        <v>17449</v>
      </c>
      <c r="L31" s="1393">
        <v>50391</v>
      </c>
      <c r="M31" s="1394">
        <v>95.108799590000004</v>
      </c>
      <c r="N31" s="1089"/>
      <c r="O31" s="1410" t="s">
        <v>271</v>
      </c>
      <c r="P31" s="1446"/>
      <c r="Q31" s="1447"/>
      <c r="S31" s="1411"/>
      <c r="T31" s="1411"/>
      <c r="U31" s="1412"/>
      <c r="V31" s="1413"/>
      <c r="X31" s="1412"/>
      <c r="Y31" s="1412"/>
    </row>
    <row r="32" spans="1:25">
      <c r="A32" s="768"/>
      <c r="B32" s="1445" t="s">
        <v>6</v>
      </c>
      <c r="C32" s="1476"/>
      <c r="D32" s="1420"/>
      <c r="E32" s="2248">
        <f>'5兵庫県CI'!D380</f>
        <v>105.96</v>
      </c>
      <c r="F32" s="1394">
        <f>'7兵庫県CI一致個別指標'!M395</f>
        <v>104.1</v>
      </c>
      <c r="G32" s="1500">
        <v>0.93</v>
      </c>
      <c r="H32" s="1404">
        <v>100.3</v>
      </c>
      <c r="I32" s="1407">
        <v>99.5</v>
      </c>
      <c r="J32" s="1406">
        <f t="shared" si="1"/>
        <v>62910</v>
      </c>
      <c r="K32" s="1104">
        <v>12784</v>
      </c>
      <c r="L32" s="1406">
        <v>50126</v>
      </c>
      <c r="M32" s="1407">
        <v>95.759251269999993</v>
      </c>
      <c r="N32" s="1433" t="s">
        <v>1175</v>
      </c>
      <c r="O32" s="1419">
        <v>44311</v>
      </c>
      <c r="P32" s="741" t="s">
        <v>1198</v>
      </c>
      <c r="Q32" s="1453" t="s">
        <v>1199</v>
      </c>
      <c r="S32" s="1411"/>
      <c r="T32" s="1411"/>
      <c r="U32" s="1412"/>
      <c r="V32" s="1413"/>
      <c r="X32" s="1412"/>
      <c r="Y32" s="1412"/>
    </row>
    <row r="33" spans="1:25">
      <c r="A33" s="768"/>
      <c r="B33" s="1445" t="s">
        <v>7</v>
      </c>
      <c r="C33" s="1476"/>
      <c r="D33" s="1420"/>
      <c r="E33" s="2248">
        <f>'5兵庫県CI'!D381</f>
        <v>102.37</v>
      </c>
      <c r="F33" s="1394">
        <f>'7兵庫県CI一致個別指標'!M396</f>
        <v>103.7</v>
      </c>
      <c r="G33" s="1500">
        <v>0.94</v>
      </c>
      <c r="H33" s="1404">
        <v>100.8</v>
      </c>
      <c r="I33" s="1407">
        <v>100</v>
      </c>
      <c r="J33" s="1406">
        <f t="shared" si="1"/>
        <v>62018</v>
      </c>
      <c r="K33" s="1104">
        <v>9276</v>
      </c>
      <c r="L33" s="1406">
        <v>52742</v>
      </c>
      <c r="M33" s="1407">
        <v>95.217644559999997</v>
      </c>
      <c r="N33" s="1433" t="s">
        <v>1175</v>
      </c>
      <c r="O33" s="1419" t="s">
        <v>64</v>
      </c>
      <c r="P33" s="1446"/>
      <c r="Q33" s="1447"/>
      <c r="S33" s="1411"/>
      <c r="T33" s="1411"/>
      <c r="U33" s="1412"/>
      <c r="V33" s="1413"/>
      <c r="X33" s="1412"/>
      <c r="Y33" s="1412"/>
    </row>
    <row r="34" spans="1:25">
      <c r="A34" s="768"/>
      <c r="B34" s="1445" t="s">
        <v>8</v>
      </c>
      <c r="C34" s="1476">
        <v>55727.820173606087</v>
      </c>
      <c r="D34" s="2245">
        <v>54552.747066974429</v>
      </c>
      <c r="E34" s="2248">
        <f>'5兵庫県CI'!D382</f>
        <v>103.08</v>
      </c>
      <c r="F34" s="1394">
        <f>'7兵庫県CI一致個別指標'!M397</f>
        <v>102.8</v>
      </c>
      <c r="G34" s="1500">
        <v>0.97</v>
      </c>
      <c r="H34" s="1404">
        <v>100.9</v>
      </c>
      <c r="I34" s="1407">
        <v>100.1</v>
      </c>
      <c r="J34" s="1406">
        <f t="shared" si="1"/>
        <v>65763</v>
      </c>
      <c r="K34" s="1104">
        <v>14522</v>
      </c>
      <c r="L34" s="1406">
        <v>51241</v>
      </c>
      <c r="M34" s="1407">
        <v>95.112337679999996</v>
      </c>
      <c r="N34" s="1433" t="s">
        <v>1175</v>
      </c>
      <c r="O34" s="1419">
        <v>44732</v>
      </c>
      <c r="P34" s="741" t="s">
        <v>1198</v>
      </c>
      <c r="Q34" s="1454">
        <v>44733</v>
      </c>
      <c r="S34" s="1411"/>
      <c r="T34" s="1411"/>
      <c r="U34" s="1412"/>
      <c r="V34" s="1413"/>
      <c r="X34" s="1412"/>
      <c r="Y34" s="1412"/>
    </row>
    <row r="35" spans="1:25">
      <c r="A35" s="768"/>
      <c r="B35" s="1492" t="s">
        <v>9</v>
      </c>
      <c r="C35" s="1491"/>
      <c r="D35" s="1486"/>
      <c r="E35" s="2248">
        <f>'5兵庫県CI'!D383</f>
        <v>103.35</v>
      </c>
      <c r="F35" s="1394">
        <f>'7兵庫県CI一致個別指標'!M398</f>
        <v>103.3</v>
      </c>
      <c r="G35" s="1502">
        <v>0.97</v>
      </c>
      <c r="H35" s="1487">
        <v>100.7</v>
      </c>
      <c r="I35" s="1489">
        <v>99.9</v>
      </c>
      <c r="J35" s="1453">
        <f t="shared" si="1"/>
        <v>71223</v>
      </c>
      <c r="K35" s="557">
        <v>18238</v>
      </c>
      <c r="L35" s="1453">
        <v>52985</v>
      </c>
      <c r="M35" s="1489">
        <v>94.865303789999999</v>
      </c>
      <c r="N35" s="1100"/>
      <c r="O35" s="1100"/>
      <c r="P35" s="741" t="s">
        <v>1198</v>
      </c>
      <c r="Q35" s="1454">
        <v>44753</v>
      </c>
      <c r="S35" s="1411"/>
      <c r="T35" s="1411"/>
      <c r="U35" s="1412"/>
      <c r="V35" s="1413"/>
      <c r="X35" s="1412"/>
      <c r="Y35" s="1412"/>
    </row>
    <row r="36" spans="1:25">
      <c r="A36" s="768"/>
      <c r="B36" s="1445" t="s">
        <v>10</v>
      </c>
      <c r="C36" s="1476"/>
      <c r="D36" s="1420"/>
      <c r="E36" s="2248">
        <f>'5兵庫県CI'!D384</f>
        <v>99.11</v>
      </c>
      <c r="F36" s="1394">
        <f>'7兵庫県CI一致個別指標'!M399</f>
        <v>101.1</v>
      </c>
      <c r="G36" s="1500">
        <v>0.94</v>
      </c>
      <c r="H36" s="1404">
        <v>98.9</v>
      </c>
      <c r="I36" s="1407">
        <v>98.2</v>
      </c>
      <c r="J36" s="1406">
        <f t="shared" si="1"/>
        <v>67746</v>
      </c>
      <c r="K36" s="1104">
        <v>13264</v>
      </c>
      <c r="L36" s="1406">
        <v>54482</v>
      </c>
      <c r="M36" s="1407">
        <v>93.992699169999995</v>
      </c>
      <c r="N36" s="1433" t="s">
        <v>1175</v>
      </c>
      <c r="O36" s="1419">
        <v>44428</v>
      </c>
      <c r="P36" s="741" t="s">
        <v>1198</v>
      </c>
      <c r="Q36" s="1455" t="s">
        <v>1200</v>
      </c>
      <c r="S36" s="1411"/>
      <c r="T36" s="1411"/>
      <c r="U36" s="1412"/>
      <c r="V36" s="1413"/>
      <c r="X36" s="1412"/>
      <c r="Y36" s="1412"/>
    </row>
    <row r="37" spans="1:25">
      <c r="A37" s="768"/>
      <c r="B37" s="1445" t="s">
        <v>11</v>
      </c>
      <c r="C37" s="1476">
        <v>55073.764422770415</v>
      </c>
      <c r="D37" s="2245">
        <v>54789.811851793726</v>
      </c>
      <c r="E37" s="2248">
        <f>'5兵庫県CI'!D385</f>
        <v>101.39</v>
      </c>
      <c r="F37" s="1394">
        <f>'7兵庫県CI一致個別指標'!M400</f>
        <v>98.5</v>
      </c>
      <c r="G37" s="1500">
        <v>0.93</v>
      </c>
      <c r="H37" s="1404">
        <v>99.2</v>
      </c>
      <c r="I37" s="1407">
        <v>98.5</v>
      </c>
      <c r="J37" s="1406">
        <f t="shared" si="1"/>
        <v>63676</v>
      </c>
      <c r="K37" s="1104">
        <v>13834</v>
      </c>
      <c r="L37" s="1406">
        <v>49842</v>
      </c>
      <c r="M37" s="1407">
        <v>94.281896720000006</v>
      </c>
      <c r="N37" s="1433" t="s">
        <v>1175</v>
      </c>
      <c r="O37" s="1419">
        <v>44469</v>
      </c>
      <c r="P37" s="1446"/>
      <c r="Q37" s="1447"/>
      <c r="S37" s="1411"/>
      <c r="T37" s="1411"/>
      <c r="U37" s="1412"/>
      <c r="V37" s="1413"/>
      <c r="X37" s="1412"/>
      <c r="Y37" s="1412"/>
    </row>
    <row r="38" spans="1:25">
      <c r="A38" s="768"/>
      <c r="B38" s="567" t="s">
        <v>12</v>
      </c>
      <c r="C38" s="1475"/>
      <c r="D38" s="573"/>
      <c r="E38" s="2248">
        <f>'5兵庫県CI'!D386</f>
        <v>102.41</v>
      </c>
      <c r="F38" s="1394">
        <f>'7兵庫県CI一致個別指標'!M401</f>
        <v>101.1</v>
      </c>
      <c r="G38" s="1498">
        <v>0.9</v>
      </c>
      <c r="H38" s="1402">
        <v>98.3</v>
      </c>
      <c r="I38" s="1394">
        <v>97.6</v>
      </c>
      <c r="J38" s="1393">
        <f>K38+L38</f>
        <v>67550</v>
      </c>
      <c r="K38" s="474">
        <v>16681</v>
      </c>
      <c r="L38" s="1393">
        <v>50869</v>
      </c>
      <c r="M38" s="1394">
        <v>96.887998400000001</v>
      </c>
      <c r="N38" s="1089"/>
      <c r="O38" s="1410"/>
      <c r="P38" s="1446"/>
      <c r="Q38" s="1447"/>
      <c r="S38" s="1411"/>
      <c r="T38" s="1411"/>
      <c r="U38" s="1412"/>
      <c r="V38" s="1413"/>
      <c r="X38" s="1412"/>
      <c r="Y38" s="1412"/>
    </row>
    <row r="39" spans="1:25">
      <c r="A39" s="768"/>
      <c r="B39" s="567" t="s">
        <v>13</v>
      </c>
      <c r="C39" s="1475"/>
      <c r="D39" s="573"/>
      <c r="E39" s="2248">
        <f>'5兵庫県CI'!D387</f>
        <v>101.38</v>
      </c>
      <c r="F39" s="1394">
        <f>'7兵庫県CI一致個別指標'!M402</f>
        <v>100.8</v>
      </c>
      <c r="G39" s="1498">
        <v>0.89</v>
      </c>
      <c r="H39" s="1402">
        <v>98.1</v>
      </c>
      <c r="I39" s="1394">
        <v>97.3</v>
      </c>
      <c r="J39" s="1393">
        <f>K39+L39</f>
        <v>68997</v>
      </c>
      <c r="K39" s="474">
        <v>18126</v>
      </c>
      <c r="L39" s="1393">
        <v>50871</v>
      </c>
      <c r="M39" s="1394">
        <v>98.898289079999998</v>
      </c>
      <c r="N39" s="1089"/>
      <c r="O39" s="1410"/>
      <c r="P39" s="1446"/>
      <c r="Q39" s="1447"/>
      <c r="S39" s="1411"/>
      <c r="T39" s="1411"/>
      <c r="U39" s="1412"/>
      <c r="V39" s="1413"/>
      <c r="X39" s="1412"/>
      <c r="Y39" s="1412"/>
    </row>
    <row r="40" spans="1:25">
      <c r="A40" s="768"/>
      <c r="B40" s="567" t="s">
        <v>14</v>
      </c>
      <c r="C40" s="1475">
        <v>58159.066391768196</v>
      </c>
      <c r="D40" s="2592">
        <v>57230.223536001853</v>
      </c>
      <c r="E40" s="2249">
        <f>'5兵庫県CI'!D388</f>
        <v>99.63</v>
      </c>
      <c r="F40" s="1401">
        <f>'7兵庫県CI一致個別指標'!M403</f>
        <v>98.5</v>
      </c>
      <c r="G40" s="1498">
        <v>0.89</v>
      </c>
      <c r="H40" s="1402">
        <v>97.8</v>
      </c>
      <c r="I40" s="1394">
        <v>97</v>
      </c>
      <c r="J40" s="1400">
        <f t="shared" ref="J40:J73" si="2">K40+L40</f>
        <v>86890</v>
      </c>
      <c r="K40" s="474">
        <v>25318</v>
      </c>
      <c r="L40" s="1393">
        <v>61572</v>
      </c>
      <c r="M40" s="1394">
        <v>97.93117556</v>
      </c>
      <c r="N40" s="1084"/>
      <c r="O40" s="1414"/>
      <c r="P40" s="1446"/>
      <c r="Q40" s="1447"/>
      <c r="S40" s="1411"/>
      <c r="T40" s="1411"/>
      <c r="U40" s="1412"/>
      <c r="V40" s="1413"/>
      <c r="X40" s="1412"/>
      <c r="Y40" s="1412"/>
    </row>
    <row r="41" spans="1:25">
      <c r="A41" s="767" t="s">
        <v>904</v>
      </c>
      <c r="B41" s="769" t="s">
        <v>3</v>
      </c>
      <c r="C41" s="1930"/>
      <c r="D41" s="1479"/>
      <c r="E41" s="2248">
        <f>'5兵庫県CI'!D389</f>
        <v>102.56</v>
      </c>
      <c r="F41" s="1394">
        <f>'7兵庫県CI一致個別指標'!M404</f>
        <v>100.1</v>
      </c>
      <c r="G41" s="1503">
        <v>0.94</v>
      </c>
      <c r="H41" s="1483">
        <v>99.272125758597426</v>
      </c>
      <c r="I41" s="1493">
        <v>98.5</v>
      </c>
      <c r="J41" s="1453">
        <f t="shared" si="2"/>
        <v>67572</v>
      </c>
      <c r="K41" s="1481">
        <v>16398</v>
      </c>
      <c r="L41" s="1482">
        <v>51174</v>
      </c>
      <c r="M41" s="1483">
        <v>96.460042110000003</v>
      </c>
      <c r="N41" s="1484"/>
      <c r="O41" s="1485"/>
      <c r="P41" s="1456" t="s">
        <v>1198</v>
      </c>
      <c r="Q41" s="1457">
        <v>44588</v>
      </c>
      <c r="S41" s="1411"/>
      <c r="T41" s="1411"/>
      <c r="U41" s="1412"/>
      <c r="V41" s="1413"/>
      <c r="X41" s="1412"/>
      <c r="Y41" s="1412"/>
    </row>
    <row r="42" spans="1:25">
      <c r="A42" s="768">
        <v>2022</v>
      </c>
      <c r="B42" s="567" t="s">
        <v>4</v>
      </c>
      <c r="C42" s="1491"/>
      <c r="D42" s="1486"/>
      <c r="E42" s="2248">
        <f>'5兵庫県CI'!D390</f>
        <v>103.23</v>
      </c>
      <c r="F42" s="1394">
        <f>'7兵庫県CI一致個別指標'!M405</f>
        <v>103.3</v>
      </c>
      <c r="G42" s="1504">
        <v>0.96</v>
      </c>
      <c r="H42" s="1489">
        <v>99.272125758597426</v>
      </c>
      <c r="I42" s="1480">
        <v>98.5</v>
      </c>
      <c r="J42" s="1453">
        <f t="shared" si="2"/>
        <v>60633</v>
      </c>
      <c r="K42" s="1453">
        <v>13640</v>
      </c>
      <c r="L42" s="1488">
        <v>46993</v>
      </c>
      <c r="M42" s="1489">
        <v>95.570341350000007</v>
      </c>
      <c r="N42" s="1127"/>
      <c r="O42" s="1490"/>
      <c r="P42" s="741" t="s">
        <v>1198</v>
      </c>
      <c r="Q42" s="1453"/>
      <c r="S42" s="1411"/>
      <c r="T42" s="1411"/>
      <c r="U42" s="1412"/>
      <c r="V42" s="1413"/>
      <c r="X42" s="1412"/>
      <c r="Y42" s="1412"/>
    </row>
    <row r="43" spans="1:25">
      <c r="A43" s="768"/>
      <c r="B43" s="567" t="s">
        <v>5</v>
      </c>
      <c r="C43" s="1491">
        <v>56102.26472600452</v>
      </c>
      <c r="D43" s="2594">
        <v>56035.16078860066</v>
      </c>
      <c r="E43" s="2248">
        <f>'5兵庫県CI'!D391</f>
        <v>104.01</v>
      </c>
      <c r="F43" s="1394">
        <f>'7兵庫県CI一致個別指標'!M406</f>
        <v>100.5</v>
      </c>
      <c r="G43" s="1504">
        <v>0.96</v>
      </c>
      <c r="H43" s="1489">
        <v>98.667422454484139</v>
      </c>
      <c r="I43" s="1480">
        <v>97.9</v>
      </c>
      <c r="J43" s="1453">
        <f t="shared" si="2"/>
        <v>68085</v>
      </c>
      <c r="K43" s="1453">
        <v>17402</v>
      </c>
      <c r="L43" s="1488">
        <v>50683</v>
      </c>
      <c r="M43" s="1489">
        <v>96.835005039999999</v>
      </c>
      <c r="N43" s="1127"/>
      <c r="O43" s="1100"/>
      <c r="P43" s="741" t="s">
        <v>1198</v>
      </c>
      <c r="Q43" s="1454">
        <v>44641</v>
      </c>
      <c r="S43" s="1411"/>
      <c r="T43" s="1411"/>
      <c r="U43" s="1412"/>
      <c r="V43" s="1413"/>
      <c r="X43" s="1412"/>
      <c r="Y43" s="1412"/>
    </row>
    <row r="44" spans="1:25">
      <c r="A44" s="768"/>
      <c r="B44" s="567" t="s">
        <v>6</v>
      </c>
      <c r="C44" s="1475"/>
      <c r="D44" s="573"/>
      <c r="E44" s="2248">
        <f>'5兵庫県CI'!D392</f>
        <v>103.4</v>
      </c>
      <c r="F44" s="1394">
        <f>'7兵庫県CI一致個別指標'!M407</f>
        <v>102.1</v>
      </c>
      <c r="G44" s="1505">
        <v>0.97</v>
      </c>
      <c r="H44" s="1495">
        <v>99.372909642616307</v>
      </c>
      <c r="I44" s="1390">
        <v>98.6</v>
      </c>
      <c r="J44" s="1392">
        <f t="shared" si="2"/>
        <v>65053</v>
      </c>
      <c r="K44" s="1393">
        <v>15634</v>
      </c>
      <c r="L44" s="1458">
        <v>49419</v>
      </c>
      <c r="M44" s="1394">
        <v>96.372330730000002</v>
      </c>
      <c r="N44" s="39"/>
      <c r="O44" s="1410"/>
      <c r="P44" s="1446"/>
      <c r="Q44" s="1447"/>
      <c r="S44" s="1411"/>
      <c r="T44" s="1411"/>
      <c r="U44" s="1412"/>
      <c r="V44" s="1413"/>
      <c r="X44" s="1412"/>
      <c r="Y44" s="1412"/>
    </row>
    <row r="45" spans="1:25">
      <c r="A45" s="768"/>
      <c r="B45" s="567" t="s">
        <v>7</v>
      </c>
      <c r="C45" s="1475"/>
      <c r="D45" s="573"/>
      <c r="E45" s="2248">
        <f>'5兵庫県CI'!D393</f>
        <v>105.75</v>
      </c>
      <c r="F45" s="1394">
        <f>'7兵庫県CI一致個別指標'!M408</f>
        <v>99.5</v>
      </c>
      <c r="G45" s="1505">
        <v>0.99</v>
      </c>
      <c r="H45" s="1495">
        <v>99.473693526635188</v>
      </c>
      <c r="I45" s="1390">
        <v>98.7</v>
      </c>
      <c r="J45" s="1392">
        <f t="shared" si="2"/>
        <v>67534</v>
      </c>
      <c r="K45" s="1393">
        <v>16369</v>
      </c>
      <c r="L45" s="1458">
        <v>51165</v>
      </c>
      <c r="M45" s="1394">
        <v>100.49290999999999</v>
      </c>
      <c r="N45" s="39"/>
      <c r="O45" s="1410"/>
      <c r="P45" s="1446"/>
      <c r="Q45" s="1447"/>
      <c r="S45" s="1411"/>
      <c r="T45" s="1411"/>
      <c r="U45" s="1412"/>
      <c r="V45" s="1413"/>
      <c r="X45" s="1412"/>
      <c r="Y45" s="1412"/>
    </row>
    <row r="46" spans="1:25">
      <c r="A46" s="768"/>
      <c r="B46" s="567" t="s">
        <v>8</v>
      </c>
      <c r="C46" s="1491">
        <v>56183.074381549755</v>
      </c>
      <c r="D46" s="2594">
        <v>56035.883805596874</v>
      </c>
      <c r="E46" s="2248">
        <f>'5兵庫県CI'!D394</f>
        <v>106.39</v>
      </c>
      <c r="F46" s="1394">
        <f>'7兵庫県CI一致個別指標'!M409</f>
        <v>101.9</v>
      </c>
      <c r="G46" s="1505">
        <v>1.01</v>
      </c>
      <c r="H46" s="1495">
        <v>99.574477410654069</v>
      </c>
      <c r="I46" s="1390">
        <v>98.8</v>
      </c>
      <c r="J46" s="1392">
        <f t="shared" si="2"/>
        <v>65716</v>
      </c>
      <c r="K46" s="1393">
        <v>16350</v>
      </c>
      <c r="L46" s="1458">
        <v>49366</v>
      </c>
      <c r="M46" s="1394">
        <v>97.676741509999999</v>
      </c>
      <c r="N46" s="39"/>
      <c r="O46" s="1410"/>
      <c r="P46" s="1446"/>
      <c r="Q46" s="1447"/>
      <c r="S46" s="1411"/>
      <c r="T46" s="1411"/>
      <c r="U46" s="1412"/>
      <c r="V46" s="1413"/>
      <c r="X46" s="1412"/>
      <c r="Y46" s="1412"/>
    </row>
    <row r="47" spans="1:25">
      <c r="A47" s="768"/>
      <c r="B47" s="567" t="s">
        <v>9</v>
      </c>
      <c r="C47" s="1475"/>
      <c r="D47" s="573"/>
      <c r="E47" s="2248">
        <f>'5兵庫県CI'!D395</f>
        <v>107.31</v>
      </c>
      <c r="F47" s="1394">
        <f>'7兵庫県CI一致個別指標'!M410</f>
        <v>102.6</v>
      </c>
      <c r="G47" s="1505">
        <v>1.02</v>
      </c>
      <c r="H47" s="1495">
        <v>99.574477410654069</v>
      </c>
      <c r="I47" s="1390">
        <v>98.8</v>
      </c>
      <c r="J47" s="1392">
        <f t="shared" si="2"/>
        <v>71638</v>
      </c>
      <c r="K47" s="1393">
        <v>18763</v>
      </c>
      <c r="L47" s="1458">
        <v>52875</v>
      </c>
      <c r="M47" s="1394">
        <v>98.418084179999994</v>
      </c>
      <c r="N47" s="39"/>
      <c r="O47" s="1410"/>
      <c r="P47" s="1446"/>
      <c r="Q47" s="1447"/>
      <c r="S47" s="1411"/>
      <c r="T47" s="1411"/>
      <c r="U47" s="1412"/>
      <c r="V47" s="1413"/>
      <c r="X47" s="1412"/>
      <c r="Y47" s="1412"/>
    </row>
    <row r="48" spans="1:25">
      <c r="A48" s="768"/>
      <c r="B48" s="567" t="s">
        <v>10</v>
      </c>
      <c r="C48" s="1475"/>
      <c r="D48" s="573"/>
      <c r="E48" s="2248">
        <f>'5兵庫県CI'!D396</f>
        <v>108.8</v>
      </c>
      <c r="F48" s="1394">
        <f>'7兵庫県CI一致個別指標'!M411</f>
        <v>102.9</v>
      </c>
      <c r="G48" s="1505">
        <v>1.04</v>
      </c>
      <c r="H48" s="1495">
        <v>99.272125758597426</v>
      </c>
      <c r="I48" s="1390">
        <v>98.5</v>
      </c>
      <c r="J48" s="1392">
        <f t="shared" si="2"/>
        <v>67939</v>
      </c>
      <c r="K48" s="1393">
        <v>14867</v>
      </c>
      <c r="L48" s="1458">
        <v>53072</v>
      </c>
      <c r="M48" s="1394">
        <v>98.565076730000001</v>
      </c>
      <c r="N48" s="39"/>
      <c r="O48" s="1410"/>
      <c r="P48" s="1446"/>
      <c r="Q48" s="1447"/>
      <c r="S48" s="1411"/>
      <c r="T48" s="1411"/>
      <c r="U48" s="1412"/>
      <c r="V48" s="1413"/>
      <c r="X48" s="1412"/>
      <c r="Y48" s="1412"/>
    </row>
    <row r="49" spans="1:25">
      <c r="A49" s="768"/>
      <c r="B49" s="567" t="s">
        <v>11</v>
      </c>
      <c r="C49" s="1491">
        <v>55482.09295465747</v>
      </c>
      <c r="D49" s="2594">
        <v>56171.361132067505</v>
      </c>
      <c r="E49" s="2248">
        <f>'5兵庫県CI'!D397</f>
        <v>108.64</v>
      </c>
      <c r="F49" s="1394">
        <f>'7兵庫県CI一致個別指標'!M412</f>
        <v>104.9</v>
      </c>
      <c r="G49" s="1505">
        <v>1.05</v>
      </c>
      <c r="H49" s="1495">
        <v>99.372909642616307</v>
      </c>
      <c r="I49" s="1390">
        <v>98.6</v>
      </c>
      <c r="J49" s="1392">
        <f t="shared" si="2"/>
        <v>64755</v>
      </c>
      <c r="K49" s="1393">
        <v>15533</v>
      </c>
      <c r="L49" s="1458">
        <v>49222</v>
      </c>
      <c r="M49" s="1394">
        <v>98.360935510000004</v>
      </c>
      <c r="N49" s="39"/>
      <c r="O49" s="1410"/>
      <c r="P49" s="1446"/>
      <c r="Q49" s="1447"/>
      <c r="S49" s="1411"/>
      <c r="T49" s="1411"/>
      <c r="U49" s="1412"/>
      <c r="V49" s="1413"/>
      <c r="X49" s="1412"/>
      <c r="Y49" s="1412"/>
    </row>
    <row r="50" spans="1:25">
      <c r="A50" s="768"/>
      <c r="B50" s="567" t="s">
        <v>12</v>
      </c>
      <c r="C50" s="1475"/>
      <c r="D50" s="573"/>
      <c r="E50" s="2248">
        <f>'5兵庫県CI'!D398</f>
        <v>108.37</v>
      </c>
      <c r="F50" s="1394">
        <f>'7兵庫県CI一致個別指標'!M413</f>
        <v>103.3</v>
      </c>
      <c r="G50" s="1505">
        <v>1.06</v>
      </c>
      <c r="H50" s="1495">
        <v>98.76820633850302</v>
      </c>
      <c r="I50" s="1390">
        <v>98</v>
      </c>
      <c r="J50" s="1392">
        <f t="shared" si="2"/>
        <v>69140</v>
      </c>
      <c r="K50" s="1393">
        <v>17795</v>
      </c>
      <c r="L50" s="1458">
        <v>51345</v>
      </c>
      <c r="M50" s="1394">
        <v>99.582313299999996</v>
      </c>
      <c r="N50" s="39"/>
      <c r="O50" s="1410"/>
      <c r="P50" s="1446"/>
      <c r="Q50" s="1447"/>
      <c r="S50" s="1411"/>
      <c r="T50" s="1411"/>
      <c r="U50" s="1412"/>
      <c r="V50" s="1413"/>
      <c r="X50" s="1412"/>
      <c r="Y50" s="1412"/>
    </row>
    <row r="51" spans="1:25">
      <c r="A51" s="768"/>
      <c r="B51" s="567" t="s">
        <v>13</v>
      </c>
      <c r="C51" s="1475"/>
      <c r="D51" s="573"/>
      <c r="E51" s="2248">
        <f>'5兵庫県CI'!D399</f>
        <v>109.61</v>
      </c>
      <c r="F51" s="1394">
        <f>'7兵庫県CI一致個別指標'!M414</f>
        <v>103.6</v>
      </c>
      <c r="G51" s="1505">
        <v>1.07</v>
      </c>
      <c r="H51" s="1495">
        <v>99.070557990559664</v>
      </c>
      <c r="I51" s="1390">
        <v>98.3</v>
      </c>
      <c r="J51" s="1392">
        <f t="shared" si="2"/>
        <v>69066</v>
      </c>
      <c r="K51" s="1393">
        <v>18318</v>
      </c>
      <c r="L51" s="1458">
        <v>50748</v>
      </c>
      <c r="M51" s="1394">
        <v>98.221630869999998</v>
      </c>
      <c r="N51" s="39"/>
      <c r="O51" s="1410"/>
      <c r="P51" s="1446"/>
      <c r="Q51" s="1447"/>
      <c r="S51" s="1411"/>
      <c r="T51" s="1411"/>
      <c r="U51" s="1412"/>
      <c r="V51" s="1413"/>
      <c r="X51" s="1412"/>
      <c r="Y51" s="1412"/>
    </row>
    <row r="52" spans="1:25">
      <c r="A52" s="782"/>
      <c r="B52" s="1396" t="s">
        <v>14</v>
      </c>
      <c r="C52" s="1931">
        <v>59285.030075186602</v>
      </c>
      <c r="D52" s="2595">
        <v>58579.246656476425</v>
      </c>
      <c r="E52" s="2248">
        <f>'5兵庫県CI'!D400</f>
        <v>109.29</v>
      </c>
      <c r="F52" s="1394">
        <f>'7兵庫県CI一致個別指標'!M415</f>
        <v>103.6</v>
      </c>
      <c r="G52" s="1506">
        <v>1.08</v>
      </c>
      <c r="H52" s="1495">
        <v>99.574477410654069</v>
      </c>
      <c r="I52" s="1397">
        <v>98.8</v>
      </c>
      <c r="J52" s="1392">
        <f t="shared" si="2"/>
        <v>90059</v>
      </c>
      <c r="K52" s="1400">
        <v>26942</v>
      </c>
      <c r="L52" s="1459">
        <v>63117</v>
      </c>
      <c r="M52" s="1401">
        <v>98.738083259999996</v>
      </c>
      <c r="N52" s="67"/>
      <c r="O52" s="1414"/>
      <c r="P52" s="1448"/>
      <c r="Q52" s="1449"/>
      <c r="S52" s="1411"/>
      <c r="T52" s="1411"/>
      <c r="U52" s="1412"/>
      <c r="V52" s="1413"/>
      <c r="X52" s="1412"/>
      <c r="Y52" s="1412"/>
    </row>
    <row r="53" spans="1:25">
      <c r="A53" s="767" t="s">
        <v>1221</v>
      </c>
      <c r="B53" s="769" t="s">
        <v>3</v>
      </c>
      <c r="C53" s="1932"/>
      <c r="D53" s="575"/>
      <c r="E53" s="2247">
        <f>'5兵庫県CI'!D401</f>
        <v>105.73</v>
      </c>
      <c r="F53" s="1389">
        <f>'7兵庫県CI一致個別指標'!M416</f>
        <v>99</v>
      </c>
      <c r="G53" s="1677">
        <v>1.06</v>
      </c>
      <c r="H53" s="1494">
        <v>98.969774106540783</v>
      </c>
      <c r="I53" s="1717">
        <v>98.2</v>
      </c>
      <c r="J53" s="1388">
        <f t="shared" si="2"/>
        <v>68914</v>
      </c>
      <c r="K53" s="1678">
        <v>17473</v>
      </c>
      <c r="L53" s="1678">
        <v>51441</v>
      </c>
      <c r="M53" s="1389">
        <v>99.062300890000003</v>
      </c>
      <c r="N53" s="472"/>
      <c r="O53" s="1679"/>
      <c r="P53" s="1680"/>
      <c r="Q53" s="1681"/>
      <c r="S53" s="1411"/>
      <c r="T53" s="1411"/>
      <c r="U53" s="1412"/>
      <c r="V53" s="1413"/>
      <c r="X53" s="1412"/>
      <c r="Y53" s="1412"/>
    </row>
    <row r="54" spans="1:25">
      <c r="A54" s="768">
        <v>2023</v>
      </c>
      <c r="B54" s="567" t="s">
        <v>4</v>
      </c>
      <c r="C54" s="1475"/>
      <c r="D54" s="573"/>
      <c r="E54" s="2248">
        <f>'5兵庫県CI'!D402</f>
        <v>106.73</v>
      </c>
      <c r="F54" s="1394">
        <f>'7兵庫県CI一致個別指標'!M417</f>
        <v>99.6</v>
      </c>
      <c r="G54" s="1505">
        <v>1.02</v>
      </c>
      <c r="H54" s="1495">
        <v>98.667422454484139</v>
      </c>
      <c r="I54" s="1402">
        <v>97.9</v>
      </c>
      <c r="J54" s="1393">
        <f t="shared" si="2"/>
        <v>62138</v>
      </c>
      <c r="K54" s="1458">
        <v>15673</v>
      </c>
      <c r="L54" s="1458">
        <v>46465</v>
      </c>
      <c r="M54" s="1394">
        <v>100.1640896</v>
      </c>
      <c r="N54" s="39"/>
      <c r="O54" s="1410"/>
      <c r="P54" s="1446"/>
      <c r="Q54" s="1447"/>
      <c r="S54" s="1411"/>
      <c r="T54" s="1411"/>
      <c r="U54" s="1412"/>
      <c r="V54" s="1413"/>
      <c r="X54" s="1412"/>
      <c r="Y54" s="1412"/>
    </row>
    <row r="55" spans="1:25">
      <c r="A55" s="768"/>
      <c r="B55" s="567" t="s">
        <v>5</v>
      </c>
      <c r="C55" s="1491">
        <v>57925.861367802492</v>
      </c>
      <c r="D55" s="2594">
        <v>57744.475901858183</v>
      </c>
      <c r="E55" s="2248">
        <f>'5兵庫県CI'!D403</f>
        <v>105.24</v>
      </c>
      <c r="F55" s="1394">
        <f>'7兵庫県CI一致個別指標'!M418</f>
        <v>100.7</v>
      </c>
      <c r="G55" s="1504">
        <v>1.02</v>
      </c>
      <c r="H55" s="1495">
        <v>97.961935266351986</v>
      </c>
      <c r="I55" s="1402">
        <v>102.4</v>
      </c>
      <c r="J55" s="1393">
        <f t="shared" si="2"/>
        <v>69892</v>
      </c>
      <c r="K55" s="1458">
        <v>19410</v>
      </c>
      <c r="L55" s="1458">
        <v>50482</v>
      </c>
      <c r="M55" s="1394">
        <v>99.70599052</v>
      </c>
      <c r="N55" s="39"/>
      <c r="O55" s="1410"/>
      <c r="P55" s="1446"/>
      <c r="Q55" s="1447"/>
      <c r="S55" s="1411"/>
      <c r="T55" s="1411"/>
      <c r="U55" s="1412"/>
      <c r="V55" s="1413"/>
      <c r="X55" s="1412"/>
      <c r="Y55" s="1412"/>
    </row>
    <row r="56" spans="1:25">
      <c r="A56" s="768"/>
      <c r="B56" s="567" t="s">
        <v>6</v>
      </c>
      <c r="C56" s="1475"/>
      <c r="D56" s="573"/>
      <c r="E56" s="2248">
        <f>'5兵庫県CI'!D404</f>
        <v>104.15</v>
      </c>
      <c r="F56" s="1394">
        <f>'7兵庫県CI一致個別指標'!M419</f>
        <v>95.8</v>
      </c>
      <c r="G56" s="1504">
        <v>1.02</v>
      </c>
      <c r="H56" s="1495">
        <v>98.566638570465258</v>
      </c>
      <c r="I56" s="2609">
        <v>103</v>
      </c>
      <c r="J56" s="1393">
        <f t="shared" si="2"/>
        <v>67317</v>
      </c>
      <c r="K56" s="1458">
        <v>17033</v>
      </c>
      <c r="L56" s="1458">
        <v>50284</v>
      </c>
      <c r="M56" s="1394">
        <v>99.174846799999997</v>
      </c>
      <c r="N56" s="39"/>
      <c r="O56" s="1410"/>
      <c r="P56" s="1446"/>
      <c r="Q56" s="1447"/>
      <c r="S56" s="1411"/>
      <c r="T56" s="1411"/>
      <c r="U56" s="1412"/>
      <c r="V56" s="1413"/>
      <c r="X56" s="1412"/>
      <c r="Y56" s="1412"/>
    </row>
    <row r="57" spans="1:25">
      <c r="A57" s="768"/>
      <c r="B57" s="567" t="s">
        <v>7</v>
      </c>
      <c r="C57" s="1475"/>
      <c r="D57" s="573"/>
      <c r="E57" s="2248">
        <f>'5兵庫県CI'!D405</f>
        <v>105.13</v>
      </c>
      <c r="F57" s="1394">
        <f>'7兵庫県CI一致個別指標'!M420</f>
        <v>96.9</v>
      </c>
      <c r="G57" s="1504">
        <v>1.02</v>
      </c>
      <c r="H57" s="1495">
        <v>98.868990222521902</v>
      </c>
      <c r="I57" s="2609">
        <v>103.4</v>
      </c>
      <c r="J57" s="1393">
        <f t="shared" si="2"/>
        <v>69792</v>
      </c>
      <c r="K57" s="1458">
        <v>17802</v>
      </c>
      <c r="L57" s="1458">
        <v>51990</v>
      </c>
      <c r="M57" s="1394">
        <v>99.599288150000007</v>
      </c>
      <c r="N57" s="39"/>
      <c r="O57" s="1410"/>
      <c r="P57" s="1446"/>
      <c r="Q57" s="1447"/>
      <c r="S57" s="1411"/>
      <c r="T57" s="1411"/>
      <c r="U57" s="1412"/>
      <c r="V57" s="1413"/>
      <c r="X57" s="1412"/>
      <c r="Y57" s="1412"/>
    </row>
    <row r="58" spans="1:25">
      <c r="A58" s="768"/>
      <c r="B58" s="567" t="s">
        <v>8</v>
      </c>
      <c r="C58" s="1491">
        <v>59050.030444660813</v>
      </c>
      <c r="D58" s="2594">
        <v>57404.44077400794</v>
      </c>
      <c r="E58" s="2248">
        <f>'5兵庫県CI'!D406</f>
        <v>107.15</v>
      </c>
      <c r="F58" s="1394">
        <f>'7兵庫県CI一致個別指標'!M421</f>
        <v>104.9</v>
      </c>
      <c r="G58" s="1504">
        <v>1.01</v>
      </c>
      <c r="H58" s="1495">
        <v>98.868990222521902</v>
      </c>
      <c r="I58" s="2609">
        <v>103.4</v>
      </c>
      <c r="J58" s="1393">
        <f t="shared" si="2"/>
        <v>68288</v>
      </c>
      <c r="K58" s="1458">
        <v>17848</v>
      </c>
      <c r="L58" s="1458">
        <v>50440</v>
      </c>
      <c r="M58" s="1394">
        <v>98.870884860000004</v>
      </c>
      <c r="N58" s="39"/>
      <c r="O58" s="1410"/>
      <c r="P58" s="1446"/>
      <c r="Q58" s="1447"/>
      <c r="S58" s="1411"/>
      <c r="T58" s="1411"/>
      <c r="U58" s="1412"/>
      <c r="V58" s="1413"/>
      <c r="X58" s="1412"/>
      <c r="Y58" s="1412"/>
    </row>
    <row r="59" spans="1:25">
      <c r="A59" s="768"/>
      <c r="B59" s="567" t="s">
        <v>9</v>
      </c>
      <c r="C59" s="1475"/>
      <c r="D59" s="573"/>
      <c r="E59" s="2248">
        <f>'5兵庫県CI'!D407</f>
        <v>104.88</v>
      </c>
      <c r="F59" s="1394">
        <f>'7兵庫県CI一致個別指標'!M422</f>
        <v>96.5</v>
      </c>
      <c r="G59" s="1504">
        <v>1.01</v>
      </c>
      <c r="H59" s="1495">
        <v>99.171341874578545</v>
      </c>
      <c r="I59" s="1487">
        <v>99.3</v>
      </c>
      <c r="J59" s="1393">
        <f t="shared" si="2"/>
        <v>74722</v>
      </c>
      <c r="K59" s="1458">
        <v>20272</v>
      </c>
      <c r="L59" s="1458">
        <v>54450</v>
      </c>
      <c r="M59" s="1394">
        <v>98.307985639999998</v>
      </c>
      <c r="N59" s="39"/>
      <c r="O59" s="1410"/>
      <c r="P59" s="1446"/>
      <c r="Q59" s="1447"/>
      <c r="S59" s="1411"/>
      <c r="T59" s="1411"/>
      <c r="U59" s="1412"/>
      <c r="V59" s="1413"/>
      <c r="X59" s="1412"/>
      <c r="Y59" s="1412"/>
    </row>
    <row r="60" spans="1:25">
      <c r="A60" s="768"/>
      <c r="B60" s="567" t="s">
        <v>10</v>
      </c>
      <c r="C60" s="1475"/>
      <c r="D60" s="573"/>
      <c r="E60" s="2248">
        <f>'5兵庫県CI'!D408</f>
        <v>103.07</v>
      </c>
      <c r="F60" s="1394">
        <f>'7兵庫県CI一致個別指標'!M423</f>
        <v>96.4</v>
      </c>
      <c r="G60" s="1504">
        <v>1</v>
      </c>
      <c r="H60" s="1495">
        <v>98.969774106540783</v>
      </c>
      <c r="I60" s="1487">
        <v>99.1</v>
      </c>
      <c r="J60" s="1393">
        <f t="shared" si="2"/>
        <v>71361</v>
      </c>
      <c r="K60" s="1458">
        <v>16729</v>
      </c>
      <c r="L60" s="1458">
        <v>54632</v>
      </c>
      <c r="M60" s="1394">
        <v>98.727292750000004</v>
      </c>
      <c r="N60" s="39"/>
      <c r="O60" s="1410"/>
      <c r="P60" s="1446"/>
      <c r="Q60" s="1447"/>
      <c r="S60" s="1411"/>
      <c r="T60" s="1411"/>
      <c r="U60" s="1412"/>
      <c r="V60" s="1413"/>
      <c r="X60" s="1412"/>
      <c r="Y60" s="1412"/>
    </row>
    <row r="61" spans="1:25">
      <c r="A61" s="768"/>
      <c r="B61" s="567" t="s">
        <v>11</v>
      </c>
      <c r="C61" s="1491">
        <v>59002.014132106997</v>
      </c>
      <c r="D61" s="2594">
        <v>57357.048646109542</v>
      </c>
      <c r="E61" s="2248">
        <f>'5兵庫県CI'!D409</f>
        <v>104.38</v>
      </c>
      <c r="F61" s="1394">
        <f>'7兵庫県CI一致個別指標'!M424</f>
        <v>95.8</v>
      </c>
      <c r="G61" s="1504">
        <v>1.01</v>
      </c>
      <c r="H61" s="1495">
        <v>98.868990222521902</v>
      </c>
      <c r="I61" s="1487">
        <v>99</v>
      </c>
      <c r="J61" s="1393">
        <f t="shared" si="2"/>
        <v>67317</v>
      </c>
      <c r="K61" s="1458">
        <v>17113</v>
      </c>
      <c r="L61" s="1458">
        <v>50204</v>
      </c>
      <c r="M61" s="1394">
        <v>98.816482699999995</v>
      </c>
      <c r="N61" s="39"/>
      <c r="O61" s="1410"/>
      <c r="P61" s="1446"/>
      <c r="Q61" s="1447"/>
      <c r="S61" s="1411"/>
      <c r="T61" s="1411"/>
      <c r="U61" s="1412"/>
      <c r="V61" s="1413"/>
      <c r="X61" s="1412"/>
      <c r="Y61" s="1412"/>
    </row>
    <row r="62" spans="1:25">
      <c r="A62" s="768"/>
      <c r="B62" s="567" t="s">
        <v>12</v>
      </c>
      <c r="C62" s="1090"/>
      <c r="E62" s="2248">
        <f>'5兵庫県CI'!D410</f>
        <v>102.99</v>
      </c>
      <c r="F62" s="1394">
        <f>'7兵庫県CI一致個別指標'!M425</f>
        <v>95</v>
      </c>
      <c r="G62" s="1504">
        <v>1.01</v>
      </c>
      <c r="H62" s="1495">
        <v>99.070557990559664</v>
      </c>
      <c r="I62" s="1487">
        <v>99.2</v>
      </c>
      <c r="J62" s="1393">
        <f t="shared" si="2"/>
        <v>71197</v>
      </c>
      <c r="K62" s="1458">
        <v>18899</v>
      </c>
      <c r="L62" s="1458">
        <v>52298</v>
      </c>
      <c r="M62" s="1394">
        <v>97.515303709999998</v>
      </c>
      <c r="N62" s="39"/>
      <c r="O62" s="1410"/>
      <c r="P62" s="1446"/>
      <c r="Q62" s="1447"/>
      <c r="S62" s="1411"/>
      <c r="T62" s="1411"/>
      <c r="U62" s="1412"/>
      <c r="V62" s="1413"/>
      <c r="X62" s="1412"/>
      <c r="Y62" s="1412"/>
    </row>
    <row r="63" spans="1:25">
      <c r="A63" s="768"/>
      <c r="B63" s="567" t="s">
        <v>13</v>
      </c>
      <c r="C63" s="1475"/>
      <c r="D63" s="573"/>
      <c r="E63" s="2248">
        <f>'5兵庫県CI'!D411</f>
        <v>100.94</v>
      </c>
      <c r="F63" s="1394">
        <f>'7兵庫県CI一致個別指標'!M426</f>
        <v>94.5</v>
      </c>
      <c r="G63" s="1504">
        <v>1.01</v>
      </c>
      <c r="H63" s="1495">
        <v>99.272125758597426</v>
      </c>
      <c r="I63" s="1487">
        <v>99.4</v>
      </c>
      <c r="J63" s="1393">
        <f t="shared" si="2"/>
        <v>71903</v>
      </c>
      <c r="K63" s="1458">
        <v>19573</v>
      </c>
      <c r="L63" s="1458">
        <v>52330</v>
      </c>
      <c r="M63" s="1394">
        <v>98.14570947</v>
      </c>
      <c r="N63" s="39"/>
      <c r="O63" s="1410"/>
      <c r="P63" s="1446"/>
      <c r="Q63" s="1447"/>
      <c r="S63" s="1411"/>
      <c r="T63" s="1411"/>
      <c r="U63" s="1412"/>
      <c r="V63" s="1413"/>
      <c r="X63" s="1412"/>
      <c r="Y63" s="1412"/>
    </row>
    <row r="64" spans="1:25">
      <c r="A64" s="782"/>
      <c r="B64" s="1396" t="s">
        <v>14</v>
      </c>
      <c r="C64" s="1931">
        <f>'13_4GDP関連指標'!F140/100</f>
        <v>62405.5</v>
      </c>
      <c r="D64" s="1931">
        <f>'13_4GDP関連指標'!G140/100</f>
        <v>59129.61</v>
      </c>
      <c r="E64" s="2249">
        <f>'5兵庫県CI'!D412</f>
        <v>102.86</v>
      </c>
      <c r="F64" s="1401">
        <f>'7兵庫県CI一致個別指標'!M427</f>
        <v>97.7</v>
      </c>
      <c r="G64" s="2250">
        <v>1.01</v>
      </c>
      <c r="H64" s="1933"/>
      <c r="I64" s="2598">
        <v>99.4</v>
      </c>
      <c r="J64" s="1400">
        <f t="shared" si="2"/>
        <v>91432</v>
      </c>
      <c r="K64" s="1459">
        <v>28015</v>
      </c>
      <c r="L64" s="1459">
        <v>63417</v>
      </c>
      <c r="M64" s="1401">
        <v>98.320471979999994</v>
      </c>
      <c r="N64" s="67"/>
      <c r="O64" s="1414"/>
      <c r="P64" s="1448"/>
      <c r="Q64" s="1449"/>
      <c r="S64" s="1411"/>
      <c r="T64" s="1411"/>
      <c r="U64" s="1412"/>
      <c r="V64" s="1413"/>
      <c r="X64" s="1412"/>
      <c r="Y64" s="1412"/>
    </row>
    <row r="65" spans="1:25">
      <c r="A65" s="767" t="s">
        <v>1424</v>
      </c>
      <c r="B65" s="769" t="s">
        <v>3</v>
      </c>
      <c r="C65" s="2244"/>
      <c r="D65" s="2244"/>
      <c r="E65" s="2248">
        <f>'5兵庫県CI'!D413</f>
        <v>106.15</v>
      </c>
      <c r="F65" s="1394">
        <f>'7兵庫県CI一致個別指標'!M428</f>
        <v>92.8</v>
      </c>
      <c r="G65" s="1503">
        <v>1.02</v>
      </c>
      <c r="H65" s="1418"/>
      <c r="I65" s="2599">
        <v>98.9</v>
      </c>
      <c r="J65" s="1393">
        <f t="shared" si="2"/>
        <v>70885</v>
      </c>
      <c r="K65" s="1388">
        <v>19059</v>
      </c>
      <c r="L65" s="1678">
        <v>51826</v>
      </c>
      <c r="M65" s="1389">
        <v>97.716237039999996</v>
      </c>
      <c r="N65" s="472"/>
      <c r="O65" s="1679"/>
      <c r="P65" s="1680"/>
      <c r="Q65" s="1681"/>
      <c r="S65" s="1411"/>
      <c r="T65" s="1411"/>
      <c r="U65" s="1412"/>
      <c r="V65" s="1413"/>
      <c r="X65" s="1412"/>
      <c r="Y65" s="1412"/>
    </row>
    <row r="66" spans="1:25">
      <c r="A66" s="768">
        <v>2024</v>
      </c>
      <c r="B66" s="567" t="s">
        <v>4</v>
      </c>
      <c r="C66" s="2245"/>
      <c r="D66" s="2245"/>
      <c r="E66" s="2248">
        <f>'5兵庫県CI'!D414</f>
        <v>107.9</v>
      </c>
      <c r="F66" s="1394">
        <f>'7兵庫県CI一致個別指標'!M429</f>
        <v>97</v>
      </c>
      <c r="G66" s="1504">
        <v>1.03</v>
      </c>
      <c r="H66" s="1407"/>
      <c r="I66" s="1487">
        <v>98.4</v>
      </c>
      <c r="J66" s="1393">
        <f t="shared" si="2"/>
        <v>66218</v>
      </c>
      <c r="K66" s="1393">
        <v>17690</v>
      </c>
      <c r="L66" s="1458">
        <v>48528</v>
      </c>
      <c r="M66" s="1394">
        <v>97.243823070000005</v>
      </c>
      <c r="N66" s="39"/>
      <c r="O66" s="1410"/>
      <c r="P66" s="1446"/>
      <c r="Q66" s="1447"/>
      <c r="S66" s="1411"/>
      <c r="T66" s="1411"/>
      <c r="U66" s="1412"/>
      <c r="V66" s="1413"/>
      <c r="X66" s="1412"/>
      <c r="Y66" s="1412"/>
    </row>
    <row r="67" spans="1:25">
      <c r="A67" s="768"/>
      <c r="B67" s="567" t="s">
        <v>5</v>
      </c>
      <c r="C67" s="2594">
        <f>'13_4GDP関連指標'!F141/100</f>
        <v>59914.41</v>
      </c>
      <c r="D67" s="2594">
        <f>'13_4GDP関連指標'!G141/100</f>
        <v>57429.18</v>
      </c>
      <c r="E67" s="2248">
        <f>'5兵庫県CI'!D415</f>
        <v>108.4</v>
      </c>
      <c r="F67" s="1394">
        <f>'7兵庫県CI一致個別指標'!M430</f>
        <v>99</v>
      </c>
      <c r="G67" s="1505">
        <v>1.04</v>
      </c>
      <c r="H67" s="1407"/>
      <c r="I67" s="1487">
        <v>98.3</v>
      </c>
      <c r="J67" s="1393">
        <f t="shared" si="2"/>
        <v>73025</v>
      </c>
      <c r="K67" s="1393">
        <v>20770</v>
      </c>
      <c r="L67" s="1458">
        <v>52255</v>
      </c>
      <c r="M67" s="1394">
        <v>98.724609330000007</v>
      </c>
      <c r="N67" s="39"/>
      <c r="O67" s="1410"/>
      <c r="P67" s="1446"/>
      <c r="Q67" s="1447"/>
      <c r="S67" s="1411"/>
      <c r="T67" s="1411"/>
      <c r="U67" s="1412"/>
      <c r="V67" s="1413"/>
      <c r="X67" s="1412"/>
      <c r="Y67" s="1412"/>
    </row>
    <row r="68" spans="1:25">
      <c r="A68" s="768"/>
      <c r="B68" s="567" t="s">
        <v>6</v>
      </c>
      <c r="C68" s="2245"/>
      <c r="D68" s="2245"/>
      <c r="E68" s="2248">
        <f>'5兵庫県CI'!D416</f>
        <v>101.8</v>
      </c>
      <c r="F68" s="1394">
        <f>'7兵庫県CI一致個別指標'!M431</f>
        <v>90.5</v>
      </c>
      <c r="G68" s="1505">
        <v>1.01</v>
      </c>
      <c r="H68" s="1407"/>
      <c r="I68" s="1487">
        <v>98.3</v>
      </c>
      <c r="J68" s="1393">
        <f t="shared" si="2"/>
        <v>68064</v>
      </c>
      <c r="K68" s="1393">
        <v>17534</v>
      </c>
      <c r="L68" s="1458">
        <v>50530</v>
      </c>
      <c r="M68" s="1407"/>
      <c r="N68" s="39"/>
      <c r="O68" s="1410"/>
      <c r="P68" s="1446"/>
      <c r="Q68" s="1447"/>
      <c r="S68" s="1411"/>
      <c r="T68" s="1411"/>
      <c r="U68" s="1412"/>
      <c r="V68" s="1413"/>
      <c r="X68" s="1412"/>
      <c r="Y68" s="1412"/>
    </row>
    <row r="69" spans="1:25">
      <c r="A69" s="768"/>
      <c r="B69" s="567" t="s">
        <v>7</v>
      </c>
      <c r="C69" s="2245"/>
      <c r="D69" s="2245"/>
      <c r="E69" s="2248">
        <f>'5兵庫県CI'!D417</f>
        <v>106.72</v>
      </c>
      <c r="F69" s="1394">
        <f>'7兵庫県CI一致個別指標'!M432</f>
        <v>95.2</v>
      </c>
      <c r="G69" s="1505">
        <v>0.99</v>
      </c>
      <c r="H69" s="1407"/>
      <c r="I69" s="1487">
        <v>99.2</v>
      </c>
      <c r="J69" s="1393">
        <f t="shared" si="2"/>
        <v>71043</v>
      </c>
      <c r="K69" s="1393">
        <v>19289</v>
      </c>
      <c r="L69" s="1458">
        <v>51754</v>
      </c>
      <c r="M69" s="1407"/>
      <c r="N69" s="39"/>
      <c r="O69" s="1410"/>
      <c r="P69" s="1446"/>
      <c r="Q69" s="1447"/>
      <c r="S69" s="1411"/>
      <c r="T69" s="1411"/>
      <c r="U69" s="1412"/>
      <c r="V69" s="1413"/>
      <c r="X69" s="1412"/>
      <c r="Y69" s="1412"/>
    </row>
    <row r="70" spans="1:25">
      <c r="A70" s="768"/>
      <c r="B70" s="567" t="s">
        <v>8</v>
      </c>
      <c r="C70" s="2594">
        <f>'13_4GDP関連指標'!F142/100</f>
        <v>60252.75</v>
      </c>
      <c r="D70" s="2594">
        <f>'13_4GDP関連指標'!G142/100</f>
        <v>56911.79</v>
      </c>
      <c r="E70" s="2248">
        <f>'5兵庫県CI'!D418</f>
        <v>106.07</v>
      </c>
      <c r="F70" s="1394">
        <f>'7兵庫県CI一致個別指標'!M433</f>
        <v>94.6</v>
      </c>
      <c r="G70" s="1505">
        <v>0.97</v>
      </c>
      <c r="H70" s="1407"/>
      <c r="I70" s="1487">
        <v>99</v>
      </c>
      <c r="J70" s="1393">
        <f t="shared" si="2"/>
        <v>71822</v>
      </c>
      <c r="K70" s="1393">
        <v>19688</v>
      </c>
      <c r="L70" s="1458">
        <v>52134</v>
      </c>
      <c r="M70" s="1407"/>
      <c r="N70" s="39"/>
      <c r="O70" s="1410"/>
      <c r="P70" s="1446"/>
      <c r="Q70" s="1447"/>
      <c r="S70" s="1411"/>
      <c r="T70" s="1411"/>
      <c r="U70" s="1412"/>
      <c r="V70" s="1413"/>
      <c r="X70" s="1412"/>
      <c r="Y70" s="1412"/>
    </row>
    <row r="71" spans="1:25">
      <c r="A71" s="768"/>
      <c r="B71" s="567" t="s">
        <v>9</v>
      </c>
      <c r="C71" s="2245"/>
      <c r="D71" s="2245"/>
      <c r="E71" s="2248">
        <f>'5兵庫県CI'!D419</f>
        <v>110.19</v>
      </c>
      <c r="F71" s="1394">
        <f>'7兵庫県CI一致個別指標'!M434</f>
        <v>99.8</v>
      </c>
      <c r="G71" s="1505">
        <v>1.01</v>
      </c>
      <c r="H71" s="1407"/>
      <c r="I71" s="1487">
        <v>98.9</v>
      </c>
      <c r="J71" s="1393">
        <f t="shared" si="2"/>
        <v>75237</v>
      </c>
      <c r="K71" s="1393">
        <v>21038</v>
      </c>
      <c r="L71" s="1458">
        <v>54199</v>
      </c>
      <c r="M71" s="1407"/>
      <c r="N71" s="39"/>
      <c r="O71" s="1410"/>
      <c r="P71" s="1446"/>
      <c r="Q71" s="1447"/>
      <c r="S71" s="1411"/>
      <c r="T71" s="1411"/>
      <c r="U71" s="1412"/>
      <c r="V71" s="1413"/>
      <c r="X71" s="1412"/>
      <c r="Y71" s="1412"/>
    </row>
    <row r="72" spans="1:25">
      <c r="A72" s="768"/>
      <c r="B72" s="567" t="s">
        <v>10</v>
      </c>
      <c r="C72" s="2245"/>
      <c r="D72" s="2245"/>
      <c r="E72" s="2248">
        <f>'5兵庫県CI'!D420</f>
        <v>105.08</v>
      </c>
      <c r="F72" s="1394">
        <f>'7兵庫県CI一致個別指標'!M435</f>
        <v>95.9</v>
      </c>
      <c r="G72" s="1505">
        <v>1.02</v>
      </c>
      <c r="H72" s="1407"/>
      <c r="I72" s="1487">
        <v>99.3</v>
      </c>
      <c r="J72" s="1393">
        <f t="shared" si="2"/>
        <v>74710</v>
      </c>
      <c r="K72" s="1393">
        <v>17167</v>
      </c>
      <c r="L72" s="1458">
        <v>57543</v>
      </c>
      <c r="M72" s="1407"/>
      <c r="N72" s="39"/>
      <c r="O72" s="1410"/>
      <c r="P72" s="1446"/>
      <c r="Q72" s="1447"/>
      <c r="S72" s="1411"/>
      <c r="T72" s="1411"/>
      <c r="U72" s="1412"/>
      <c r="V72" s="1413"/>
      <c r="X72" s="1412"/>
      <c r="Y72" s="1412"/>
    </row>
    <row r="73" spans="1:25">
      <c r="A73" s="768"/>
      <c r="B73" s="567" t="s">
        <v>11</v>
      </c>
      <c r="C73" s="2245"/>
      <c r="D73" s="2245"/>
      <c r="E73" s="2248">
        <f>'5兵庫県CI'!D421</f>
        <v>107.85</v>
      </c>
      <c r="F73" s="1394">
        <f>'7兵庫県CI一致個別指標'!M436</f>
        <v>98.1</v>
      </c>
      <c r="G73" s="1505">
        <v>1.01</v>
      </c>
      <c r="H73" s="1407"/>
      <c r="I73" s="1487">
        <v>98.5</v>
      </c>
      <c r="J73" s="1393">
        <f t="shared" si="2"/>
        <v>67863</v>
      </c>
      <c r="K73" s="1393">
        <v>17532</v>
      </c>
      <c r="L73" s="1458">
        <v>50331</v>
      </c>
      <c r="M73" s="1407"/>
      <c r="N73" s="39"/>
      <c r="O73" s="1410"/>
      <c r="P73" s="1446"/>
      <c r="Q73" s="1447"/>
      <c r="S73" s="1411"/>
      <c r="T73" s="1411"/>
      <c r="U73" s="1412"/>
      <c r="V73" s="1413"/>
      <c r="X73" s="1412"/>
      <c r="Y73" s="1412"/>
    </row>
    <row r="74" spans="1:25">
      <c r="A74" s="768"/>
      <c r="B74" s="567" t="s">
        <v>12</v>
      </c>
      <c r="C74" s="2245"/>
      <c r="D74" s="2245"/>
      <c r="E74" s="2248">
        <f>'5兵庫県CI'!D422</f>
        <v>106.44</v>
      </c>
      <c r="F74" s="1394">
        <f>'7兵庫県CI一致個別指標'!M437</f>
        <v>97.7</v>
      </c>
      <c r="G74" s="1505">
        <v>1.02</v>
      </c>
      <c r="H74" s="1407"/>
      <c r="I74" s="1404"/>
      <c r="J74" s="1406"/>
      <c r="K74" s="1406"/>
      <c r="L74" s="2243"/>
      <c r="M74" s="1407"/>
      <c r="N74" s="39"/>
      <c r="O74" s="1410"/>
      <c r="P74" s="1446"/>
      <c r="Q74" s="1447"/>
      <c r="S74" s="1411"/>
      <c r="T74" s="1411"/>
      <c r="U74" s="1412"/>
      <c r="V74" s="1413"/>
      <c r="X74" s="1412"/>
      <c r="Y74" s="1412"/>
    </row>
    <row r="75" spans="1:25">
      <c r="A75" s="768"/>
      <c r="B75" s="567" t="s">
        <v>13</v>
      </c>
      <c r="C75" s="2245"/>
      <c r="D75" s="2245"/>
      <c r="E75" s="2596"/>
      <c r="F75" s="1407"/>
      <c r="G75" s="1155"/>
      <c r="H75" s="1407"/>
      <c r="I75" s="1404"/>
      <c r="J75" s="1406"/>
      <c r="K75" s="1406"/>
      <c r="L75" s="2243"/>
      <c r="M75" s="1407"/>
      <c r="N75" s="39"/>
      <c r="O75" s="1410"/>
      <c r="P75" s="1446"/>
      <c r="Q75" s="1447"/>
      <c r="S75" s="1411"/>
      <c r="T75" s="1411"/>
      <c r="U75" s="1412"/>
      <c r="V75" s="1413"/>
      <c r="X75" s="1412"/>
      <c r="Y75" s="1412"/>
    </row>
    <row r="76" spans="1:25">
      <c r="A76" s="782"/>
      <c r="B76" s="1396" t="s">
        <v>14</v>
      </c>
      <c r="C76" s="2246"/>
      <c r="D76" s="2246"/>
      <c r="E76" s="2597"/>
      <c r="F76" s="1933"/>
      <c r="G76" s="1156"/>
      <c r="H76" s="1933"/>
      <c r="I76" s="1934"/>
      <c r="J76" s="1935"/>
      <c r="K76" s="1935"/>
      <c r="L76" s="1936"/>
      <c r="M76" s="1933"/>
      <c r="N76" s="67"/>
      <c r="O76" s="1414"/>
      <c r="P76" s="1448"/>
      <c r="Q76" s="1449"/>
      <c r="S76" s="1411"/>
      <c r="T76" s="1411"/>
      <c r="U76" s="1412"/>
      <c r="V76" s="1413"/>
      <c r="X76" s="1412"/>
      <c r="Y76" s="1412"/>
    </row>
    <row r="77" spans="1:25">
      <c r="A77" s="302" t="s">
        <v>1176</v>
      </c>
      <c r="B77" s="399"/>
      <c r="C77" s="39" t="s">
        <v>502</v>
      </c>
      <c r="D77" s="39" t="s">
        <v>502</v>
      </c>
      <c r="E77" s="1460" t="s">
        <v>502</v>
      </c>
      <c r="F77" s="1424" t="s">
        <v>502</v>
      </c>
      <c r="G77" s="1421" t="s">
        <v>1177</v>
      </c>
      <c r="H77" s="1422" t="s">
        <v>502</v>
      </c>
      <c r="I77" s="39" t="s">
        <v>502</v>
      </c>
      <c r="J77" s="1422" t="s">
        <v>1178</v>
      </c>
      <c r="K77" s="1423"/>
      <c r="L77" s="1424"/>
      <c r="M77" s="1421" t="s">
        <v>1179</v>
      </c>
      <c r="N77" s="1089"/>
      <c r="O77" s="1090"/>
      <c r="P77" s="1391"/>
      <c r="Q77" s="1461"/>
      <c r="S77" s="1411"/>
      <c r="T77" s="1411"/>
      <c r="U77" s="1412"/>
      <c r="V77" s="1413"/>
      <c r="X77" s="1412"/>
      <c r="Y77" s="1412"/>
    </row>
    <row r="78" spans="1:25">
      <c r="A78" s="931"/>
      <c r="B78" s="932"/>
      <c r="C78" s="67" t="s">
        <v>1180</v>
      </c>
      <c r="D78" s="67" t="s">
        <v>1180</v>
      </c>
      <c r="E78" s="1426" t="s">
        <v>1180</v>
      </c>
      <c r="F78" s="1428" t="s">
        <v>1180</v>
      </c>
      <c r="G78" s="1426" t="s">
        <v>1181</v>
      </c>
      <c r="H78" s="1427" t="s">
        <v>1180</v>
      </c>
      <c r="I78" s="67" t="s">
        <v>1180</v>
      </c>
      <c r="J78" s="1427" t="s">
        <v>1182</v>
      </c>
      <c r="K78" s="1425"/>
      <c r="L78" s="1428"/>
      <c r="M78" s="1429" t="s">
        <v>1183</v>
      </c>
      <c r="N78" s="1084"/>
      <c r="O78" s="1205"/>
      <c r="P78" s="1095"/>
      <c r="Q78" s="1205"/>
      <c r="U78" s="1412"/>
      <c r="V78" s="1430"/>
      <c r="X78" s="1412"/>
    </row>
    <row r="79" spans="1:25">
      <c r="E79" t="s">
        <v>271</v>
      </c>
      <c r="F79" t="s">
        <v>271</v>
      </c>
      <c r="H79" t="s">
        <v>1260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86"/>
  <sheetViews>
    <sheetView workbookViewId="0">
      <pane xSplit="2" ySplit="2" topLeftCell="C67" activePane="bottomRight" state="frozen"/>
      <selection pane="topRight" activeCell="C1" sqref="C1"/>
      <selection pane="bottomLeft" activeCell="A3" sqref="A3"/>
      <selection pane="bottomRight" activeCell="H84" sqref="H84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300" t="s">
        <v>486</v>
      </c>
      <c r="B1" s="39"/>
      <c r="C1" s="39"/>
      <c r="D1" s="39"/>
    </row>
    <row r="2" spans="1:5" ht="15.75" customHeight="1">
      <c r="A2" s="2668" t="s">
        <v>472</v>
      </c>
      <c r="B2" s="2669"/>
      <c r="C2" s="393" t="s">
        <v>473</v>
      </c>
      <c r="D2" s="2668" t="s">
        <v>550</v>
      </c>
      <c r="E2" s="2669"/>
    </row>
    <row r="3" spans="1:5" ht="15.75" hidden="1" customHeight="1">
      <c r="A3" s="315" t="s">
        <v>691</v>
      </c>
      <c r="B3" s="301" t="s">
        <v>485</v>
      </c>
      <c r="C3" s="509">
        <v>43524</v>
      </c>
      <c r="D3" s="393"/>
      <c r="E3" s="508"/>
    </row>
    <row r="4" spans="1:5" ht="15.75" hidden="1" customHeight="1">
      <c r="A4" s="315" t="s">
        <v>741</v>
      </c>
      <c r="B4" s="301" t="s">
        <v>474</v>
      </c>
      <c r="C4" s="397">
        <v>43554</v>
      </c>
      <c r="D4" s="398"/>
      <c r="E4" s="399"/>
    </row>
    <row r="5" spans="1:5" ht="15.75" hidden="1" customHeight="1">
      <c r="A5" s="741"/>
      <c r="B5" s="742" t="s">
        <v>475</v>
      </c>
      <c r="C5" s="743">
        <v>43592</v>
      </c>
      <c r="D5" s="2670" t="s">
        <v>770</v>
      </c>
      <c r="E5" s="2671"/>
    </row>
    <row r="6" spans="1:5" ht="15.75" hidden="1" customHeight="1">
      <c r="A6" s="302"/>
      <c r="B6" s="303" t="s">
        <v>476</v>
      </c>
      <c r="C6" s="397">
        <v>43615</v>
      </c>
      <c r="D6" s="398"/>
      <c r="E6" s="399"/>
    </row>
    <row r="7" spans="1:5" ht="15.75" hidden="1" customHeight="1">
      <c r="A7" s="302"/>
      <c r="B7" s="303" t="s">
        <v>477</v>
      </c>
      <c r="C7" s="397">
        <v>43645</v>
      </c>
      <c r="D7" s="398"/>
      <c r="E7" s="399"/>
    </row>
    <row r="8" spans="1:5" ht="15.75" hidden="1" customHeight="1">
      <c r="A8" s="302"/>
      <c r="B8" s="303" t="s">
        <v>478</v>
      </c>
      <c r="C8" s="397">
        <v>43676</v>
      </c>
      <c r="D8" s="398"/>
      <c r="E8" s="399"/>
    </row>
    <row r="9" spans="1:5" ht="15.75" hidden="1" customHeight="1">
      <c r="A9" s="302"/>
      <c r="B9" s="303" t="s">
        <v>479</v>
      </c>
      <c r="C9" s="397">
        <v>43707</v>
      </c>
      <c r="D9" s="398" t="s">
        <v>661</v>
      </c>
      <c r="E9" s="399" t="s">
        <v>662</v>
      </c>
    </row>
    <row r="10" spans="1:5" ht="15.75" hidden="1" customHeight="1">
      <c r="A10" s="302"/>
      <c r="B10" s="303" t="s">
        <v>480</v>
      </c>
      <c r="C10" s="397">
        <v>43736</v>
      </c>
      <c r="D10" s="398"/>
      <c r="E10" s="399"/>
    </row>
    <row r="11" spans="1:5" ht="15.75" hidden="1" customHeight="1">
      <c r="A11" s="302"/>
      <c r="B11" s="303" t="s">
        <v>481</v>
      </c>
      <c r="C11" s="397">
        <v>43768</v>
      </c>
      <c r="D11" s="398" t="s">
        <v>689</v>
      </c>
      <c r="E11" s="303" t="s">
        <v>690</v>
      </c>
    </row>
    <row r="12" spans="1:5" ht="15.75" hidden="1" customHeight="1">
      <c r="A12" s="302"/>
      <c r="B12" s="303" t="s">
        <v>482</v>
      </c>
      <c r="C12" s="397">
        <v>43799</v>
      </c>
      <c r="D12" s="398"/>
      <c r="E12" s="399"/>
    </row>
    <row r="13" spans="1:5" ht="15.75" hidden="1" customHeight="1">
      <c r="A13" s="302"/>
      <c r="B13" s="303" t="s">
        <v>483</v>
      </c>
      <c r="C13" s="397">
        <v>43827</v>
      </c>
      <c r="D13" s="398"/>
      <c r="E13" s="399"/>
    </row>
    <row r="14" spans="1:5" ht="15.75" hidden="1" customHeight="1">
      <c r="A14" s="302"/>
      <c r="B14" s="303" t="s">
        <v>484</v>
      </c>
      <c r="C14" s="397">
        <v>43860</v>
      </c>
      <c r="D14" s="398"/>
      <c r="E14" s="399"/>
    </row>
    <row r="15" spans="1:5" ht="15.75" hidden="1" customHeight="1">
      <c r="A15" s="302"/>
      <c r="B15" s="303" t="s">
        <v>485</v>
      </c>
      <c r="C15" s="397">
        <v>43889</v>
      </c>
      <c r="D15" s="398" t="s">
        <v>692</v>
      </c>
      <c r="E15" s="303" t="s">
        <v>693</v>
      </c>
    </row>
    <row r="16" spans="1:5" hidden="1">
      <c r="A16" s="315" t="s">
        <v>769</v>
      </c>
      <c r="B16" s="301" t="s">
        <v>474</v>
      </c>
      <c r="C16" s="929">
        <v>43920</v>
      </c>
      <c r="D16" s="483"/>
      <c r="E16" s="928"/>
    </row>
    <row r="17" spans="1:5" hidden="1">
      <c r="A17" s="302"/>
      <c r="B17" s="303" t="s">
        <v>475</v>
      </c>
      <c r="C17" s="930" t="s">
        <v>742</v>
      </c>
      <c r="D17" s="77"/>
      <c r="E17" s="399"/>
    </row>
    <row r="18" spans="1:5" hidden="1">
      <c r="A18" s="302"/>
      <c r="B18" s="303" t="s">
        <v>476</v>
      </c>
      <c r="C18" s="930" t="s">
        <v>742</v>
      </c>
      <c r="D18" s="77"/>
      <c r="E18" s="399"/>
    </row>
    <row r="19" spans="1:5" hidden="1">
      <c r="A19" s="302"/>
      <c r="B19" s="303" t="s">
        <v>477</v>
      </c>
      <c r="C19" s="930"/>
      <c r="D19" s="77"/>
      <c r="E19" s="399"/>
    </row>
    <row r="20" spans="1:5" hidden="1">
      <c r="A20" s="302"/>
      <c r="B20" s="303" t="s">
        <v>478</v>
      </c>
      <c r="C20" s="930"/>
      <c r="D20" s="77"/>
      <c r="E20" s="399"/>
    </row>
    <row r="21" spans="1:5" hidden="1">
      <c r="A21" s="302"/>
      <c r="B21" s="303" t="s">
        <v>479</v>
      </c>
      <c r="C21" s="930"/>
      <c r="D21" s="77"/>
      <c r="E21" s="399"/>
    </row>
    <row r="22" spans="1:5" hidden="1">
      <c r="A22" s="302"/>
      <c r="B22" s="303" t="s">
        <v>480</v>
      </c>
      <c r="C22" s="930"/>
      <c r="D22" s="77"/>
      <c r="E22" s="399"/>
    </row>
    <row r="23" spans="1:5" hidden="1">
      <c r="A23" s="302"/>
      <c r="B23" s="303" t="s">
        <v>481</v>
      </c>
      <c r="C23" s="930"/>
      <c r="D23" s="77"/>
      <c r="E23" s="303"/>
    </row>
    <row r="24" spans="1:5" hidden="1">
      <c r="A24" s="302"/>
      <c r="B24" s="303" t="s">
        <v>482</v>
      </c>
      <c r="C24" s="930"/>
      <c r="D24" s="77"/>
      <c r="E24" s="399"/>
    </row>
    <row r="25" spans="1:5" hidden="1">
      <c r="A25" s="302"/>
      <c r="B25" s="303" t="s">
        <v>483</v>
      </c>
      <c r="C25" s="930"/>
      <c r="D25" s="77"/>
      <c r="E25" s="399"/>
    </row>
    <row r="26" spans="1:5" hidden="1">
      <c r="A26" s="302"/>
      <c r="B26" s="303" t="s">
        <v>484</v>
      </c>
      <c r="C26" s="930"/>
      <c r="D26" s="77"/>
      <c r="E26" s="399"/>
    </row>
    <row r="27" spans="1:5" hidden="1">
      <c r="A27" s="302"/>
      <c r="B27" s="303" t="s">
        <v>485</v>
      </c>
      <c r="C27" s="930"/>
      <c r="D27" s="77"/>
      <c r="E27" s="303"/>
    </row>
    <row r="28" spans="1:5" hidden="1">
      <c r="A28" s="302"/>
      <c r="B28" s="303" t="s">
        <v>475</v>
      </c>
      <c r="C28" s="930">
        <v>43951</v>
      </c>
      <c r="D28" s="39"/>
      <c r="E28" s="399"/>
    </row>
    <row r="29" spans="1:5" hidden="1">
      <c r="A29" s="302"/>
      <c r="B29" s="303" t="s">
        <v>476</v>
      </c>
      <c r="C29" s="930">
        <v>43980</v>
      </c>
      <c r="D29" s="39"/>
      <c r="E29" s="399"/>
    </row>
    <row r="30" spans="1:5" hidden="1">
      <c r="A30" s="302"/>
      <c r="B30" s="303" t="s">
        <v>477</v>
      </c>
      <c r="C30" s="930">
        <v>44012</v>
      </c>
      <c r="D30" s="39"/>
      <c r="E30" s="399"/>
    </row>
    <row r="31" spans="1:5" hidden="1">
      <c r="A31" s="302"/>
      <c r="B31" s="303" t="s">
        <v>478</v>
      </c>
      <c r="C31" s="930">
        <v>44042</v>
      </c>
      <c r="D31" s="39"/>
      <c r="E31" s="399"/>
    </row>
    <row r="32" spans="1:5" hidden="1">
      <c r="A32" s="302"/>
      <c r="B32" s="303" t="s">
        <v>479</v>
      </c>
      <c r="C32" s="930">
        <v>44074</v>
      </c>
      <c r="D32" s="39"/>
      <c r="E32" s="399"/>
    </row>
    <row r="33" spans="1:5" hidden="1">
      <c r="A33" s="302"/>
      <c r="B33" s="303" t="s">
        <v>480</v>
      </c>
      <c r="C33" s="930">
        <v>44104</v>
      </c>
      <c r="D33" s="39"/>
      <c r="E33" s="399"/>
    </row>
    <row r="34" spans="1:5" hidden="1">
      <c r="A34" s="302"/>
      <c r="B34" s="303" t="s">
        <v>481</v>
      </c>
      <c r="C34" s="930">
        <v>44134</v>
      </c>
      <c r="D34" s="39"/>
      <c r="E34" s="399"/>
    </row>
    <row r="35" spans="1:5" hidden="1">
      <c r="A35" s="302"/>
      <c r="B35" s="303" t="s">
        <v>482</v>
      </c>
      <c r="C35" s="930">
        <v>44165</v>
      </c>
      <c r="D35" s="39"/>
      <c r="E35" s="399"/>
    </row>
    <row r="36" spans="1:5" hidden="1">
      <c r="A36" s="302"/>
      <c r="B36" s="303" t="s">
        <v>483</v>
      </c>
      <c r="C36" s="930">
        <v>44193</v>
      </c>
      <c r="D36" s="39"/>
      <c r="E36" s="399"/>
    </row>
    <row r="37" spans="1:5" hidden="1">
      <c r="A37" s="302"/>
      <c r="B37" s="303" t="s">
        <v>484</v>
      </c>
      <c r="C37" s="930">
        <v>44225</v>
      </c>
      <c r="D37" s="39"/>
      <c r="E37" s="399"/>
    </row>
    <row r="38" spans="1:5" hidden="1">
      <c r="A38" s="931"/>
      <c r="B38" s="1000" t="s">
        <v>485</v>
      </c>
      <c r="C38" s="999">
        <v>44255</v>
      </c>
      <c r="D38" s="67"/>
      <c r="E38" s="932"/>
    </row>
    <row r="39" spans="1:5" hidden="1">
      <c r="A39" s="315" t="s">
        <v>821</v>
      </c>
      <c r="B39" s="301" t="s">
        <v>474</v>
      </c>
      <c r="C39" s="929">
        <v>44285</v>
      </c>
      <c r="D39" s="483"/>
      <c r="E39" s="928"/>
    </row>
    <row r="40" spans="1:5" hidden="1">
      <c r="A40" s="302"/>
      <c r="B40" s="303" t="s">
        <v>475</v>
      </c>
      <c r="C40" s="930">
        <v>44316</v>
      </c>
      <c r="D40" s="77"/>
      <c r="E40" s="399"/>
    </row>
    <row r="41" spans="1:5" hidden="1">
      <c r="A41" s="302"/>
      <c r="B41" s="303" t="s">
        <v>476</v>
      </c>
      <c r="C41" s="930">
        <v>44347</v>
      </c>
      <c r="D41" s="77"/>
      <c r="E41" s="399"/>
    </row>
    <row r="42" spans="1:5" hidden="1">
      <c r="A42" s="302"/>
      <c r="B42" s="303" t="s">
        <v>477</v>
      </c>
      <c r="C42" s="930">
        <v>44377</v>
      </c>
      <c r="D42" s="77"/>
      <c r="E42" s="399"/>
    </row>
    <row r="43" spans="1:5" hidden="1">
      <c r="A43" s="302"/>
      <c r="B43" s="303" t="s">
        <v>478</v>
      </c>
      <c r="C43" s="930">
        <v>44407</v>
      </c>
      <c r="D43" s="77"/>
      <c r="E43" s="399"/>
    </row>
    <row r="44" spans="1:5" hidden="1">
      <c r="A44" s="302"/>
      <c r="B44" s="303" t="s">
        <v>479</v>
      </c>
      <c r="C44" s="930">
        <v>44439</v>
      </c>
      <c r="D44" s="77"/>
      <c r="E44" s="399"/>
    </row>
    <row r="45" spans="1:5" hidden="1">
      <c r="A45" s="302"/>
      <c r="B45" s="303" t="s">
        <v>480</v>
      </c>
      <c r="C45" s="930">
        <v>44469</v>
      </c>
      <c r="D45" s="77"/>
      <c r="E45" s="399"/>
    </row>
    <row r="46" spans="1:5" hidden="1">
      <c r="A46" s="302"/>
      <c r="B46" s="303" t="s">
        <v>481</v>
      </c>
      <c r="C46" s="930">
        <v>44498</v>
      </c>
      <c r="D46" s="77"/>
      <c r="E46" s="303"/>
    </row>
    <row r="47" spans="1:5" hidden="1">
      <c r="A47" s="302"/>
      <c r="B47" s="303" t="s">
        <v>482</v>
      </c>
      <c r="C47" s="930">
        <v>44530</v>
      </c>
      <c r="D47" s="77"/>
      <c r="E47" s="399"/>
    </row>
    <row r="48" spans="1:5" hidden="1">
      <c r="A48" s="302"/>
      <c r="B48" s="303" t="s">
        <v>483</v>
      </c>
      <c r="C48" s="930">
        <v>44558</v>
      </c>
      <c r="D48" s="77"/>
      <c r="E48" s="399"/>
    </row>
    <row r="49" spans="1:5" hidden="1">
      <c r="A49" s="302"/>
      <c r="B49" s="303" t="s">
        <v>484</v>
      </c>
      <c r="C49" s="930">
        <v>44592</v>
      </c>
      <c r="D49" s="77"/>
      <c r="E49" s="399"/>
    </row>
    <row r="50" spans="1:5" hidden="1">
      <c r="A50" s="931"/>
      <c r="B50" s="1000" t="s">
        <v>485</v>
      </c>
      <c r="C50" s="999">
        <v>44620</v>
      </c>
      <c r="D50" s="482"/>
      <c r="E50" s="1000"/>
    </row>
    <row r="51" spans="1:5" hidden="1">
      <c r="A51" s="315" t="s">
        <v>861</v>
      </c>
      <c r="B51" s="301" t="s">
        <v>474</v>
      </c>
      <c r="C51" s="929">
        <v>44650</v>
      </c>
      <c r="D51" s="483"/>
      <c r="E51" s="928"/>
    </row>
    <row r="52" spans="1:5" hidden="1">
      <c r="A52" s="302"/>
      <c r="B52" s="303" t="s">
        <v>475</v>
      </c>
      <c r="C52" s="930">
        <v>44679</v>
      </c>
      <c r="D52" s="77"/>
      <c r="E52" s="399"/>
    </row>
    <row r="53" spans="1:5" hidden="1">
      <c r="A53" s="302"/>
      <c r="B53" s="303" t="s">
        <v>476</v>
      </c>
      <c r="C53" s="930">
        <v>44712</v>
      </c>
      <c r="D53" s="77"/>
      <c r="E53" s="399"/>
    </row>
    <row r="54" spans="1:5" hidden="1">
      <c r="A54" s="302"/>
      <c r="B54" s="303" t="s">
        <v>477</v>
      </c>
      <c r="C54" s="930">
        <v>44742</v>
      </c>
      <c r="D54" s="77"/>
      <c r="E54" s="399"/>
    </row>
    <row r="55" spans="1:5" hidden="1">
      <c r="A55" s="302"/>
      <c r="B55" s="303" t="s">
        <v>478</v>
      </c>
      <c r="C55" s="930">
        <v>44771</v>
      </c>
      <c r="D55" s="77"/>
      <c r="E55" s="399"/>
    </row>
    <row r="56" spans="1:5" hidden="1">
      <c r="A56" s="302"/>
      <c r="B56" s="303" t="s">
        <v>479</v>
      </c>
      <c r="C56" s="930">
        <v>44804</v>
      </c>
      <c r="D56" s="77"/>
      <c r="E56" s="399"/>
    </row>
    <row r="57" spans="1:5" hidden="1">
      <c r="A57" s="302"/>
      <c r="B57" s="303" t="s">
        <v>480</v>
      </c>
      <c r="C57" s="930">
        <v>44834</v>
      </c>
      <c r="D57" s="77"/>
      <c r="E57" s="399"/>
    </row>
    <row r="58" spans="1:5" hidden="1">
      <c r="A58" s="302"/>
      <c r="B58" s="303" t="s">
        <v>481</v>
      </c>
      <c r="C58" s="930">
        <v>44865</v>
      </c>
      <c r="D58" s="77"/>
      <c r="E58" s="303"/>
    </row>
    <row r="59" spans="1:5" hidden="1">
      <c r="A59" s="302"/>
      <c r="B59" s="303" t="s">
        <v>482</v>
      </c>
      <c r="C59" s="930">
        <v>44895</v>
      </c>
      <c r="D59" s="77"/>
      <c r="E59" s="399"/>
    </row>
    <row r="60" spans="1:5" hidden="1">
      <c r="A60" s="302"/>
      <c r="B60" s="303" t="s">
        <v>483</v>
      </c>
      <c r="C60" s="930">
        <v>44923</v>
      </c>
      <c r="D60" s="77"/>
      <c r="E60" s="399"/>
    </row>
    <row r="61" spans="1:5" hidden="1">
      <c r="A61" s="302"/>
      <c r="B61" s="303" t="s">
        <v>484</v>
      </c>
      <c r="C61" s="930">
        <v>44957</v>
      </c>
      <c r="D61" s="77"/>
      <c r="E61" s="399"/>
    </row>
    <row r="62" spans="1:5" hidden="1">
      <c r="A62" s="931"/>
      <c r="B62" s="1000" t="s">
        <v>485</v>
      </c>
      <c r="C62" s="999">
        <v>44985</v>
      </c>
      <c r="D62" s="482"/>
      <c r="E62" s="1000"/>
    </row>
    <row r="63" spans="1:5">
      <c r="A63" s="315" t="s">
        <v>1225</v>
      </c>
      <c r="B63" s="301" t="s">
        <v>474</v>
      </c>
      <c r="C63" s="929">
        <v>45015</v>
      </c>
      <c r="D63" s="483"/>
      <c r="E63" s="928"/>
    </row>
    <row r="64" spans="1:5">
      <c r="A64" s="302"/>
      <c r="B64" s="303" t="s">
        <v>475</v>
      </c>
      <c r="C64" s="930">
        <v>45044</v>
      </c>
      <c r="D64" s="77"/>
      <c r="E64" s="399"/>
    </row>
    <row r="65" spans="1:5">
      <c r="A65" s="302"/>
      <c r="B65" s="303" t="s">
        <v>476</v>
      </c>
      <c r="C65" s="930">
        <v>45077</v>
      </c>
      <c r="D65" s="77"/>
      <c r="E65" s="399"/>
    </row>
    <row r="66" spans="1:5">
      <c r="A66" s="302"/>
      <c r="B66" s="303" t="s">
        <v>477</v>
      </c>
      <c r="C66" s="930">
        <v>45107</v>
      </c>
      <c r="D66" s="77"/>
      <c r="E66" s="399"/>
    </row>
    <row r="67" spans="1:5">
      <c r="A67" s="302"/>
      <c r="B67" s="303" t="s">
        <v>478</v>
      </c>
      <c r="C67" s="930">
        <v>45138</v>
      </c>
      <c r="D67" s="77"/>
      <c r="E67" s="399"/>
    </row>
    <row r="68" spans="1:5">
      <c r="A68" s="302"/>
      <c r="B68" s="303" t="s">
        <v>479</v>
      </c>
      <c r="C68" s="930">
        <v>45169</v>
      </c>
      <c r="D68" s="77"/>
      <c r="E68" s="399"/>
    </row>
    <row r="69" spans="1:5">
      <c r="A69" s="302"/>
      <c r="B69" s="303" t="s">
        <v>480</v>
      </c>
      <c r="C69" s="930">
        <v>45199</v>
      </c>
      <c r="D69" s="77"/>
      <c r="E69" s="399"/>
    </row>
    <row r="70" spans="1:5">
      <c r="A70" s="302"/>
      <c r="B70" s="303" t="s">
        <v>481</v>
      </c>
      <c r="C70" s="930">
        <v>45230</v>
      </c>
      <c r="D70" s="77"/>
      <c r="E70" s="303"/>
    </row>
    <row r="71" spans="1:5">
      <c r="A71" s="302"/>
      <c r="B71" s="303" t="s">
        <v>482</v>
      </c>
      <c r="C71" s="930">
        <v>45260</v>
      </c>
      <c r="D71" s="77"/>
      <c r="E71" s="399"/>
    </row>
    <row r="72" spans="1:5">
      <c r="A72" s="302"/>
      <c r="B72" s="303" t="s">
        <v>483</v>
      </c>
      <c r="C72" s="930">
        <v>45288</v>
      </c>
      <c r="D72" s="77"/>
      <c r="E72" s="399"/>
    </row>
    <row r="73" spans="1:5">
      <c r="A73" s="302"/>
      <c r="B73" s="303" t="s">
        <v>484</v>
      </c>
      <c r="C73" s="930">
        <v>45322</v>
      </c>
      <c r="D73" s="77"/>
      <c r="E73" s="399"/>
    </row>
    <row r="74" spans="1:5">
      <c r="A74" s="931"/>
      <c r="B74" s="1000" t="s">
        <v>485</v>
      </c>
      <c r="C74" s="999">
        <v>45350</v>
      </c>
      <c r="D74" s="482"/>
      <c r="E74" s="1000"/>
    </row>
    <row r="75" spans="1:5">
      <c r="A75" s="315" t="s">
        <v>1431</v>
      </c>
      <c r="B75" s="301" t="s">
        <v>474</v>
      </c>
      <c r="C75" s="929">
        <v>45380</v>
      </c>
      <c r="D75" s="483"/>
      <c r="E75" s="928"/>
    </row>
    <row r="76" spans="1:5">
      <c r="A76" s="302"/>
      <c r="B76" s="303" t="s">
        <v>475</v>
      </c>
      <c r="C76" s="930">
        <v>45412</v>
      </c>
      <c r="D76" s="77"/>
      <c r="E76" s="399"/>
    </row>
    <row r="77" spans="1:5">
      <c r="A77" s="302"/>
      <c r="B77" s="303" t="s">
        <v>476</v>
      </c>
      <c r="C77" s="930">
        <v>45443</v>
      </c>
      <c r="D77" s="77"/>
      <c r="E77" s="399"/>
    </row>
    <row r="78" spans="1:5">
      <c r="A78" s="302"/>
      <c r="B78" s="303" t="s">
        <v>477</v>
      </c>
      <c r="C78" s="930">
        <v>45471</v>
      </c>
      <c r="D78" s="77"/>
      <c r="E78" s="399"/>
    </row>
    <row r="79" spans="1:5">
      <c r="A79" s="302"/>
      <c r="B79" s="303" t="s">
        <v>478</v>
      </c>
      <c r="C79" s="930">
        <v>45504</v>
      </c>
      <c r="D79" s="77"/>
      <c r="E79" s="399"/>
    </row>
    <row r="80" spans="1:5">
      <c r="A80" s="302"/>
      <c r="B80" s="303" t="s">
        <v>479</v>
      </c>
      <c r="C80" s="930">
        <v>45534</v>
      </c>
      <c r="D80" s="77"/>
      <c r="E80" s="399"/>
    </row>
    <row r="81" spans="1:5">
      <c r="A81" s="302"/>
      <c r="B81" s="303" t="s">
        <v>480</v>
      </c>
      <c r="C81" s="930">
        <v>45565</v>
      </c>
      <c r="D81" s="77"/>
      <c r="E81" s="399"/>
    </row>
    <row r="82" spans="1:5">
      <c r="A82" s="302"/>
      <c r="B82" s="303" t="s">
        <v>481</v>
      </c>
      <c r="C82" s="930">
        <v>45596</v>
      </c>
      <c r="D82" s="77"/>
      <c r="E82" s="303"/>
    </row>
    <row r="83" spans="1:5">
      <c r="A83" s="302"/>
      <c r="B83" s="303" t="s">
        <v>482</v>
      </c>
      <c r="C83" s="930">
        <v>45625</v>
      </c>
      <c r="D83" s="77"/>
      <c r="E83" s="399"/>
    </row>
    <row r="84" spans="1:5">
      <c r="A84" s="302"/>
      <c r="B84" s="303" t="s">
        <v>483</v>
      </c>
      <c r="C84" s="930">
        <v>45653</v>
      </c>
      <c r="D84" s="77"/>
      <c r="E84" s="399"/>
    </row>
    <row r="85" spans="1:5">
      <c r="A85" s="302"/>
      <c r="B85" s="303" t="s">
        <v>484</v>
      </c>
      <c r="C85" s="930">
        <v>45688</v>
      </c>
      <c r="D85" s="77"/>
      <c r="E85" s="399"/>
    </row>
    <row r="86" spans="1:5">
      <c r="A86" s="931"/>
      <c r="B86" s="1000" t="s">
        <v>485</v>
      </c>
      <c r="C86" s="999">
        <v>45716</v>
      </c>
      <c r="D86" s="482"/>
      <c r="E86" s="1000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45"/>
  <sheetViews>
    <sheetView workbookViewId="0">
      <pane xSplit="2" ySplit="5" topLeftCell="C6" activePane="bottomRight" state="frozen"/>
      <selection pane="topRight" activeCell="B1" sqref="B1"/>
      <selection pane="bottomLeft" activeCell="A6" sqref="A6"/>
      <selection pane="bottomRight" activeCell="J17" sqref="J17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8" t="s">
        <v>606</v>
      </c>
      <c r="B1" s="39"/>
      <c r="C1" s="77" t="s">
        <v>813</v>
      </c>
      <c r="D1" s="77" t="s">
        <v>813</v>
      </c>
      <c r="E1" s="77"/>
      <c r="F1" s="77" t="s">
        <v>813</v>
      </c>
      <c r="G1" s="77" t="s">
        <v>813</v>
      </c>
      <c r="H1" s="77" t="s">
        <v>813</v>
      </c>
    </row>
    <row r="2" spans="1:8">
      <c r="A2" s="472"/>
      <c r="B2" s="472"/>
      <c r="C2" s="483" t="s">
        <v>603</v>
      </c>
      <c r="D2" s="483"/>
      <c r="E2" s="483"/>
      <c r="F2" s="483" t="s">
        <v>502</v>
      </c>
      <c r="G2" s="483"/>
      <c r="H2" s="480"/>
    </row>
    <row r="3" spans="1:8">
      <c r="A3" s="39"/>
      <c r="B3" s="39"/>
      <c r="C3" s="77" t="s">
        <v>600</v>
      </c>
      <c r="D3" s="77" t="s">
        <v>600</v>
      </c>
      <c r="E3" s="77" t="s">
        <v>600</v>
      </c>
      <c r="F3" s="77" t="s">
        <v>600</v>
      </c>
      <c r="G3" s="77" t="s">
        <v>600</v>
      </c>
      <c r="H3" s="487" t="s">
        <v>600</v>
      </c>
    </row>
    <row r="4" spans="1:8">
      <c r="A4" s="39"/>
      <c r="B4" s="39"/>
      <c r="C4" s="77" t="s">
        <v>601</v>
      </c>
      <c r="D4" s="77" t="s">
        <v>602</v>
      </c>
      <c r="E4" s="77" t="s">
        <v>602</v>
      </c>
      <c r="F4" s="77" t="s">
        <v>601</v>
      </c>
      <c r="G4" s="77" t="s">
        <v>907</v>
      </c>
      <c r="H4" s="487" t="s">
        <v>907</v>
      </c>
    </row>
    <row r="5" spans="1:8">
      <c r="A5" s="67"/>
      <c r="B5" s="67"/>
      <c r="C5" s="482" t="s">
        <v>605</v>
      </c>
      <c r="D5" s="482" t="s">
        <v>605</v>
      </c>
      <c r="E5" s="488" t="s">
        <v>656</v>
      </c>
      <c r="F5" s="482" t="s">
        <v>604</v>
      </c>
      <c r="G5" s="482" t="s">
        <v>604</v>
      </c>
      <c r="H5" s="488" t="s">
        <v>656</v>
      </c>
    </row>
    <row r="6" spans="1:8">
      <c r="A6" s="477" t="s">
        <v>645</v>
      </c>
      <c r="B6" s="431" t="s">
        <v>625</v>
      </c>
      <c r="C6" s="484"/>
      <c r="D6" s="484"/>
      <c r="E6" s="484"/>
      <c r="F6" s="1102">
        <v>4629110.9988457132</v>
      </c>
      <c r="G6" s="1102">
        <v>4674971.2088151993</v>
      </c>
      <c r="H6" s="1103"/>
    </row>
    <row r="7" spans="1:8">
      <c r="A7" s="475">
        <v>-1990</v>
      </c>
      <c r="B7" s="431" t="s">
        <v>626</v>
      </c>
      <c r="C7" s="485"/>
      <c r="D7" s="485"/>
      <c r="E7" s="485"/>
      <c r="F7" s="1104">
        <v>4734737.2929851487</v>
      </c>
      <c r="G7" s="1104">
        <v>4903292.138362987</v>
      </c>
      <c r="H7" s="1103"/>
    </row>
    <row r="8" spans="1:8">
      <c r="A8" s="473"/>
      <c r="B8" s="431" t="s">
        <v>627</v>
      </c>
      <c r="C8" s="485"/>
      <c r="D8" s="485"/>
      <c r="E8" s="485"/>
      <c r="F8" s="1104">
        <v>5168873.846522402</v>
      </c>
      <c r="G8" s="1104">
        <v>5161250.484034624</v>
      </c>
      <c r="H8" s="1103"/>
    </row>
    <row r="9" spans="1:8">
      <c r="A9" s="477" t="s">
        <v>646</v>
      </c>
      <c r="B9" s="443" t="s">
        <v>624</v>
      </c>
      <c r="C9" s="484"/>
      <c r="D9" s="484"/>
      <c r="E9" s="484"/>
      <c r="F9" s="1102">
        <v>4819236.2744213808</v>
      </c>
      <c r="G9" s="1102">
        <v>4896281.1687871888</v>
      </c>
      <c r="H9" s="1102"/>
    </row>
    <row r="10" spans="1:8">
      <c r="A10" s="475">
        <v>-1991</v>
      </c>
      <c r="B10" s="431" t="s">
        <v>625</v>
      </c>
      <c r="C10" s="485"/>
      <c r="D10" s="485"/>
      <c r="E10" s="485"/>
      <c r="F10" s="1104">
        <v>4969432.0995520782</v>
      </c>
      <c r="G10" s="1104">
        <v>4843140.3481291942</v>
      </c>
      <c r="H10" s="1104"/>
    </row>
    <row r="11" spans="1:8">
      <c r="A11" s="473"/>
      <c r="B11" s="431" t="s">
        <v>626</v>
      </c>
      <c r="C11" s="485"/>
      <c r="D11" s="485"/>
      <c r="E11" s="485"/>
      <c r="F11" s="1104">
        <v>4996220.2217015876</v>
      </c>
      <c r="G11" s="1104">
        <v>4986697.4901628364</v>
      </c>
      <c r="H11" s="1104"/>
    </row>
    <row r="12" spans="1:8">
      <c r="A12" s="476"/>
      <c r="B12" s="442" t="s">
        <v>627</v>
      </c>
      <c r="C12" s="486"/>
      <c r="D12" s="486"/>
      <c r="E12" s="486"/>
      <c r="F12" s="1105">
        <v>5446102.1966901068</v>
      </c>
      <c r="G12" s="1105">
        <v>5232582.6137629393</v>
      </c>
      <c r="H12" s="1105"/>
    </row>
    <row r="13" spans="1:8">
      <c r="A13" s="473" t="s">
        <v>647</v>
      </c>
      <c r="B13" s="431" t="s">
        <v>624</v>
      </c>
      <c r="C13" s="485"/>
      <c r="D13" s="485"/>
      <c r="E13" s="485"/>
      <c r="F13" s="1104">
        <v>5032626.6190944565</v>
      </c>
      <c r="G13" s="1104">
        <v>4938681.5479450291</v>
      </c>
      <c r="H13" s="1103"/>
    </row>
    <row r="14" spans="1:8">
      <c r="A14" s="475">
        <v>-1992</v>
      </c>
      <c r="B14" s="431" t="s">
        <v>625</v>
      </c>
      <c r="C14" s="485"/>
      <c r="D14" s="485"/>
      <c r="E14" s="485"/>
      <c r="F14" s="1104">
        <v>5089797.0639189286</v>
      </c>
      <c r="G14" s="1104">
        <v>4851180.0256584315</v>
      </c>
      <c r="H14" s="1103"/>
    </row>
    <row r="15" spans="1:8">
      <c r="A15" s="473"/>
      <c r="B15" s="431" t="s">
        <v>626</v>
      </c>
      <c r="C15" s="485"/>
      <c r="D15" s="485"/>
      <c r="E15" s="485"/>
      <c r="F15" s="1104">
        <v>5105398.7094674902</v>
      </c>
      <c r="G15" s="1104">
        <v>5022322.5171452342</v>
      </c>
      <c r="H15" s="1103"/>
    </row>
    <row r="16" spans="1:8">
      <c r="A16" s="473"/>
      <c r="B16" s="431" t="s">
        <v>627</v>
      </c>
      <c r="C16" s="485"/>
      <c r="D16" s="485"/>
      <c r="E16" s="485"/>
      <c r="F16" s="1104">
        <v>5487394.1941182399</v>
      </c>
      <c r="G16" s="1104">
        <v>5219987.6939906534</v>
      </c>
      <c r="H16" s="1103"/>
    </row>
    <row r="17" spans="1:8">
      <c r="A17" s="477" t="s">
        <v>648</v>
      </c>
      <c r="B17" s="443" t="s">
        <v>624</v>
      </c>
      <c r="C17" s="484"/>
      <c r="D17" s="484"/>
      <c r="E17" s="484"/>
      <c r="F17" s="1102">
        <v>5100902.3969661668</v>
      </c>
      <c r="G17" s="1102">
        <v>4970231.7632056847</v>
      </c>
      <c r="H17" s="1102"/>
    </row>
    <row r="18" spans="1:8">
      <c r="A18" s="475">
        <v>-1993</v>
      </c>
      <c r="B18" s="431" t="s">
        <v>625</v>
      </c>
      <c r="C18" s="485"/>
      <c r="D18" s="485"/>
      <c r="E18" s="485"/>
      <c r="F18" s="1104">
        <v>5218015.4216252919</v>
      </c>
      <c r="G18" s="1104">
        <v>4952942.1713289525</v>
      </c>
      <c r="H18" s="1104"/>
    </row>
    <row r="19" spans="1:8">
      <c r="A19" s="473"/>
      <c r="B19" s="431" t="s">
        <v>626</v>
      </c>
      <c r="C19" s="485"/>
      <c r="D19" s="485"/>
      <c r="E19" s="485"/>
      <c r="F19" s="1104">
        <v>5187051.8316532047</v>
      </c>
      <c r="G19" s="1104">
        <v>5049983.8968315199</v>
      </c>
      <c r="H19" s="1104"/>
    </row>
    <row r="20" spans="1:8">
      <c r="A20" s="476"/>
      <c r="B20" s="442" t="s">
        <v>627</v>
      </c>
      <c r="C20" s="486"/>
      <c r="D20" s="486"/>
      <c r="E20" s="486"/>
      <c r="F20" s="1105">
        <v>5624275.5810171748</v>
      </c>
      <c r="G20" s="1105">
        <v>5297802.5471967347</v>
      </c>
      <c r="H20" s="1105"/>
    </row>
    <row r="21" spans="1:8">
      <c r="A21" s="473" t="s">
        <v>649</v>
      </c>
      <c r="B21" s="431" t="s">
        <v>624</v>
      </c>
      <c r="C21" s="474">
        <v>123456.5</v>
      </c>
      <c r="D21" s="474">
        <v>109110.5</v>
      </c>
      <c r="E21" s="474">
        <v>446218.2</v>
      </c>
      <c r="F21" s="1104">
        <v>5286952.1641691132</v>
      </c>
      <c r="G21" s="1104">
        <v>5094985.3846427919</v>
      </c>
      <c r="H21" s="1103"/>
    </row>
    <row r="22" spans="1:8">
      <c r="A22" s="475">
        <v>-1994</v>
      </c>
      <c r="B22" s="431" t="s">
        <v>625</v>
      </c>
      <c r="C22" s="474">
        <v>124907.2</v>
      </c>
      <c r="D22" s="474">
        <v>107765.6</v>
      </c>
      <c r="E22" s="474">
        <v>443841.2</v>
      </c>
      <c r="F22" s="1104">
        <v>5161486.9271436855</v>
      </c>
      <c r="G22" s="1104">
        <v>4854446.4944092883</v>
      </c>
      <c r="H22" s="1103"/>
    </row>
    <row r="23" spans="1:8">
      <c r="A23" s="473"/>
      <c r="B23" s="431" t="s">
        <v>626</v>
      </c>
      <c r="C23" s="474">
        <v>125739.3</v>
      </c>
      <c r="D23" s="474">
        <v>112077.8</v>
      </c>
      <c r="E23" s="474">
        <v>448926.1</v>
      </c>
      <c r="F23" s="1104">
        <v>5163584.652592523</v>
      </c>
      <c r="G23" s="1104">
        <v>5028862.9664721033</v>
      </c>
      <c r="H23" s="1103"/>
    </row>
    <row r="24" spans="1:8">
      <c r="A24" s="473"/>
      <c r="B24" s="431" t="s">
        <v>627</v>
      </c>
      <c r="C24" s="474">
        <v>136813.20000000001</v>
      </c>
      <c r="D24" s="474">
        <v>117568.4</v>
      </c>
      <c r="E24" s="474">
        <v>447140.7</v>
      </c>
      <c r="F24" s="1104">
        <v>5485036.7914765878</v>
      </c>
      <c r="G24" s="1104">
        <v>5145250.1405490516</v>
      </c>
      <c r="H24" s="1103"/>
    </row>
    <row r="25" spans="1:8">
      <c r="A25" s="477" t="s">
        <v>650</v>
      </c>
      <c r="B25" s="443" t="s">
        <v>624</v>
      </c>
      <c r="C25" s="480">
        <v>124499.2</v>
      </c>
      <c r="D25" s="480">
        <v>110525.1</v>
      </c>
      <c r="E25" s="480">
        <v>452031.8</v>
      </c>
      <c r="F25" s="1102">
        <v>5091400.4166745264</v>
      </c>
      <c r="G25" s="1102">
        <v>4938233.3985695597</v>
      </c>
      <c r="H25" s="1102"/>
    </row>
    <row r="26" spans="1:8">
      <c r="A26" s="475">
        <v>-1995</v>
      </c>
      <c r="B26" s="431" t="s">
        <v>625</v>
      </c>
      <c r="C26" s="474">
        <v>127481.3</v>
      </c>
      <c r="D26" s="474">
        <v>110855.4</v>
      </c>
      <c r="E26" s="474">
        <v>456372.7</v>
      </c>
      <c r="F26" s="1104">
        <v>5330826.4122018833</v>
      </c>
      <c r="G26" s="1104">
        <v>5081475.155034909</v>
      </c>
      <c r="H26" s="1104"/>
    </row>
    <row r="27" spans="1:8">
      <c r="A27" s="473"/>
      <c r="B27" s="431" t="s">
        <v>626</v>
      </c>
      <c r="C27" s="474">
        <v>128698.3</v>
      </c>
      <c r="D27" s="474">
        <v>115234.4</v>
      </c>
      <c r="E27" s="474">
        <v>461696.6</v>
      </c>
      <c r="F27" s="1104">
        <v>5401923.6537177553</v>
      </c>
      <c r="G27" s="1104">
        <v>5298310.2948911423</v>
      </c>
      <c r="H27" s="1104"/>
    </row>
    <row r="28" spans="1:8">
      <c r="A28" s="476"/>
      <c r="B28" s="442" t="s">
        <v>627</v>
      </c>
      <c r="C28" s="481">
        <v>140934.79999999999</v>
      </c>
      <c r="D28" s="481">
        <v>121655.3</v>
      </c>
      <c r="E28" s="481">
        <v>462818.7</v>
      </c>
      <c r="F28" s="1105">
        <v>5851555.2422816698</v>
      </c>
      <c r="G28" s="1105">
        <v>5520129.4923904566</v>
      </c>
      <c r="H28" s="1105"/>
    </row>
    <row r="29" spans="1:8">
      <c r="A29" s="473" t="s">
        <v>651</v>
      </c>
      <c r="B29" s="431" t="s">
        <v>624</v>
      </c>
      <c r="C29" s="474">
        <v>128185.1</v>
      </c>
      <c r="D29" s="474">
        <v>114432.1</v>
      </c>
      <c r="E29" s="474">
        <v>466680.9</v>
      </c>
      <c r="F29" s="1104">
        <v>5513609.4246980865</v>
      </c>
      <c r="G29" s="1104">
        <v>5328440.0576834921</v>
      </c>
      <c r="H29" s="1103"/>
    </row>
    <row r="30" spans="1:8">
      <c r="A30" s="475">
        <v>-1996</v>
      </c>
      <c r="B30" s="431" t="s">
        <v>625</v>
      </c>
      <c r="C30" s="474">
        <v>131526.39999999999</v>
      </c>
      <c r="D30" s="474">
        <v>114539.9</v>
      </c>
      <c r="E30" s="474">
        <v>472578.5</v>
      </c>
      <c r="F30" s="1104">
        <v>5295137.3361397078</v>
      </c>
      <c r="G30" s="1104">
        <v>5263223.0842491379</v>
      </c>
      <c r="H30" s="1103"/>
    </row>
    <row r="31" spans="1:8">
      <c r="A31" s="473"/>
      <c r="B31" s="431" t="s">
        <v>626</v>
      </c>
      <c r="C31" s="474">
        <v>131449</v>
      </c>
      <c r="D31" s="474">
        <v>118197.7</v>
      </c>
      <c r="E31" s="474">
        <v>473148.2</v>
      </c>
      <c r="F31" s="1104">
        <v>5270428.9304887587</v>
      </c>
      <c r="G31" s="1104">
        <v>5391538.1769771473</v>
      </c>
      <c r="H31" s="1103"/>
    </row>
    <row r="32" spans="1:8">
      <c r="A32" s="473"/>
      <c r="B32" s="431" t="s">
        <v>627</v>
      </c>
      <c r="C32" s="474">
        <v>144401.5</v>
      </c>
      <c r="D32" s="474">
        <v>125462.2</v>
      </c>
      <c r="E32" s="474">
        <v>478429.8</v>
      </c>
      <c r="F32" s="1104">
        <v>5684809.9379168963</v>
      </c>
      <c r="G32" s="1104">
        <v>5631919.5637792675</v>
      </c>
      <c r="H32" s="1103"/>
    </row>
    <row r="33" spans="1:8">
      <c r="A33" s="477" t="s">
        <v>652</v>
      </c>
      <c r="B33" s="443" t="s">
        <v>624</v>
      </c>
      <c r="C33" s="480">
        <v>131282.70000000001</v>
      </c>
      <c r="D33" s="480">
        <v>117606.3</v>
      </c>
      <c r="E33" s="480">
        <v>479594.2</v>
      </c>
      <c r="F33" s="1102">
        <v>5375675.7518791892</v>
      </c>
      <c r="G33" s="1102">
        <v>5445976.1749944501</v>
      </c>
      <c r="H33" s="1102"/>
    </row>
    <row r="34" spans="1:8">
      <c r="A34" s="475">
        <v>-1997</v>
      </c>
      <c r="B34" s="431" t="s">
        <v>625</v>
      </c>
      <c r="C34" s="474">
        <v>133776.29999999999</v>
      </c>
      <c r="D34" s="474">
        <v>115590.9</v>
      </c>
      <c r="E34" s="474">
        <v>476103</v>
      </c>
      <c r="F34" s="1104">
        <v>5306667.1246533589</v>
      </c>
      <c r="G34" s="1104">
        <v>5206796.1459570536</v>
      </c>
      <c r="H34" s="1104"/>
    </row>
    <row r="35" spans="1:8">
      <c r="A35" s="473"/>
      <c r="B35" s="431" t="s">
        <v>626</v>
      </c>
      <c r="C35" s="474">
        <v>133443.4</v>
      </c>
      <c r="D35" s="474">
        <v>119183.4</v>
      </c>
      <c r="E35" s="474">
        <v>477000</v>
      </c>
      <c r="F35" s="1104">
        <v>5275333.8618501686</v>
      </c>
      <c r="G35" s="1104">
        <v>5341908.0900901789</v>
      </c>
      <c r="H35" s="1104"/>
    </row>
    <row r="36" spans="1:8">
      <c r="A36" s="476"/>
      <c r="B36" s="442" t="s">
        <v>627</v>
      </c>
      <c r="C36" s="481">
        <v>145042.9</v>
      </c>
      <c r="D36" s="481">
        <v>124888.9</v>
      </c>
      <c r="E36" s="481">
        <v>477176.7</v>
      </c>
      <c r="F36" s="1105">
        <v>5606234.109670111</v>
      </c>
      <c r="G36" s="1105">
        <v>5475168.451559809</v>
      </c>
      <c r="H36" s="1105"/>
    </row>
    <row r="37" spans="1:8">
      <c r="A37" s="473" t="s">
        <v>653</v>
      </c>
      <c r="B37" s="431" t="s">
        <v>624</v>
      </c>
      <c r="C37" s="474">
        <v>130245.3</v>
      </c>
      <c r="D37" s="474">
        <v>115554.1</v>
      </c>
      <c r="E37" s="474">
        <v>471311.5</v>
      </c>
      <c r="F37" s="1104">
        <v>5164553.7251724349</v>
      </c>
      <c r="G37" s="1104">
        <v>5170110.3123929603</v>
      </c>
      <c r="H37" s="1103"/>
    </row>
    <row r="38" spans="1:8">
      <c r="A38" s="475">
        <v>-1998</v>
      </c>
      <c r="B38" s="431" t="s">
        <v>625</v>
      </c>
      <c r="C38" s="474">
        <v>131963.9</v>
      </c>
      <c r="D38" s="474">
        <v>114276.2</v>
      </c>
      <c r="E38" s="474">
        <v>469327.9</v>
      </c>
      <c r="F38" s="1104">
        <v>5157413.0980592752</v>
      </c>
      <c r="G38" s="1104">
        <v>4978172.5510950219</v>
      </c>
      <c r="H38" s="1103"/>
    </row>
    <row r="39" spans="1:8">
      <c r="A39" s="473"/>
      <c r="B39" s="431" t="s">
        <v>626</v>
      </c>
      <c r="C39" s="474">
        <v>130942.6</v>
      </c>
      <c r="D39" s="474">
        <v>117462.3</v>
      </c>
      <c r="E39" s="474">
        <v>470139.4</v>
      </c>
      <c r="F39" s="1104">
        <v>5074470.1689090058</v>
      </c>
      <c r="G39" s="1104">
        <v>5062812.4832945503</v>
      </c>
      <c r="H39" s="1103"/>
    </row>
    <row r="40" spans="1:8">
      <c r="A40" s="473"/>
      <c r="B40" s="431" t="s">
        <v>627</v>
      </c>
      <c r="C40" s="474">
        <v>143345.60000000001</v>
      </c>
      <c r="D40" s="474">
        <v>123914.1</v>
      </c>
      <c r="E40" s="474">
        <v>473920</v>
      </c>
      <c r="F40" s="1104">
        <v>5464464.7834320208</v>
      </c>
      <c r="G40" s="1104">
        <v>5244553.0874078674</v>
      </c>
      <c r="H40" s="1103"/>
    </row>
    <row r="41" spans="1:8">
      <c r="A41" s="477" t="s">
        <v>654</v>
      </c>
      <c r="B41" s="443" t="s">
        <v>624</v>
      </c>
      <c r="C41" s="480">
        <v>128312</v>
      </c>
      <c r="D41" s="480">
        <v>114854.9</v>
      </c>
      <c r="E41" s="480">
        <v>467346.2</v>
      </c>
      <c r="F41" s="1102">
        <v>5100782.5515916515</v>
      </c>
      <c r="G41" s="1102">
        <v>5062849.8782025613</v>
      </c>
      <c r="H41" s="1102"/>
    </row>
    <row r="42" spans="1:8">
      <c r="A42" s="475">
        <v>-1999</v>
      </c>
      <c r="B42" s="431" t="s">
        <v>625</v>
      </c>
      <c r="C42" s="474">
        <v>130500</v>
      </c>
      <c r="D42" s="474">
        <v>114143</v>
      </c>
      <c r="E42" s="474">
        <v>469194.2</v>
      </c>
      <c r="F42" s="1104">
        <v>5039807.7464542473</v>
      </c>
      <c r="G42" s="1104">
        <v>4878860.088215569</v>
      </c>
      <c r="H42" s="1104"/>
    </row>
    <row r="43" spans="1:8">
      <c r="B43" s="431" t="s">
        <v>626</v>
      </c>
      <c r="C43" s="474">
        <v>129485.1</v>
      </c>
      <c r="D43" s="474">
        <v>117744.7</v>
      </c>
      <c r="E43" s="474">
        <v>471674.8</v>
      </c>
      <c r="F43" s="1104">
        <v>4961940.0334726898</v>
      </c>
      <c r="G43" s="1104">
        <v>4995730.7996879248</v>
      </c>
      <c r="H43" s="1104"/>
    </row>
    <row r="44" spans="1:8">
      <c r="A44" s="476"/>
      <c r="B44" s="442" t="s">
        <v>627</v>
      </c>
      <c r="C44" s="481">
        <v>139772.79999999999</v>
      </c>
      <c r="D44" s="481">
        <v>122890.5</v>
      </c>
      <c r="E44" s="481">
        <v>471844.6</v>
      </c>
      <c r="F44" s="1105">
        <v>5265330.0374897327</v>
      </c>
      <c r="G44" s="1105">
        <v>5128007.2336379625</v>
      </c>
      <c r="H44" s="1105"/>
    </row>
    <row r="45" spans="1:8">
      <c r="A45" s="473" t="s">
        <v>655</v>
      </c>
      <c r="B45" s="431" t="s">
        <v>624</v>
      </c>
      <c r="C45" s="474">
        <v>130540.7</v>
      </c>
      <c r="D45" s="474">
        <v>118542</v>
      </c>
      <c r="E45" s="474">
        <v>479972.1</v>
      </c>
      <c r="F45" s="1104">
        <v>4993404.3747503301</v>
      </c>
      <c r="G45" s="1104">
        <v>5020759.8784585446</v>
      </c>
      <c r="H45" s="1103"/>
    </row>
    <row r="46" spans="1:8">
      <c r="A46" s="475">
        <v>-2000</v>
      </c>
      <c r="B46" s="431" t="s">
        <v>625</v>
      </c>
      <c r="C46" s="474">
        <v>132188.1</v>
      </c>
      <c r="D46" s="474">
        <v>117401.4</v>
      </c>
      <c r="E46" s="474">
        <v>482130.8</v>
      </c>
      <c r="F46" s="1104">
        <v>5059177.9595180405</v>
      </c>
      <c r="G46" s="1104">
        <v>4988511.5536416341</v>
      </c>
      <c r="H46" s="1103"/>
    </row>
    <row r="47" spans="1:8">
      <c r="B47" s="431" t="s">
        <v>626</v>
      </c>
      <c r="C47" s="474">
        <v>131084.70000000001</v>
      </c>
      <c r="D47" s="474">
        <v>120531.7</v>
      </c>
      <c r="E47" s="474">
        <v>482248.7</v>
      </c>
      <c r="F47" s="1104">
        <v>5001455.2104207948</v>
      </c>
      <c r="G47" s="1104">
        <v>5076361.0449626213</v>
      </c>
      <c r="H47" s="1103"/>
    </row>
    <row r="48" spans="1:8">
      <c r="A48" s="473"/>
      <c r="B48" s="442" t="s">
        <v>627</v>
      </c>
      <c r="C48" s="474">
        <v>141604.29999999999</v>
      </c>
      <c r="D48" s="474">
        <v>126141.8</v>
      </c>
      <c r="E48" s="474">
        <v>486944.8</v>
      </c>
      <c r="F48" s="1104">
        <v>5339430.6616263343</v>
      </c>
      <c r="G48" s="1104">
        <v>5255891.9707696633</v>
      </c>
      <c r="H48" s="1103"/>
    </row>
    <row r="49" spans="1:8">
      <c r="A49" s="445" t="s">
        <v>607</v>
      </c>
      <c r="B49" s="443" t="s">
        <v>624</v>
      </c>
      <c r="C49" s="480">
        <v>132737.20000000001</v>
      </c>
      <c r="D49" s="480">
        <v>121548.2</v>
      </c>
      <c r="E49" s="480">
        <v>490517</v>
      </c>
      <c r="F49" s="1102">
        <v>5049666.6452718507</v>
      </c>
      <c r="G49" s="1102">
        <v>5060444.4306260813</v>
      </c>
      <c r="H49" s="1102"/>
    </row>
    <row r="50" spans="1:8">
      <c r="A50" s="479" t="s">
        <v>628</v>
      </c>
      <c r="B50" s="431" t="s">
        <v>625</v>
      </c>
      <c r="C50" s="474">
        <v>132066.79999999999</v>
      </c>
      <c r="D50" s="474">
        <v>118633.4</v>
      </c>
      <c r="E50" s="474">
        <v>486866.2</v>
      </c>
      <c r="F50" s="1104">
        <v>4988239.868009584</v>
      </c>
      <c r="G50" s="1104">
        <v>4505349.6005100328</v>
      </c>
      <c r="H50" s="1104">
        <v>4635569.6997250253</v>
      </c>
    </row>
    <row r="51" spans="1:8">
      <c r="A51" s="431"/>
      <c r="B51" s="431" t="s">
        <v>626</v>
      </c>
      <c r="C51" s="474">
        <v>129141.2</v>
      </c>
      <c r="D51" s="474">
        <v>120260.1</v>
      </c>
      <c r="E51" s="474">
        <v>481579.8</v>
      </c>
      <c r="F51" s="1104">
        <v>4993566.9223217508</v>
      </c>
      <c r="G51" s="1104">
        <v>4650717.770124305</v>
      </c>
      <c r="H51" s="1104">
        <v>4651370.3398651751</v>
      </c>
    </row>
    <row r="52" spans="1:8">
      <c r="A52" s="442"/>
      <c r="B52" s="442" t="s">
        <v>627</v>
      </c>
      <c r="C52" s="481">
        <v>137708.70000000001</v>
      </c>
      <c r="D52" s="481">
        <v>124038.5</v>
      </c>
      <c r="E52" s="481">
        <v>479919.6</v>
      </c>
      <c r="F52" s="1105">
        <v>5231333.1950447438</v>
      </c>
      <c r="G52" s="1105">
        <v>4742199.1013788236</v>
      </c>
      <c r="H52" s="1105">
        <v>4672122.9922769042</v>
      </c>
    </row>
    <row r="53" spans="1:8">
      <c r="A53" s="432" t="s">
        <v>608</v>
      </c>
      <c r="B53" s="431" t="s">
        <v>624</v>
      </c>
      <c r="C53" s="474">
        <v>128493.9</v>
      </c>
      <c r="D53" s="474">
        <v>119181.4</v>
      </c>
      <c r="E53" s="474">
        <v>480709.9</v>
      </c>
      <c r="F53" s="1104">
        <v>5050827.0146239204</v>
      </c>
      <c r="G53" s="1104">
        <v>4677815.5279868413</v>
      </c>
      <c r="H53" s="1103">
        <v>4672806.093367381</v>
      </c>
    </row>
    <row r="54" spans="1:8">
      <c r="A54" s="479" t="s">
        <v>629</v>
      </c>
      <c r="B54" s="431" t="s">
        <v>625</v>
      </c>
      <c r="C54" s="474">
        <v>129865.4</v>
      </c>
      <c r="D54" s="474">
        <v>118296</v>
      </c>
      <c r="E54" s="474">
        <v>484598.9</v>
      </c>
      <c r="F54" s="1104">
        <v>4977863.7523977961</v>
      </c>
      <c r="G54" s="1104">
        <v>4560710.3279304644</v>
      </c>
      <c r="H54" s="1103">
        <v>4659722.466426149</v>
      </c>
    </row>
    <row r="55" spans="1:8">
      <c r="A55" s="431"/>
      <c r="B55" s="431" t="s">
        <v>626</v>
      </c>
      <c r="C55" s="474">
        <v>128469</v>
      </c>
      <c r="D55" s="474">
        <v>121387.9</v>
      </c>
      <c r="E55" s="474">
        <v>486165.8</v>
      </c>
      <c r="F55" s="1104">
        <v>4945195.3898943942</v>
      </c>
      <c r="G55" s="1104">
        <v>4681982.235442942</v>
      </c>
      <c r="H55" s="1103">
        <v>4660385.6754252957</v>
      </c>
    </row>
    <row r="56" spans="1:8">
      <c r="A56" s="431"/>
      <c r="B56" s="431" t="s">
        <v>627</v>
      </c>
      <c r="C56" s="474">
        <v>137650.4</v>
      </c>
      <c r="D56" s="474">
        <v>125818.2</v>
      </c>
      <c r="E56" s="474">
        <v>487510.9</v>
      </c>
      <c r="F56" s="1104">
        <v>5129774.4048297284</v>
      </c>
      <c r="G56" s="1104">
        <v>4707518.8906625183</v>
      </c>
      <c r="H56" s="1103">
        <v>4660765.3539934214</v>
      </c>
    </row>
    <row r="57" spans="1:8">
      <c r="A57" s="445" t="s">
        <v>609</v>
      </c>
      <c r="B57" s="443" t="s">
        <v>624</v>
      </c>
      <c r="C57" s="480">
        <v>127481.1</v>
      </c>
      <c r="D57" s="480">
        <v>121043.5</v>
      </c>
      <c r="E57" s="480">
        <v>487789</v>
      </c>
      <c r="F57" s="1102">
        <v>4922909.4528780803</v>
      </c>
      <c r="G57" s="1102">
        <v>4655821.5459640734</v>
      </c>
      <c r="H57" s="1102">
        <v>4631248.7305375002</v>
      </c>
    </row>
    <row r="58" spans="1:8">
      <c r="A58" s="479" t="s">
        <v>630</v>
      </c>
      <c r="B58" s="431" t="s">
        <v>625</v>
      </c>
      <c r="C58" s="474">
        <v>130111.6</v>
      </c>
      <c r="D58" s="474">
        <v>119975.9</v>
      </c>
      <c r="E58" s="474">
        <v>491115.5</v>
      </c>
      <c r="F58" s="1104">
        <v>4912925.4595347401</v>
      </c>
      <c r="G58" s="1104">
        <v>4518679.5956181297</v>
      </c>
      <c r="H58" s="1104">
        <v>4603499.3405986894</v>
      </c>
    </row>
    <row r="59" spans="1:8">
      <c r="A59" s="431"/>
      <c r="B59" s="431" t="s">
        <v>626</v>
      </c>
      <c r="C59" s="474">
        <v>128457.5</v>
      </c>
      <c r="D59" s="474">
        <v>122907.6</v>
      </c>
      <c r="E59" s="474">
        <v>492618.3</v>
      </c>
      <c r="F59" s="1104">
        <v>4886372.9002514984</v>
      </c>
      <c r="G59" s="1104">
        <v>4634968.2127445219</v>
      </c>
      <c r="H59" s="1104">
        <v>4620466.2588244313</v>
      </c>
    </row>
    <row r="60" spans="1:8">
      <c r="A60" s="442"/>
      <c r="B60" s="442" t="s">
        <v>627</v>
      </c>
      <c r="C60" s="481">
        <v>137918.5</v>
      </c>
      <c r="D60" s="481">
        <v>128197.1</v>
      </c>
      <c r="E60" s="481">
        <v>497992.2</v>
      </c>
      <c r="F60" s="1105">
        <v>5077588.4856840251</v>
      </c>
      <c r="G60" s="1105">
        <v>4705349.3828111216</v>
      </c>
      <c r="H60" s="1105">
        <v>4662783.6416595718</v>
      </c>
    </row>
    <row r="61" spans="1:8">
      <c r="A61" s="432" t="s">
        <v>610</v>
      </c>
      <c r="B61" s="431" t="s">
        <v>624</v>
      </c>
      <c r="C61" s="474">
        <v>129732.3</v>
      </c>
      <c r="D61" s="474">
        <v>124842.2</v>
      </c>
      <c r="E61" s="474">
        <v>501774</v>
      </c>
      <c r="F61" s="1104">
        <v>4916146.1545297345</v>
      </c>
      <c r="G61" s="1104">
        <v>4690051.8088262277</v>
      </c>
      <c r="H61" s="1103">
        <v>4682848.6957265073</v>
      </c>
    </row>
    <row r="62" spans="1:8">
      <c r="A62" s="479" t="s">
        <v>631</v>
      </c>
      <c r="B62" s="431" t="s">
        <v>625</v>
      </c>
      <c r="C62" s="474">
        <v>130855.3</v>
      </c>
      <c r="D62" s="474">
        <v>122558.6</v>
      </c>
      <c r="E62" s="474">
        <v>501651.3</v>
      </c>
      <c r="F62" s="1104">
        <v>4974205.8753409535</v>
      </c>
      <c r="G62" s="1104">
        <v>4669954.4382816162</v>
      </c>
      <c r="H62" s="1103">
        <v>4740954.3460559072</v>
      </c>
    </row>
    <row r="63" spans="1:8">
      <c r="A63" s="431"/>
      <c r="B63" s="431" t="s">
        <v>626</v>
      </c>
      <c r="C63" s="474">
        <v>129991.7</v>
      </c>
      <c r="D63" s="474">
        <v>125923.6</v>
      </c>
      <c r="E63" s="474">
        <v>504783</v>
      </c>
      <c r="F63" s="1104">
        <v>4955962.7400369169</v>
      </c>
      <c r="G63" s="1104">
        <v>4782263.3076198576</v>
      </c>
      <c r="H63" s="1103">
        <v>4741853.226286009</v>
      </c>
    </row>
    <row r="64" spans="1:8">
      <c r="A64" s="431"/>
      <c r="B64" s="431" t="s">
        <v>627</v>
      </c>
      <c r="C64" s="474">
        <v>138821.6</v>
      </c>
      <c r="D64" s="474">
        <v>129558</v>
      </c>
      <c r="E64" s="474">
        <v>503841.6</v>
      </c>
      <c r="F64" s="1104">
        <v>5129288.3218261264</v>
      </c>
      <c r="G64" s="1104">
        <v>4779752.7684841957</v>
      </c>
      <c r="H64" s="1103">
        <v>4749270.9000002304</v>
      </c>
    </row>
    <row r="65" spans="1:8">
      <c r="A65" s="445" t="s">
        <v>611</v>
      </c>
      <c r="B65" s="443" t="s">
        <v>624</v>
      </c>
      <c r="C65" s="480">
        <v>129969.3</v>
      </c>
      <c r="D65" s="480">
        <v>126229.3</v>
      </c>
      <c r="E65" s="480">
        <v>506387.20000000001</v>
      </c>
      <c r="F65" s="1102">
        <v>4950636.0627960041</v>
      </c>
      <c r="G65" s="1102">
        <v>4780322.4856143314</v>
      </c>
      <c r="H65" s="1102">
        <v>4759311.7648925651</v>
      </c>
    </row>
    <row r="66" spans="1:8">
      <c r="A66" s="479" t="s">
        <v>632</v>
      </c>
      <c r="B66" s="431" t="s">
        <v>625</v>
      </c>
      <c r="C66" s="474">
        <v>131632.9</v>
      </c>
      <c r="D66" s="474">
        <v>124613.1</v>
      </c>
      <c r="E66" s="474">
        <v>510290.7</v>
      </c>
      <c r="F66" s="1104">
        <v>4969795.7770032361</v>
      </c>
      <c r="G66" s="1104">
        <v>4683389.2863467475</v>
      </c>
      <c r="H66" s="1104">
        <v>4752994.7496838039</v>
      </c>
    </row>
    <row r="67" spans="1:8">
      <c r="A67" s="432"/>
      <c r="B67" s="431" t="s">
        <v>626</v>
      </c>
      <c r="C67" s="474">
        <v>130894.8</v>
      </c>
      <c r="D67" s="474">
        <v>128461.4</v>
      </c>
      <c r="E67" s="474">
        <v>515514.7</v>
      </c>
      <c r="F67" s="1104">
        <v>4946355.4619123787</v>
      </c>
      <c r="G67" s="1104">
        <v>4815204.0924352109</v>
      </c>
      <c r="H67" s="1104">
        <v>4806377.7437820192</v>
      </c>
    </row>
    <row r="68" spans="1:8">
      <c r="A68" s="444"/>
      <c r="B68" s="442" t="s">
        <v>627</v>
      </c>
      <c r="C68" s="481">
        <v>140018.6</v>
      </c>
      <c r="D68" s="481">
        <v>132650.20000000001</v>
      </c>
      <c r="E68" s="481">
        <v>516453.3</v>
      </c>
      <c r="F68" s="1105">
        <v>5143073.727849789</v>
      </c>
      <c r="G68" s="1105">
        <v>4850553.0708803274</v>
      </c>
      <c r="H68" s="1105">
        <v>4806680.0780225759</v>
      </c>
    </row>
    <row r="69" spans="1:8">
      <c r="A69" s="432" t="s">
        <v>612</v>
      </c>
      <c r="B69" s="431" t="s">
        <v>624</v>
      </c>
      <c r="C69" s="474">
        <v>131559.9</v>
      </c>
      <c r="D69" s="474">
        <v>129409.4</v>
      </c>
      <c r="E69" s="474">
        <v>517196.5</v>
      </c>
      <c r="F69" s="1104">
        <v>4961032.0332345925</v>
      </c>
      <c r="G69" s="1104">
        <v>4838317.5503377141</v>
      </c>
      <c r="H69" s="1103">
        <v>4829589.0016193613</v>
      </c>
    </row>
    <row r="70" spans="1:8">
      <c r="A70" s="479" t="s">
        <v>633</v>
      </c>
      <c r="B70" s="431" t="s">
        <v>625</v>
      </c>
      <c r="C70" s="474">
        <v>131961.60000000001</v>
      </c>
      <c r="D70" s="474">
        <v>126299</v>
      </c>
      <c r="E70" s="474">
        <v>517997</v>
      </c>
      <c r="F70" s="557">
        <v>5090317</v>
      </c>
      <c r="G70" s="557">
        <v>4992502</v>
      </c>
      <c r="H70" s="559">
        <v>5005956.1568134362</v>
      </c>
    </row>
    <row r="71" spans="1:8">
      <c r="A71" s="432"/>
      <c r="B71" s="431" t="s">
        <v>626</v>
      </c>
      <c r="C71" s="474">
        <v>130220.4</v>
      </c>
      <c r="D71" s="474">
        <v>128657.4</v>
      </c>
      <c r="E71" s="474">
        <v>517004.3</v>
      </c>
      <c r="F71" s="557">
        <v>5073215</v>
      </c>
      <c r="G71" s="557">
        <v>5060689</v>
      </c>
      <c r="H71" s="559">
        <v>5062687.8297501216</v>
      </c>
    </row>
    <row r="72" spans="1:8">
      <c r="A72" s="431"/>
      <c r="B72" s="431" t="s">
        <v>627</v>
      </c>
      <c r="C72" s="474">
        <v>141428.29999999999</v>
      </c>
      <c r="D72" s="474">
        <v>134613.9</v>
      </c>
      <c r="E72" s="474">
        <v>524005.8</v>
      </c>
      <c r="F72" s="557">
        <v>5377424</v>
      </c>
      <c r="G72" s="557">
        <v>5261333</v>
      </c>
      <c r="H72" s="559">
        <v>5193021.355274817</v>
      </c>
    </row>
    <row r="73" spans="1:8">
      <c r="A73" s="445" t="s">
        <v>613</v>
      </c>
      <c r="B73" s="443" t="s">
        <v>624</v>
      </c>
      <c r="C73" s="480">
        <v>133647.6</v>
      </c>
      <c r="D73" s="480">
        <v>132214.29999999999</v>
      </c>
      <c r="E73" s="480">
        <v>527390.5</v>
      </c>
      <c r="F73" s="560">
        <v>5190484</v>
      </c>
      <c r="G73" s="560">
        <v>5169791</v>
      </c>
      <c r="H73" s="560">
        <v>5230370.4797774423</v>
      </c>
    </row>
    <row r="74" spans="1:8">
      <c r="A74" s="479" t="s">
        <v>634</v>
      </c>
      <c r="B74" s="431" t="s">
        <v>625</v>
      </c>
      <c r="C74" s="474">
        <v>133684.20000000001</v>
      </c>
      <c r="D74" s="474">
        <v>128525.1</v>
      </c>
      <c r="E74" s="474">
        <v>527625.80000000005</v>
      </c>
      <c r="F74" s="557">
        <v>5289426</v>
      </c>
      <c r="G74" s="557">
        <v>5182725</v>
      </c>
      <c r="H74" s="557">
        <v>5200238.0612410381</v>
      </c>
    </row>
    <row r="75" spans="1:8">
      <c r="A75" s="432"/>
      <c r="B75" s="431" t="s">
        <v>626</v>
      </c>
      <c r="C75" s="474">
        <v>131292.70000000001</v>
      </c>
      <c r="D75" s="474">
        <v>130503.9</v>
      </c>
      <c r="E75" s="474">
        <v>524775.6</v>
      </c>
      <c r="F75" s="557">
        <v>5252692</v>
      </c>
      <c r="G75" s="557">
        <v>5246939</v>
      </c>
      <c r="H75" s="557">
        <v>5240460.4845652385</v>
      </c>
    </row>
    <row r="76" spans="1:8">
      <c r="A76" s="444"/>
      <c r="B76" s="442" t="s">
        <v>627</v>
      </c>
      <c r="C76" s="481">
        <v>140657.20000000001</v>
      </c>
      <c r="D76" s="481">
        <v>135437.9</v>
      </c>
      <c r="E76" s="481">
        <v>527076.1</v>
      </c>
      <c r="F76" s="558">
        <v>5492180</v>
      </c>
      <c r="G76" s="558">
        <v>5417841</v>
      </c>
      <c r="H76" s="558">
        <v>5362151.3733590143</v>
      </c>
    </row>
    <row r="77" spans="1:8">
      <c r="A77" s="432" t="s">
        <v>614</v>
      </c>
      <c r="B77" s="431" t="s">
        <v>624</v>
      </c>
      <c r="C77" s="474">
        <v>132851.29999999999</v>
      </c>
      <c r="D77" s="474">
        <v>132804.70000000001</v>
      </c>
      <c r="E77" s="474">
        <v>529047.1</v>
      </c>
      <c r="F77" s="557">
        <v>5274764</v>
      </c>
      <c r="G77" s="557">
        <v>5332144</v>
      </c>
      <c r="H77" s="559">
        <v>5328722.8688149974</v>
      </c>
    </row>
    <row r="78" spans="1:8">
      <c r="A78" s="479" t="s">
        <v>635</v>
      </c>
      <c r="B78" s="431" t="s">
        <v>625</v>
      </c>
      <c r="C78" s="474">
        <v>131389.29999999999</v>
      </c>
      <c r="D78" s="474">
        <v>128007.9</v>
      </c>
      <c r="E78" s="474">
        <v>525868.30000000005</v>
      </c>
      <c r="F78" s="557">
        <v>5364561</v>
      </c>
      <c r="G78" s="557">
        <v>5311473</v>
      </c>
      <c r="H78" s="559">
        <v>5329201.3968409467</v>
      </c>
    </row>
    <row r="79" spans="1:8">
      <c r="A79" s="432"/>
      <c r="B79" s="431" t="s">
        <v>626</v>
      </c>
      <c r="C79" s="474">
        <v>128175.4</v>
      </c>
      <c r="D79" s="474">
        <v>129206.6</v>
      </c>
      <c r="E79" s="474">
        <v>519310.2</v>
      </c>
      <c r="F79" s="557">
        <v>5286596</v>
      </c>
      <c r="G79" s="557">
        <v>5348638</v>
      </c>
      <c r="H79" s="559">
        <v>5430664.488661631</v>
      </c>
    </row>
    <row r="80" spans="1:8">
      <c r="A80" s="432"/>
      <c r="B80" s="431" t="s">
        <v>627</v>
      </c>
      <c r="C80" s="474">
        <v>135407.79999999999</v>
      </c>
      <c r="D80" s="474">
        <v>130213.9</v>
      </c>
      <c r="E80" s="474">
        <v>506507.8</v>
      </c>
      <c r="F80" s="557">
        <v>5377737</v>
      </c>
      <c r="G80" s="557">
        <v>5301233</v>
      </c>
      <c r="H80" s="559">
        <v>5230878.7437526537</v>
      </c>
    </row>
    <row r="81" spans="1:8">
      <c r="A81" s="445" t="s">
        <v>615</v>
      </c>
      <c r="B81" s="443" t="s">
        <v>624</v>
      </c>
      <c r="C81" s="480">
        <v>121202.3</v>
      </c>
      <c r="D81" s="480">
        <v>120833.60000000001</v>
      </c>
      <c r="E81" s="480">
        <v>482084.8</v>
      </c>
      <c r="F81" s="560">
        <v>4948697</v>
      </c>
      <c r="G81" s="560">
        <v>4924720</v>
      </c>
      <c r="H81" s="560">
        <v>5002222.6940691434</v>
      </c>
    </row>
    <row r="82" spans="1:8">
      <c r="A82" s="479" t="s">
        <v>636</v>
      </c>
      <c r="B82" s="431" t="s">
        <v>625</v>
      </c>
      <c r="C82" s="474">
        <v>122762.1</v>
      </c>
      <c r="D82" s="474">
        <v>119604.1</v>
      </c>
      <c r="E82" s="474">
        <v>491599.5</v>
      </c>
      <c r="F82" s="557">
        <v>4804406</v>
      </c>
      <c r="G82" s="557">
        <v>4740877</v>
      </c>
      <c r="H82" s="557">
        <v>4764893.3978110459</v>
      </c>
    </row>
    <row r="83" spans="1:8">
      <c r="A83" s="432"/>
      <c r="B83" s="431" t="s">
        <v>626</v>
      </c>
      <c r="C83" s="474">
        <v>120878.5</v>
      </c>
      <c r="D83" s="474">
        <v>122185</v>
      </c>
      <c r="E83" s="474">
        <v>491350.3</v>
      </c>
      <c r="F83" s="557">
        <v>4780400</v>
      </c>
      <c r="G83" s="557">
        <v>4824003</v>
      </c>
      <c r="H83" s="557">
        <v>4806436.5795611087</v>
      </c>
    </row>
    <row r="84" spans="1:8">
      <c r="A84" s="444"/>
      <c r="B84" s="442" t="s">
        <v>627</v>
      </c>
      <c r="C84" s="481">
        <v>130095.5</v>
      </c>
      <c r="D84" s="481">
        <v>127992.4</v>
      </c>
      <c r="E84" s="481">
        <v>497474</v>
      </c>
      <c r="F84" s="558">
        <v>5031905</v>
      </c>
      <c r="G84" s="558">
        <v>5007246</v>
      </c>
      <c r="H84" s="558">
        <v>4933000.0178261036</v>
      </c>
    </row>
    <row r="85" spans="1:8">
      <c r="A85" s="432" t="s">
        <v>616</v>
      </c>
      <c r="B85" s="431" t="s">
        <v>624</v>
      </c>
      <c r="C85" s="474">
        <v>123628.1</v>
      </c>
      <c r="D85" s="474">
        <v>126094.1</v>
      </c>
      <c r="E85" s="474">
        <v>502622.5</v>
      </c>
      <c r="F85" s="557">
        <v>4894693</v>
      </c>
      <c r="G85" s="557">
        <v>4961416</v>
      </c>
      <c r="H85" s="559">
        <v>5013218.3665585537</v>
      </c>
    </row>
    <row r="86" spans="1:8">
      <c r="A86" s="479" t="s">
        <v>637</v>
      </c>
      <c r="B86" s="431" t="s">
        <v>625</v>
      </c>
      <c r="C86" s="474">
        <v>124557</v>
      </c>
      <c r="D86" s="474">
        <v>123771.7</v>
      </c>
      <c r="E86" s="474">
        <v>508738.4</v>
      </c>
      <c r="F86" s="557">
        <v>5098528</v>
      </c>
      <c r="G86" s="557">
        <v>5134405</v>
      </c>
      <c r="H86" s="559">
        <v>5171558.6550680511</v>
      </c>
    </row>
    <row r="87" spans="1:8">
      <c r="A87" s="432"/>
      <c r="B87" s="431" t="s">
        <v>626</v>
      </c>
      <c r="C87" s="474">
        <v>125404.1</v>
      </c>
      <c r="D87" s="474">
        <v>129016.1</v>
      </c>
      <c r="E87" s="474">
        <v>517910.8</v>
      </c>
      <c r="F87" s="557">
        <v>5123309</v>
      </c>
      <c r="G87" s="557">
        <v>5255403</v>
      </c>
      <c r="H87" s="559">
        <v>5240543.3267009025</v>
      </c>
    </row>
    <row r="88" spans="1:8">
      <c r="A88" s="432"/>
      <c r="B88" s="431" t="s">
        <v>627</v>
      </c>
      <c r="C88" s="474">
        <v>131941.4</v>
      </c>
      <c r="D88" s="474">
        <v>131838.1</v>
      </c>
      <c r="E88" s="474">
        <v>513749.6</v>
      </c>
      <c r="F88" s="557">
        <v>5286456</v>
      </c>
      <c r="G88" s="557">
        <v>5341408</v>
      </c>
      <c r="H88" s="559">
        <v>5257052.5123926345</v>
      </c>
    </row>
    <row r="89" spans="1:8">
      <c r="A89" s="445" t="s">
        <v>617</v>
      </c>
      <c r="B89" s="443" t="s">
        <v>624</v>
      </c>
      <c r="C89" s="480">
        <v>122971.3</v>
      </c>
      <c r="D89" s="480">
        <v>127438.7</v>
      </c>
      <c r="E89" s="480">
        <v>508208.6</v>
      </c>
      <c r="F89" s="560">
        <v>5040259</v>
      </c>
      <c r="G89" s="560">
        <v>5195489</v>
      </c>
      <c r="H89" s="560">
        <v>5233808.9996662755</v>
      </c>
    </row>
    <row r="90" spans="1:8">
      <c r="A90" s="479" t="s">
        <v>638</v>
      </c>
      <c r="B90" s="431" t="s">
        <v>625</v>
      </c>
      <c r="C90" s="474">
        <v>121146.6</v>
      </c>
      <c r="D90" s="474">
        <v>122702</v>
      </c>
      <c r="E90" s="474">
        <v>503908.3</v>
      </c>
      <c r="F90" s="557">
        <v>4895061</v>
      </c>
      <c r="G90" s="557">
        <v>5012367</v>
      </c>
      <c r="H90" s="557">
        <v>5038117.2072743941</v>
      </c>
    </row>
    <row r="91" spans="1:8">
      <c r="A91" s="432"/>
      <c r="B91" s="431" t="s">
        <v>626</v>
      </c>
      <c r="C91" s="474">
        <v>122980.6</v>
      </c>
      <c r="D91" s="474">
        <v>128611.8</v>
      </c>
      <c r="E91" s="474">
        <v>516140.3</v>
      </c>
      <c r="F91" s="557">
        <v>4979688</v>
      </c>
      <c r="G91" s="557">
        <v>5186917</v>
      </c>
      <c r="H91" s="557">
        <v>5162892.7875254415</v>
      </c>
    </row>
    <row r="92" spans="1:8">
      <c r="A92" s="444"/>
      <c r="B92" s="442" t="s">
        <v>627</v>
      </c>
      <c r="C92" s="481">
        <v>130350.5</v>
      </c>
      <c r="D92" s="481">
        <v>132089.1</v>
      </c>
      <c r="E92" s="481">
        <v>515487.4</v>
      </c>
      <c r="F92" s="558">
        <v>5123255</v>
      </c>
      <c r="G92" s="558">
        <v>5248937</v>
      </c>
      <c r="H92" s="558">
        <v>5204702.7981332894</v>
      </c>
    </row>
    <row r="93" spans="1:8">
      <c r="A93" s="445" t="s">
        <v>618</v>
      </c>
      <c r="B93" s="443" t="s">
        <v>624</v>
      </c>
      <c r="C93" s="480">
        <v>125568.6</v>
      </c>
      <c r="D93" s="480">
        <v>131283.79999999999</v>
      </c>
      <c r="E93" s="480">
        <v>522625.4</v>
      </c>
      <c r="F93" s="560">
        <v>5025666</v>
      </c>
      <c r="G93" s="560">
        <v>5220247</v>
      </c>
      <c r="H93" s="559">
        <v>5151585.5891585508</v>
      </c>
    </row>
    <row r="94" spans="1:8">
      <c r="A94" s="479" t="s">
        <v>639</v>
      </c>
      <c r="B94" s="431" t="s">
        <v>625</v>
      </c>
      <c r="C94" s="474">
        <v>123447.7</v>
      </c>
      <c r="D94" s="474">
        <v>126139.5</v>
      </c>
      <c r="E94" s="474">
        <v>517802.6</v>
      </c>
      <c r="F94" s="557">
        <v>4934744</v>
      </c>
      <c r="G94" s="557">
        <v>5076577</v>
      </c>
      <c r="H94" s="559">
        <v>5116576.2001416357</v>
      </c>
    </row>
    <row r="95" spans="1:8">
      <c r="A95" s="432"/>
      <c r="B95" s="431" t="s">
        <v>626</v>
      </c>
      <c r="C95" s="474">
        <v>122013.9</v>
      </c>
      <c r="D95" s="474">
        <v>128442.3</v>
      </c>
      <c r="E95" s="474">
        <v>515865.8</v>
      </c>
      <c r="F95" s="557">
        <v>4877350</v>
      </c>
      <c r="G95" s="557">
        <v>5091275</v>
      </c>
      <c r="H95" s="559">
        <v>5103647.9092355771</v>
      </c>
    </row>
    <row r="96" spans="1:8">
      <c r="A96" s="444"/>
      <c r="B96" s="442" t="s">
        <v>627</v>
      </c>
      <c r="C96" s="481">
        <v>129444.4</v>
      </c>
      <c r="D96" s="481">
        <v>131998.79999999999</v>
      </c>
      <c r="E96" s="481">
        <v>515578.6</v>
      </c>
      <c r="F96" s="558">
        <v>5047231</v>
      </c>
      <c r="G96" s="558">
        <v>5191343</v>
      </c>
      <c r="H96" s="559">
        <v>5140428.4169425201</v>
      </c>
    </row>
    <row r="97" spans="1:8">
      <c r="A97" s="432" t="s">
        <v>619</v>
      </c>
      <c r="B97" s="431" t="s">
        <v>624</v>
      </c>
      <c r="C97" s="474">
        <v>124514.6</v>
      </c>
      <c r="D97" s="474">
        <v>131338.79999999999</v>
      </c>
      <c r="E97" s="474">
        <v>522475.9</v>
      </c>
      <c r="F97" s="557">
        <v>4968910</v>
      </c>
      <c r="G97" s="557">
        <v>5180318</v>
      </c>
      <c r="H97" s="560">
        <v>5181750.5882990202</v>
      </c>
    </row>
    <row r="98" spans="1:8">
      <c r="A98" s="479" t="s">
        <v>640</v>
      </c>
      <c r="B98" s="431" t="s">
        <v>625</v>
      </c>
      <c r="C98" s="474">
        <v>125245.8</v>
      </c>
      <c r="D98" s="474">
        <v>128463.5</v>
      </c>
      <c r="E98" s="474">
        <v>527299.9</v>
      </c>
      <c r="F98" s="557">
        <v>5058450</v>
      </c>
      <c r="G98" s="557">
        <v>5211923</v>
      </c>
      <c r="H98" s="557">
        <v>5277370.8880191771</v>
      </c>
    </row>
    <row r="99" spans="1:8">
      <c r="A99" s="432"/>
      <c r="B99" s="431" t="s">
        <v>626</v>
      </c>
      <c r="C99" s="474">
        <v>125609.2</v>
      </c>
      <c r="D99" s="474">
        <v>132360.29999999999</v>
      </c>
      <c r="E99" s="474">
        <v>532412.69999999995</v>
      </c>
      <c r="F99" s="557">
        <v>5053437</v>
      </c>
      <c r="G99" s="557">
        <v>5283458</v>
      </c>
      <c r="H99" s="557">
        <v>5309683.97292493</v>
      </c>
    </row>
    <row r="100" spans="1:8">
      <c r="A100" s="432"/>
      <c r="B100" s="431" t="s">
        <v>627</v>
      </c>
      <c r="C100" s="474">
        <v>133331</v>
      </c>
      <c r="D100" s="474">
        <v>136085.5</v>
      </c>
      <c r="E100" s="474">
        <v>531865.1</v>
      </c>
      <c r="F100" s="557">
        <v>5223654</v>
      </c>
      <c r="G100" s="557">
        <v>5374884</v>
      </c>
      <c r="H100" s="558">
        <v>5403060.0999730136</v>
      </c>
    </row>
    <row r="101" spans="1:8">
      <c r="A101" s="445" t="s">
        <v>620</v>
      </c>
      <c r="B101" s="443" t="s">
        <v>624</v>
      </c>
      <c r="C101" s="480">
        <v>128491.5</v>
      </c>
      <c r="D101" s="480">
        <v>135163</v>
      </c>
      <c r="E101" s="480">
        <v>535892.1</v>
      </c>
      <c r="F101" s="560">
        <v>5124479</v>
      </c>
      <c r="G101" s="560">
        <v>5353997</v>
      </c>
      <c r="H101" s="559">
        <v>5260618.7529854598</v>
      </c>
    </row>
    <row r="102" spans="1:8">
      <c r="A102" s="479" t="s">
        <v>641</v>
      </c>
      <c r="B102" s="431" t="s">
        <v>625</v>
      </c>
      <c r="C102" s="474">
        <v>127789.1</v>
      </c>
      <c r="D102" s="474">
        <v>128341.9</v>
      </c>
      <c r="E102" s="474">
        <v>526355.6</v>
      </c>
      <c r="F102" s="557">
        <v>5049264</v>
      </c>
      <c r="G102" s="557">
        <v>5128418</v>
      </c>
      <c r="H102" s="559">
        <v>5196093.7753368905</v>
      </c>
    </row>
    <row r="103" spans="1:8">
      <c r="A103" s="432"/>
      <c r="B103" s="431" t="s">
        <v>626</v>
      </c>
      <c r="C103" s="474">
        <v>126779.7</v>
      </c>
      <c r="D103" s="474">
        <v>130927</v>
      </c>
      <c r="E103" s="474">
        <v>526893.1</v>
      </c>
      <c r="F103" s="557">
        <v>5030469</v>
      </c>
      <c r="G103" s="557">
        <v>5179353</v>
      </c>
      <c r="H103" s="559">
        <v>5288228.154861588</v>
      </c>
    </row>
    <row r="104" spans="1:8">
      <c r="A104" s="444"/>
      <c r="B104" s="442" t="s">
        <v>627</v>
      </c>
      <c r="C104" s="481">
        <v>135750.79999999999</v>
      </c>
      <c r="D104" s="481">
        <v>135380.79999999999</v>
      </c>
      <c r="E104" s="481">
        <v>529412.19999999995</v>
      </c>
      <c r="F104" s="558">
        <v>5298178</v>
      </c>
      <c r="G104" s="558">
        <v>5341103</v>
      </c>
      <c r="H104" s="559">
        <v>5259357.3951273998</v>
      </c>
    </row>
    <row r="105" spans="1:8">
      <c r="A105" s="432" t="s">
        <v>622</v>
      </c>
      <c r="B105" s="431" t="s">
        <v>624</v>
      </c>
      <c r="C105" s="474">
        <v>133103.29999999999</v>
      </c>
      <c r="D105" s="474">
        <v>135545.5</v>
      </c>
      <c r="E105" s="474">
        <v>537337.80000000005</v>
      </c>
      <c r="F105" s="557">
        <v>5263416</v>
      </c>
      <c r="G105" s="557">
        <v>5342283</v>
      </c>
      <c r="H105" s="560">
        <v>5349776.8553484892</v>
      </c>
    </row>
    <row r="106" spans="1:8">
      <c r="A106" s="479" t="s">
        <v>642</v>
      </c>
      <c r="B106" s="431" t="s">
        <v>625</v>
      </c>
      <c r="C106" s="474">
        <v>132899.79999999999</v>
      </c>
      <c r="D106" s="474">
        <v>131367</v>
      </c>
      <c r="E106" s="474">
        <v>538203.9</v>
      </c>
      <c r="F106" s="557">
        <v>5333065</v>
      </c>
      <c r="G106" s="557">
        <v>5320162</v>
      </c>
      <c r="H106" s="557">
        <v>5397218.5176048847</v>
      </c>
    </row>
    <row r="107" spans="1:8">
      <c r="A107" s="432"/>
      <c r="B107" s="431" t="s">
        <v>626</v>
      </c>
      <c r="C107" s="474">
        <v>131976.1</v>
      </c>
      <c r="D107" s="474">
        <v>133748.4</v>
      </c>
      <c r="E107" s="474">
        <v>538853.9</v>
      </c>
      <c r="F107" s="557">
        <v>5316239</v>
      </c>
      <c r="G107" s="557">
        <v>5368353</v>
      </c>
      <c r="H107" s="557">
        <v>5375116.0688712308</v>
      </c>
    </row>
    <row r="108" spans="1:8">
      <c r="A108" s="432"/>
      <c r="B108" s="431" t="s">
        <v>627</v>
      </c>
      <c r="C108" s="474">
        <v>140053.20000000001</v>
      </c>
      <c r="D108" s="474">
        <v>137420.29999999999</v>
      </c>
      <c r="E108" s="474">
        <v>537933.1</v>
      </c>
      <c r="F108" s="557">
        <v>5518010</v>
      </c>
      <c r="G108" s="557">
        <v>5473716</v>
      </c>
      <c r="H108" s="558">
        <v>5383538.9686130835</v>
      </c>
    </row>
    <row r="109" spans="1:8">
      <c r="A109" s="445" t="s">
        <v>621</v>
      </c>
      <c r="B109" s="443" t="s">
        <v>624</v>
      </c>
      <c r="C109" s="480">
        <v>135811.79999999999</v>
      </c>
      <c r="D109" s="480">
        <v>136877.79999999999</v>
      </c>
      <c r="E109" s="480">
        <v>541886.1</v>
      </c>
      <c r="F109" s="560">
        <v>5452307</v>
      </c>
      <c r="G109" s="560">
        <v>5474417</v>
      </c>
      <c r="H109" s="559">
        <v>5386754.7176931938</v>
      </c>
    </row>
    <row r="110" spans="1:8">
      <c r="A110" s="479" t="s">
        <v>643</v>
      </c>
      <c r="B110" s="431" t="s">
        <v>625</v>
      </c>
      <c r="C110" s="474">
        <v>134271</v>
      </c>
      <c r="D110" s="474">
        <v>131994.9</v>
      </c>
      <c r="E110" s="474">
        <v>541038.9</v>
      </c>
      <c r="F110" s="557">
        <v>5382339</v>
      </c>
      <c r="G110" s="557">
        <v>5333522</v>
      </c>
      <c r="H110" s="559">
        <v>5404884.5924885776</v>
      </c>
    </row>
    <row r="111" spans="1:8">
      <c r="A111" s="432"/>
      <c r="B111" s="431" t="s">
        <v>626</v>
      </c>
      <c r="C111" s="474">
        <v>132639.5</v>
      </c>
      <c r="D111" s="474">
        <v>134430.29999999999</v>
      </c>
      <c r="E111" s="474">
        <v>542192.69999999995</v>
      </c>
      <c r="F111" s="557">
        <v>5347645</v>
      </c>
      <c r="G111" s="557">
        <v>5389198</v>
      </c>
      <c r="H111" s="559">
        <v>5389643.2688164534</v>
      </c>
    </row>
    <row r="112" spans="1:8">
      <c r="A112" s="444"/>
      <c r="B112" s="442" t="s">
        <v>627</v>
      </c>
      <c r="C112" s="481">
        <v>141642.29999999999</v>
      </c>
      <c r="D112" s="481">
        <v>138834.5</v>
      </c>
      <c r="E112" s="481">
        <v>542927.5</v>
      </c>
      <c r="F112" s="558">
        <v>5599091</v>
      </c>
      <c r="G112" s="558">
        <v>5539213</v>
      </c>
      <c r="H112" s="559">
        <v>5466719.2228476545</v>
      </c>
    </row>
    <row r="113" spans="1:8">
      <c r="A113" s="445" t="s">
        <v>623</v>
      </c>
      <c r="B113" s="443" t="s">
        <v>624</v>
      </c>
      <c r="C113" s="480">
        <v>136277.1</v>
      </c>
      <c r="D113" s="480">
        <v>138219.4</v>
      </c>
      <c r="E113" s="480">
        <v>547075.80000000005</v>
      </c>
      <c r="F113" s="560">
        <v>5486223</v>
      </c>
      <c r="G113" s="560">
        <v>5523071</v>
      </c>
      <c r="H113" s="560">
        <v>5505601.7059330745</v>
      </c>
    </row>
    <row r="114" spans="1:8">
      <c r="A114" s="479" t="s">
        <v>644</v>
      </c>
      <c r="B114" s="431" t="s">
        <v>625</v>
      </c>
      <c r="C114" s="474">
        <v>136012.70000000001</v>
      </c>
      <c r="D114" s="474">
        <v>133903.70000000001</v>
      </c>
      <c r="E114" s="474">
        <v>549397.80000000005</v>
      </c>
      <c r="F114" s="557">
        <v>5427138</v>
      </c>
      <c r="G114" s="557">
        <v>5399916</v>
      </c>
      <c r="H114" s="557">
        <v>5474094.2409392027</v>
      </c>
    </row>
    <row r="115" spans="1:8">
      <c r="A115" s="432"/>
      <c r="B115" s="431" t="s">
        <v>626</v>
      </c>
      <c r="C115" s="474">
        <v>135786.9</v>
      </c>
      <c r="D115" s="474">
        <v>137179.6</v>
      </c>
      <c r="E115" s="474">
        <v>553978.6</v>
      </c>
      <c r="F115" s="557">
        <v>5452763</v>
      </c>
      <c r="G115" s="557">
        <v>5490471</v>
      </c>
      <c r="H115" s="557">
        <v>5534208.8483166685</v>
      </c>
    </row>
    <row r="116" spans="1:8">
      <c r="A116" s="444"/>
      <c r="B116" s="442" t="s">
        <v>627</v>
      </c>
      <c r="C116" s="481">
        <v>144996.29999999999</v>
      </c>
      <c r="D116" s="481">
        <v>141917.29999999999</v>
      </c>
      <c r="E116" s="481">
        <v>554408.5</v>
      </c>
      <c r="F116" s="558">
        <v>5696491</v>
      </c>
      <c r="G116" s="558">
        <v>5647217</v>
      </c>
      <c r="H116" s="558">
        <v>5564075.3339515561</v>
      </c>
    </row>
    <row r="117" spans="1:8">
      <c r="A117" s="445" t="s">
        <v>724</v>
      </c>
      <c r="B117" s="443" t="s">
        <v>624</v>
      </c>
      <c r="C117" s="18">
        <v>138916.5</v>
      </c>
      <c r="D117" s="18">
        <v>140173</v>
      </c>
      <c r="E117" s="18">
        <v>554718.19999999995</v>
      </c>
      <c r="F117" s="560">
        <v>5546449</v>
      </c>
      <c r="G117" s="560">
        <v>5586399</v>
      </c>
      <c r="H117" s="560">
        <v>5568772.8380550751</v>
      </c>
    </row>
    <row r="118" spans="1:8">
      <c r="A118" s="479" t="s">
        <v>725</v>
      </c>
      <c r="B118" s="431" t="s">
        <v>625</v>
      </c>
      <c r="C118" s="19">
        <v>137967.6</v>
      </c>
      <c r="D118" s="19">
        <v>135690.4</v>
      </c>
      <c r="E118" s="19">
        <v>557181.9</v>
      </c>
      <c r="F118" s="557">
        <v>5515525</v>
      </c>
      <c r="G118" s="557">
        <v>5478015</v>
      </c>
      <c r="H118" s="557">
        <v>5559531.0503425645</v>
      </c>
    </row>
    <row r="119" spans="1:8">
      <c r="A119" s="432"/>
      <c r="B119" s="431" t="s">
        <v>626</v>
      </c>
      <c r="C119" s="19">
        <v>135294.79999999999</v>
      </c>
      <c r="D119" s="19">
        <v>137133</v>
      </c>
      <c r="E119" s="19">
        <v>553997.69999999995</v>
      </c>
      <c r="F119" s="557">
        <v>5434539</v>
      </c>
      <c r="G119" s="557">
        <v>5483371</v>
      </c>
      <c r="H119" s="557">
        <v>5524031.8213985069</v>
      </c>
    </row>
    <row r="120" spans="1:8">
      <c r="A120" s="444"/>
      <c r="B120" s="442" t="s">
        <v>627</v>
      </c>
      <c r="C120" s="20">
        <v>144451.20000000001</v>
      </c>
      <c r="D120" s="20">
        <v>141770.20000000001</v>
      </c>
      <c r="E120" s="20">
        <v>552867.69999999995</v>
      </c>
      <c r="F120" s="558">
        <v>5670914</v>
      </c>
      <c r="G120" s="558">
        <v>5631261</v>
      </c>
      <c r="H120" s="558">
        <v>5544453.5413312111</v>
      </c>
    </row>
    <row r="121" spans="1:8">
      <c r="A121" s="445" t="s">
        <v>772</v>
      </c>
      <c r="B121" s="443" t="s">
        <v>624</v>
      </c>
      <c r="C121" s="18">
        <v>138856.9</v>
      </c>
      <c r="D121" s="18">
        <v>139938.5</v>
      </c>
      <c r="E121" s="18">
        <v>554089.5</v>
      </c>
      <c r="F121" s="560">
        <v>5534250</v>
      </c>
      <c r="G121" s="560">
        <v>5565946</v>
      </c>
      <c r="H121" s="560">
        <v>5541606.3962476971</v>
      </c>
    </row>
    <row r="122" spans="1:8">
      <c r="A122" s="479" t="s">
        <v>773</v>
      </c>
      <c r="B122" s="431" t="s">
        <v>625</v>
      </c>
      <c r="C122" s="19">
        <v>138494.20000000001</v>
      </c>
      <c r="D122" s="19">
        <v>135667.79999999999</v>
      </c>
      <c r="E122" s="19">
        <v>556883.4</v>
      </c>
      <c r="F122" s="557">
        <v>5541492</v>
      </c>
      <c r="G122" s="557">
        <v>5491195</v>
      </c>
      <c r="H122" s="557">
        <v>5572231.4160860796</v>
      </c>
    </row>
    <row r="123" spans="1:8">
      <c r="A123" s="432"/>
      <c r="B123" s="431" t="s">
        <v>626</v>
      </c>
      <c r="C123" s="19">
        <v>136800.1</v>
      </c>
      <c r="D123" s="19">
        <v>137939.6</v>
      </c>
      <c r="E123" s="19">
        <v>557425.4</v>
      </c>
      <c r="F123" s="557">
        <v>5492581</v>
      </c>
      <c r="G123" s="557">
        <v>5518654</v>
      </c>
      <c r="H123" s="557">
        <v>5573272.3568549631</v>
      </c>
    </row>
    <row r="124" spans="1:8">
      <c r="A124" s="444"/>
      <c r="B124" s="442" t="s">
        <v>627</v>
      </c>
      <c r="C124" s="20">
        <v>143759.70000000001</v>
      </c>
      <c r="D124" s="20">
        <v>138989.5</v>
      </c>
      <c r="E124" s="20">
        <v>541526.69999999995</v>
      </c>
      <c r="F124" s="558">
        <v>5693980</v>
      </c>
      <c r="G124" s="558">
        <v>5617648</v>
      </c>
      <c r="H124" s="558">
        <v>5601883.4297054661</v>
      </c>
    </row>
    <row r="125" spans="1:8">
      <c r="A125" s="445" t="s">
        <v>792</v>
      </c>
      <c r="B125" s="443" t="s">
        <v>624</v>
      </c>
      <c r="C125" s="18">
        <v>137746.79999999999</v>
      </c>
      <c r="D125" s="18">
        <v>137520.29999999999</v>
      </c>
      <c r="E125" s="18">
        <v>544464.19999999995</v>
      </c>
      <c r="F125" s="560">
        <v>5532303</v>
      </c>
      <c r="G125" s="560">
        <v>5535515</v>
      </c>
      <c r="H125" s="560">
        <v>5433994.3626362551</v>
      </c>
    </row>
    <row r="126" spans="1:8">
      <c r="A126" s="479" t="s">
        <v>804</v>
      </c>
      <c r="B126" s="431" t="s">
        <v>625</v>
      </c>
      <c r="C126" s="19">
        <v>126914.8</v>
      </c>
      <c r="D126" s="19">
        <v>122496.5</v>
      </c>
      <c r="E126" s="19">
        <v>503145.3</v>
      </c>
      <c r="F126" s="557">
        <v>5156185</v>
      </c>
      <c r="G126" s="557">
        <v>5025673</v>
      </c>
      <c r="H126" s="557">
        <v>5138333.4280919582</v>
      </c>
    </row>
    <row r="127" spans="1:8">
      <c r="A127" s="432"/>
      <c r="B127" s="431" t="s">
        <v>626</v>
      </c>
      <c r="C127" s="19">
        <v>131481</v>
      </c>
      <c r="D127" s="19">
        <v>131077.79999999999</v>
      </c>
      <c r="E127" s="19">
        <v>530043.80000000005</v>
      </c>
      <c r="F127" s="557">
        <v>5373958</v>
      </c>
      <c r="G127" s="557">
        <v>5330350</v>
      </c>
      <c r="H127" s="557">
        <v>5423100.185667376</v>
      </c>
    </row>
    <row r="128" spans="1:8">
      <c r="A128" s="444"/>
      <c r="B128" s="442" t="s">
        <v>627</v>
      </c>
      <c r="C128" s="481">
        <v>143503.5</v>
      </c>
      <c r="D128" s="481">
        <v>138406.79999999999</v>
      </c>
      <c r="E128" s="481">
        <v>539305.1</v>
      </c>
      <c r="F128" s="558">
        <v>5743527</v>
      </c>
      <c r="G128" s="558">
        <v>5619390</v>
      </c>
      <c r="H128" s="558">
        <v>5525768.9586290531</v>
      </c>
    </row>
    <row r="129" spans="1:8">
      <c r="A129" s="445" t="s">
        <v>820</v>
      </c>
      <c r="B129" s="443" t="s">
        <v>624</v>
      </c>
      <c r="C129" s="557">
        <v>136888.6</v>
      </c>
      <c r="D129" s="557">
        <v>136675.79999999999</v>
      </c>
      <c r="E129" s="557">
        <v>541018.5</v>
      </c>
      <c r="F129" s="557">
        <v>5569801</v>
      </c>
      <c r="G129" s="557">
        <v>5546118</v>
      </c>
      <c r="H129" s="557">
        <v>5590297.8233032851</v>
      </c>
    </row>
    <row r="130" spans="1:8">
      <c r="A130" s="479" t="s">
        <v>823</v>
      </c>
      <c r="B130" s="431" t="s">
        <v>625</v>
      </c>
      <c r="C130" s="557">
        <v>136482.29999999999</v>
      </c>
      <c r="D130" s="557">
        <v>132356.6</v>
      </c>
      <c r="E130" s="557">
        <v>544423.80000000005</v>
      </c>
      <c r="F130" s="557">
        <v>5564119</v>
      </c>
      <c r="G130" s="557">
        <v>5446327</v>
      </c>
      <c r="H130" s="557">
        <v>5539873.730749106</v>
      </c>
    </row>
    <row r="131" spans="1:8">
      <c r="A131" s="432"/>
      <c r="B131" s="431" t="s">
        <v>626</v>
      </c>
      <c r="C131" s="557">
        <v>134327.6</v>
      </c>
      <c r="D131" s="557">
        <v>134136.70000000001</v>
      </c>
      <c r="E131" s="557">
        <v>541882.19999999995</v>
      </c>
      <c r="F131" s="557">
        <v>5505673</v>
      </c>
      <c r="G131" s="557">
        <v>5477101</v>
      </c>
      <c r="H131" s="557">
        <v>5535849.405734092</v>
      </c>
    </row>
    <row r="132" spans="1:8">
      <c r="A132" s="444"/>
      <c r="B132" s="442" t="s">
        <v>627</v>
      </c>
      <c r="C132" s="558">
        <v>145369.79999999999</v>
      </c>
      <c r="D132" s="558">
        <v>140610.70000000001</v>
      </c>
      <c r="E132" s="558">
        <v>548358</v>
      </c>
      <c r="F132" s="558">
        <v>5820154</v>
      </c>
      <c r="G132" s="558">
        <v>5727057</v>
      </c>
      <c r="H132" s="558">
        <v>5608954.1378784413</v>
      </c>
    </row>
    <row r="133" spans="1:8">
      <c r="A133" s="445" t="s">
        <v>905</v>
      </c>
      <c r="B133" s="443" t="s">
        <v>624</v>
      </c>
      <c r="C133" s="557">
        <v>138402.70000000001</v>
      </c>
      <c r="D133" s="557">
        <v>137568.20000000001</v>
      </c>
      <c r="E133" s="557">
        <v>545066.1</v>
      </c>
      <c r="F133" s="557">
        <v>5616345</v>
      </c>
      <c r="G133" s="557">
        <v>5610310</v>
      </c>
      <c r="H133" s="557">
        <v>5652960.4193931008</v>
      </c>
    </row>
    <row r="134" spans="1:8">
      <c r="A134" s="479" t="s">
        <v>906</v>
      </c>
      <c r="B134" s="431" t="s">
        <v>625</v>
      </c>
      <c r="C134" s="557">
        <v>138092.20000000001</v>
      </c>
      <c r="D134" s="557">
        <v>134270.39999999999</v>
      </c>
      <c r="E134" s="557">
        <v>551104.1</v>
      </c>
      <c r="F134" s="557">
        <v>5617058</v>
      </c>
      <c r="G134" s="557">
        <v>5598166</v>
      </c>
      <c r="H134" s="557">
        <v>5755258.5731768152</v>
      </c>
    </row>
    <row r="135" spans="1:8">
      <c r="A135" s="432"/>
      <c r="B135" s="431" t="s">
        <v>626</v>
      </c>
      <c r="C135" s="557">
        <v>135880.79999999999</v>
      </c>
      <c r="D135" s="557">
        <v>135968.79999999999</v>
      </c>
      <c r="E135" s="557">
        <v>548787.1</v>
      </c>
      <c r="F135" s="557">
        <v>5551137</v>
      </c>
      <c r="G135" s="557">
        <v>5616695</v>
      </c>
      <c r="H135" s="557">
        <v>5725672.4127964219</v>
      </c>
    </row>
    <row r="136" spans="1:8">
      <c r="A136" s="444"/>
      <c r="B136" s="442" t="s">
        <v>627</v>
      </c>
      <c r="C136" s="558">
        <v>148130.29999999999</v>
      </c>
      <c r="D136" s="558">
        <v>141094.9</v>
      </c>
      <c r="E136" s="558">
        <v>550805</v>
      </c>
      <c r="F136" s="558">
        <v>5934109</v>
      </c>
      <c r="G136" s="558">
        <v>5859554</v>
      </c>
      <c r="H136" s="558">
        <v>5774021.2673082659</v>
      </c>
    </row>
    <row r="137" spans="1:8">
      <c r="A137" s="1709" t="s">
        <v>1231</v>
      </c>
      <c r="B137" s="443" t="s">
        <v>624</v>
      </c>
      <c r="C137" s="18">
        <v>145165.6</v>
      </c>
      <c r="D137" s="18">
        <v>140836.5</v>
      </c>
      <c r="E137" s="18">
        <v>557551.19999999995</v>
      </c>
      <c r="F137" s="18">
        <v>5800221</v>
      </c>
      <c r="G137" s="18">
        <v>5779153</v>
      </c>
      <c r="H137" s="18">
        <v>5814968.4078545179</v>
      </c>
    </row>
    <row r="138" spans="1:8">
      <c r="A138" s="1710" t="s">
        <v>1232</v>
      </c>
      <c r="B138" s="431" t="s">
        <v>625</v>
      </c>
      <c r="C138" s="1411">
        <v>146140.29999999999</v>
      </c>
      <c r="D138" s="1411">
        <v>136545.4</v>
      </c>
      <c r="E138" s="1411">
        <v>560409.1</v>
      </c>
      <c r="F138" s="1411">
        <v>5897592</v>
      </c>
      <c r="G138" s="1411">
        <v>5719570</v>
      </c>
      <c r="H138" s="1411">
        <v>5787514.0371733038</v>
      </c>
    </row>
    <row r="139" spans="1:8">
      <c r="A139" s="1711"/>
      <c r="B139" s="431" t="s">
        <v>626</v>
      </c>
      <c r="C139" s="1411">
        <v>145028.79999999999</v>
      </c>
      <c r="D139" s="1411">
        <v>137489.4</v>
      </c>
      <c r="E139" s="1411">
        <v>554605</v>
      </c>
      <c r="F139" s="1411">
        <v>5900316</v>
      </c>
      <c r="G139" s="1411">
        <v>5721167</v>
      </c>
      <c r="H139" s="1411">
        <v>5838247.0976221468</v>
      </c>
    </row>
    <row r="140" spans="1:8">
      <c r="A140" s="1712"/>
      <c r="B140" s="442" t="s">
        <v>627</v>
      </c>
      <c r="C140" s="20">
        <v>155577.9</v>
      </c>
      <c r="D140" s="20">
        <v>142127.6</v>
      </c>
      <c r="E140" s="20">
        <v>555523.4</v>
      </c>
      <c r="F140" s="481">
        <v>6240550</v>
      </c>
      <c r="G140" s="481">
        <v>5912961</v>
      </c>
      <c r="H140" s="481">
        <v>5815973.5916056689</v>
      </c>
    </row>
    <row r="141" spans="1:8">
      <c r="A141" s="1709" t="s">
        <v>1436</v>
      </c>
      <c r="B141" s="443" t="s">
        <v>624</v>
      </c>
      <c r="C141" s="18">
        <v>148437.4</v>
      </c>
      <c r="D141" s="18">
        <v>139622</v>
      </c>
      <c r="E141" s="18">
        <v>552432.6</v>
      </c>
      <c r="F141" s="480">
        <v>5991441</v>
      </c>
      <c r="G141" s="480">
        <v>5742918</v>
      </c>
      <c r="H141" s="480">
        <v>5813818.1031743428</v>
      </c>
    </row>
    <row r="142" spans="1:8">
      <c r="A142" s="1710" t="s">
        <v>1437</v>
      </c>
      <c r="B142" s="431" t="s">
        <v>625</v>
      </c>
      <c r="C142" s="474">
        <v>149358.1</v>
      </c>
      <c r="D142" s="474">
        <v>135256.79999999999</v>
      </c>
      <c r="E142" s="474">
        <v>555410.6</v>
      </c>
      <c r="F142" s="474">
        <v>6025275</v>
      </c>
      <c r="G142" s="474">
        <v>5691179</v>
      </c>
      <c r="H142" s="474">
        <v>5850180.1133688139</v>
      </c>
    </row>
    <row r="143" spans="1:8">
      <c r="A143" s="1711"/>
      <c r="B143" s="431" t="s">
        <v>626</v>
      </c>
      <c r="C143" s="474">
        <v>149271.6</v>
      </c>
      <c r="D143" s="474">
        <v>138210.79999999999</v>
      </c>
      <c r="E143" s="474">
        <v>557123.80000000005</v>
      </c>
      <c r="F143" s="1104"/>
      <c r="G143" s="1104"/>
      <c r="H143" s="1104"/>
    </row>
    <row r="144" spans="1:8">
      <c r="A144" s="1712"/>
      <c r="B144" s="442" t="s">
        <v>627</v>
      </c>
      <c r="C144" s="1105"/>
      <c r="D144" s="1105"/>
      <c r="E144" s="1105"/>
      <c r="F144" s="1105"/>
      <c r="G144" s="1105"/>
      <c r="H144" s="1105"/>
    </row>
    <row r="145" spans="3:8">
      <c r="C145" s="1373">
        <v>45635</v>
      </c>
      <c r="D145" s="1373">
        <v>45635</v>
      </c>
      <c r="E145" s="1373">
        <v>45635</v>
      </c>
      <c r="F145" s="1844">
        <v>45565</v>
      </c>
      <c r="G145" s="1844">
        <v>45565</v>
      </c>
      <c r="H145" s="1844">
        <v>45565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10" sqref="H10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202" t="s">
        <v>959</v>
      </c>
      <c r="F1" s="1676">
        <v>45653</v>
      </c>
    </row>
    <row r="2" spans="1:6" ht="15.75" customHeight="1">
      <c r="A2" s="2672" t="s">
        <v>1188</v>
      </c>
      <c r="B2" s="2675"/>
      <c r="C2" s="2672" t="s">
        <v>951</v>
      </c>
      <c r="D2" s="2673"/>
      <c r="E2" s="2674" t="s">
        <v>952</v>
      </c>
      <c r="F2" s="2675"/>
    </row>
    <row r="3" spans="1:6" ht="15.75" customHeight="1">
      <c r="A3" s="1439">
        <v>1</v>
      </c>
      <c r="B3" s="1434" t="s">
        <v>940</v>
      </c>
      <c r="C3" s="1203" t="s">
        <v>955</v>
      </c>
      <c r="D3" s="1094" t="s">
        <v>954</v>
      </c>
      <c r="E3" s="382" t="s">
        <v>402</v>
      </c>
      <c r="F3" s="1209" t="s">
        <v>928</v>
      </c>
    </row>
    <row r="4" spans="1:6" ht="15.75" customHeight="1">
      <c r="A4" s="1204" t="s">
        <v>1193</v>
      </c>
      <c r="B4" s="1435" t="s">
        <v>415</v>
      </c>
      <c r="C4" s="1092" t="s">
        <v>955</v>
      </c>
      <c r="D4" s="1090" t="s">
        <v>954</v>
      </c>
      <c r="E4" s="382" t="s">
        <v>402</v>
      </c>
      <c r="F4" s="1209" t="s">
        <v>928</v>
      </c>
    </row>
    <row r="5" spans="1:6" ht="15.75" customHeight="1">
      <c r="A5" s="1431" t="s">
        <v>941</v>
      </c>
      <c r="B5" s="1436" t="s">
        <v>942</v>
      </c>
      <c r="C5" s="1432" t="s">
        <v>955</v>
      </c>
      <c r="D5" s="1433" t="s">
        <v>954</v>
      </c>
      <c r="E5" s="1215" t="s">
        <v>383</v>
      </c>
      <c r="F5" s="1216" t="s">
        <v>928</v>
      </c>
    </row>
    <row r="6" spans="1:6" ht="15.75" customHeight="1">
      <c r="A6" s="1204">
        <v>3</v>
      </c>
      <c r="B6" s="1435" t="s">
        <v>255</v>
      </c>
      <c r="C6" s="1092" t="s">
        <v>955</v>
      </c>
      <c r="D6" s="1090" t="s">
        <v>954</v>
      </c>
      <c r="E6" s="1215" t="s">
        <v>64</v>
      </c>
      <c r="F6" s="1216" t="s">
        <v>64</v>
      </c>
    </row>
    <row r="7" spans="1:6" ht="15.75" customHeight="1">
      <c r="A7" s="1204">
        <v>4</v>
      </c>
      <c r="B7" s="1435" t="s">
        <v>943</v>
      </c>
      <c r="C7" s="1092" t="s">
        <v>955</v>
      </c>
      <c r="D7" s="1205" t="s">
        <v>954</v>
      </c>
      <c r="E7" s="382" t="s">
        <v>402</v>
      </c>
      <c r="F7" s="1209" t="s">
        <v>928</v>
      </c>
    </row>
    <row r="8" spans="1:6" ht="15.75" customHeight="1">
      <c r="A8" s="1439">
        <v>5</v>
      </c>
      <c r="B8" s="1434" t="s">
        <v>944</v>
      </c>
      <c r="C8" s="1203" t="s">
        <v>954</v>
      </c>
      <c r="D8" s="1092"/>
      <c r="E8" s="1212" t="s">
        <v>383</v>
      </c>
      <c r="F8" s="1208" t="s">
        <v>928</v>
      </c>
    </row>
    <row r="9" spans="1:6" ht="15.75" customHeight="1">
      <c r="A9" s="1204">
        <v>6</v>
      </c>
      <c r="B9" s="1435" t="s">
        <v>945</v>
      </c>
      <c r="C9" s="1092" t="s">
        <v>954</v>
      </c>
      <c r="D9" s="1092"/>
      <c r="E9" s="1213" t="s">
        <v>383</v>
      </c>
      <c r="F9" s="1209" t="s">
        <v>928</v>
      </c>
    </row>
    <row r="10" spans="1:6" ht="15.75" customHeight="1">
      <c r="A10" s="1204">
        <v>7</v>
      </c>
      <c r="B10" s="1435" t="s">
        <v>946</v>
      </c>
      <c r="C10" s="1092" t="s">
        <v>954</v>
      </c>
      <c r="D10" s="1092"/>
      <c r="E10" s="1213" t="s">
        <v>383</v>
      </c>
      <c r="F10" s="1209" t="s">
        <v>928</v>
      </c>
    </row>
    <row r="11" spans="1:6" ht="15.75" customHeight="1">
      <c r="A11" s="1206">
        <v>8</v>
      </c>
      <c r="B11" s="1437" t="s">
        <v>947</v>
      </c>
      <c r="C11" s="1095" t="s">
        <v>954</v>
      </c>
      <c r="D11" s="1095"/>
      <c r="E11" s="1214" t="s">
        <v>383</v>
      </c>
      <c r="F11" s="1211" t="s">
        <v>928</v>
      </c>
    </row>
    <row r="12" spans="1:6" ht="15.75" customHeight="1">
      <c r="A12" s="1204" t="s">
        <v>1196</v>
      </c>
      <c r="B12" s="1435" t="s">
        <v>939</v>
      </c>
      <c r="C12" s="1092" t="s">
        <v>957</v>
      </c>
      <c r="D12" s="1090"/>
      <c r="E12" s="1215"/>
      <c r="F12" s="1216"/>
    </row>
    <row r="13" spans="1:6" ht="15.75" customHeight="1">
      <c r="A13" s="1204" t="s">
        <v>938</v>
      </c>
      <c r="B13" s="1435" t="s">
        <v>948</v>
      </c>
      <c r="C13" s="1092" t="s">
        <v>955</v>
      </c>
      <c r="D13" s="1205" t="s">
        <v>954</v>
      </c>
      <c r="E13" s="382" t="s">
        <v>402</v>
      </c>
      <c r="F13" s="1209" t="s">
        <v>928</v>
      </c>
    </row>
    <row r="14" spans="1:6" ht="15.75" customHeight="1">
      <c r="A14" s="1439" t="s">
        <v>1195</v>
      </c>
      <c r="B14" s="1434" t="s">
        <v>936</v>
      </c>
      <c r="C14" s="1203" t="s">
        <v>953</v>
      </c>
      <c r="D14" s="1094" t="s">
        <v>955</v>
      </c>
      <c r="E14" s="1207" t="s">
        <v>402</v>
      </c>
      <c r="F14" s="1208" t="s">
        <v>928</v>
      </c>
    </row>
    <row r="15" spans="1:6" ht="15.75" customHeight="1">
      <c r="A15" s="1204" t="s">
        <v>929</v>
      </c>
      <c r="B15" s="1435" t="s">
        <v>488</v>
      </c>
      <c r="C15" s="1092" t="s">
        <v>953</v>
      </c>
      <c r="D15" s="1090" t="s">
        <v>955</v>
      </c>
      <c r="E15" s="382" t="s">
        <v>402</v>
      </c>
      <c r="F15" s="1209" t="s">
        <v>928</v>
      </c>
    </row>
    <row r="16" spans="1:6" ht="15.75" customHeight="1">
      <c r="A16" s="1204" t="s">
        <v>931</v>
      </c>
      <c r="B16" s="1435" t="s">
        <v>493</v>
      </c>
      <c r="C16" s="1092" t="s">
        <v>953</v>
      </c>
      <c r="D16" s="1090" t="s">
        <v>955</v>
      </c>
      <c r="E16" s="382" t="s">
        <v>402</v>
      </c>
      <c r="F16" s="1209" t="s">
        <v>928</v>
      </c>
    </row>
    <row r="17" spans="1:6" ht="15.75" customHeight="1">
      <c r="A17" s="1204" t="s">
        <v>932</v>
      </c>
      <c r="B17" s="1435" t="s">
        <v>495</v>
      </c>
      <c r="C17" s="1092" t="s">
        <v>953</v>
      </c>
      <c r="D17" s="1090" t="s">
        <v>955</v>
      </c>
      <c r="E17" s="382" t="s">
        <v>402</v>
      </c>
      <c r="F17" s="1209" t="s">
        <v>928</v>
      </c>
    </row>
    <row r="18" spans="1:6" ht="15.75" customHeight="1">
      <c r="A18" s="1204" t="s">
        <v>933</v>
      </c>
      <c r="B18" s="1435" t="s">
        <v>497</v>
      </c>
      <c r="C18" s="1092" t="s">
        <v>953</v>
      </c>
      <c r="D18" s="1090" t="s">
        <v>955</v>
      </c>
      <c r="E18" s="382" t="s">
        <v>402</v>
      </c>
      <c r="F18" s="1209" t="s">
        <v>928</v>
      </c>
    </row>
    <row r="19" spans="1:6" ht="15.75" customHeight="1">
      <c r="A19" s="1204" t="s">
        <v>934</v>
      </c>
      <c r="B19" s="1435" t="s">
        <v>508</v>
      </c>
      <c r="C19" s="1092" t="s">
        <v>953</v>
      </c>
      <c r="D19" s="1090" t="s">
        <v>955</v>
      </c>
      <c r="E19" s="382" t="s">
        <v>402</v>
      </c>
      <c r="F19" s="1209" t="s">
        <v>928</v>
      </c>
    </row>
    <row r="20" spans="1:6" ht="15.75" customHeight="1">
      <c r="A20" s="1206" t="s">
        <v>935</v>
      </c>
      <c r="B20" s="1437" t="s">
        <v>510</v>
      </c>
      <c r="C20" s="1095" t="s">
        <v>953</v>
      </c>
      <c r="D20" s="1205" t="s">
        <v>955</v>
      </c>
      <c r="E20" s="1210" t="s">
        <v>402</v>
      </c>
      <c r="F20" s="1211" t="s">
        <v>928</v>
      </c>
    </row>
    <row r="21" spans="1:6" ht="15.75" customHeight="1">
      <c r="A21" s="1204">
        <v>11</v>
      </c>
      <c r="B21" s="1435" t="s">
        <v>937</v>
      </c>
      <c r="C21" s="1092" t="s">
        <v>955</v>
      </c>
      <c r="D21" s="1090" t="s">
        <v>954</v>
      </c>
      <c r="E21" s="1215"/>
      <c r="F21" s="1216"/>
    </row>
    <row r="22" spans="1:6" ht="15.75" customHeight="1">
      <c r="A22" s="1204">
        <v>12</v>
      </c>
      <c r="B22" s="1435" t="s">
        <v>958</v>
      </c>
      <c r="C22" s="1092" t="s">
        <v>955</v>
      </c>
      <c r="D22" s="1090" t="s">
        <v>954</v>
      </c>
      <c r="E22" s="382" t="s">
        <v>402</v>
      </c>
      <c r="F22" s="1209" t="s">
        <v>928</v>
      </c>
    </row>
    <row r="23" spans="1:6" ht="15.75" customHeight="1">
      <c r="A23" s="1439" t="s">
        <v>1194</v>
      </c>
      <c r="B23" s="1434" t="s">
        <v>1189</v>
      </c>
      <c r="C23" s="1094" t="s">
        <v>954</v>
      </c>
      <c r="D23" s="1094" t="s">
        <v>1190</v>
      </c>
      <c r="E23" s="1207" t="s">
        <v>1157</v>
      </c>
      <c r="F23" s="1208" t="s">
        <v>1435</v>
      </c>
    </row>
    <row r="24" spans="1:6" ht="15.75" customHeight="1">
      <c r="A24" s="1204" t="s">
        <v>930</v>
      </c>
      <c r="B24" s="1435" t="s">
        <v>949</v>
      </c>
      <c r="C24" s="1090" t="s">
        <v>954</v>
      </c>
      <c r="D24" s="1090" t="s">
        <v>1191</v>
      </c>
      <c r="E24" s="382" t="s">
        <v>1157</v>
      </c>
      <c r="F24" s="1209" t="s">
        <v>1435</v>
      </c>
    </row>
    <row r="25" spans="1:6" ht="15.75" customHeight="1">
      <c r="A25" s="1204" t="s">
        <v>1185</v>
      </c>
      <c r="B25" s="1438" t="s">
        <v>1186</v>
      </c>
      <c r="C25" s="1090" t="s">
        <v>954</v>
      </c>
      <c r="D25" s="1090" t="s">
        <v>1192</v>
      </c>
      <c r="E25" s="382" t="s">
        <v>1187</v>
      </c>
      <c r="F25" s="1209" t="s">
        <v>1435</v>
      </c>
    </row>
    <row r="26" spans="1:6" ht="15.75" customHeight="1">
      <c r="A26" s="1206" t="s">
        <v>1184</v>
      </c>
      <c r="B26" s="1437" t="s">
        <v>950</v>
      </c>
      <c r="C26" s="1205" t="s">
        <v>954</v>
      </c>
      <c r="D26" s="1205" t="s">
        <v>956</v>
      </c>
      <c r="E26" s="1210" t="s">
        <v>960</v>
      </c>
      <c r="F26" s="1211" t="s">
        <v>1435</v>
      </c>
    </row>
    <row r="27" spans="1:6" ht="15.75" customHeight="1"/>
    <row r="28" spans="1:6" ht="15.75" customHeight="1">
      <c r="A28" s="1817" t="s">
        <v>1241</v>
      </c>
      <c r="B28" s="216"/>
      <c r="C28" s="216"/>
      <c r="D28" s="216"/>
      <c r="E28" s="216"/>
      <c r="F28" s="216"/>
    </row>
    <row r="29" spans="1:6" ht="15.75" customHeight="1">
      <c r="A29" s="1823">
        <v>10</v>
      </c>
      <c r="B29" s="1818" t="s">
        <v>1234</v>
      </c>
      <c r="C29" s="1829" t="s">
        <v>1248</v>
      </c>
      <c r="D29" s="1819"/>
      <c r="E29" s="1832" t="s">
        <v>1249</v>
      </c>
      <c r="F29" s="1824" t="s">
        <v>1435</v>
      </c>
    </row>
    <row r="30" spans="1:6" ht="15.75" customHeight="1">
      <c r="A30" s="1825" t="s">
        <v>1242</v>
      </c>
      <c r="B30" s="1820" t="s">
        <v>1235</v>
      </c>
      <c r="C30" s="1830" t="s">
        <v>1248</v>
      </c>
      <c r="D30" s="216"/>
      <c r="E30" s="1833" t="s">
        <v>1249</v>
      </c>
      <c r="F30" s="1826" t="s">
        <v>1435</v>
      </c>
    </row>
    <row r="31" spans="1:6" ht="15.75" customHeight="1">
      <c r="A31" s="1825" t="s">
        <v>1243</v>
      </c>
      <c r="B31" s="1820" t="s">
        <v>1236</v>
      </c>
      <c r="C31" s="1830" t="s">
        <v>1248</v>
      </c>
      <c r="D31" s="216"/>
      <c r="E31" s="1833" t="s">
        <v>1249</v>
      </c>
      <c r="F31" s="1826" t="s">
        <v>1435</v>
      </c>
    </row>
    <row r="32" spans="1:6" ht="15.75" customHeight="1">
      <c r="A32" s="1825" t="s">
        <v>1244</v>
      </c>
      <c r="B32" s="1820" t="s">
        <v>1237</v>
      </c>
      <c r="C32" s="1830" t="s">
        <v>1248</v>
      </c>
      <c r="D32" s="216"/>
      <c r="E32" s="1833" t="s">
        <v>1249</v>
      </c>
      <c r="F32" s="1826" t="s">
        <v>1435</v>
      </c>
    </row>
    <row r="33" spans="1:6" ht="15.75" customHeight="1">
      <c r="A33" s="1825" t="s">
        <v>1245</v>
      </c>
      <c r="B33" s="1820" t="s">
        <v>1238</v>
      </c>
      <c r="C33" s="1830" t="s">
        <v>1248</v>
      </c>
      <c r="D33" s="216"/>
      <c r="E33" s="1833" t="s">
        <v>1249</v>
      </c>
      <c r="F33" s="1826" t="s">
        <v>1435</v>
      </c>
    </row>
    <row r="34" spans="1:6" ht="15.75" customHeight="1">
      <c r="A34" s="1825" t="s">
        <v>1246</v>
      </c>
      <c r="B34" s="1820" t="s">
        <v>1239</v>
      </c>
      <c r="C34" s="1830" t="s">
        <v>1248</v>
      </c>
      <c r="D34" s="216"/>
      <c r="E34" s="1833" t="s">
        <v>1249</v>
      </c>
      <c r="F34" s="1826" t="s">
        <v>1435</v>
      </c>
    </row>
    <row r="35" spans="1:6" ht="15.75" customHeight="1">
      <c r="A35" s="1827" t="s">
        <v>1247</v>
      </c>
      <c r="B35" s="1821" t="s">
        <v>1240</v>
      </c>
      <c r="C35" s="1831" t="s">
        <v>1248</v>
      </c>
      <c r="D35" s="1822"/>
      <c r="E35" s="1834" t="s">
        <v>1249</v>
      </c>
      <c r="F35" s="1828" t="s">
        <v>1435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J17" sqref="J17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9"/>
      <c r="C1" s="220" t="s">
        <v>815</v>
      </c>
      <c r="D1" s="220"/>
      <c r="E1" s="220"/>
      <c r="F1" s="220"/>
      <c r="G1" s="2676">
        <v>45653</v>
      </c>
      <c r="H1" s="2676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677" t="s">
        <v>355</v>
      </c>
      <c r="C2" s="2677"/>
      <c r="D2" s="2677"/>
      <c r="E2" s="2677"/>
      <c r="F2" s="2677"/>
      <c r="G2" s="2677"/>
      <c r="H2" s="2677"/>
      <c r="I2" t="s">
        <v>788</v>
      </c>
      <c r="J2" t="s">
        <v>271</v>
      </c>
      <c r="L2" s="727" t="s">
        <v>1203</v>
      </c>
      <c r="M2" s="728" t="s">
        <v>1203</v>
      </c>
      <c r="N2" s="740" t="s">
        <v>1203</v>
      </c>
    </row>
    <row r="3" spans="1:21" ht="15" customHeight="1">
      <c r="D3" s="2677" t="s">
        <v>1501</v>
      </c>
      <c r="E3" s="2680"/>
      <c r="F3" s="2680"/>
      <c r="I3" t="s">
        <v>271</v>
      </c>
      <c r="J3" t="s">
        <v>830</v>
      </c>
      <c r="K3" s="590" t="s">
        <v>454</v>
      </c>
      <c r="L3" s="936" t="s">
        <v>451</v>
      </c>
      <c r="M3" s="936" t="s">
        <v>452</v>
      </c>
      <c r="N3" s="936" t="s">
        <v>659</v>
      </c>
    </row>
    <row r="4" spans="1:21" ht="15" customHeight="1" thickBot="1">
      <c r="B4" s="220"/>
      <c r="C4" s="220"/>
      <c r="D4" s="312"/>
      <c r="E4" s="313"/>
      <c r="F4" s="220"/>
      <c r="G4" s="220"/>
      <c r="H4" s="314" t="s">
        <v>364</v>
      </c>
      <c r="I4" t="s">
        <v>271</v>
      </c>
      <c r="J4" t="s">
        <v>814</v>
      </c>
      <c r="K4" s="755" t="s">
        <v>755</v>
      </c>
      <c r="L4" s="746">
        <f>'2_1CLI統計表'!B77</f>
        <v>100.76624903357461</v>
      </c>
      <c r="M4" s="221">
        <f>'2_1CLI統計表'!O77</f>
        <v>100.277</v>
      </c>
      <c r="N4" s="747">
        <f>'10関西地域_兵庫'!L16</f>
        <v>101.09753029629829</v>
      </c>
      <c r="O4" t="s">
        <v>810</v>
      </c>
      <c r="P4" t="s">
        <v>271</v>
      </c>
    </row>
    <row r="5" spans="1:21" ht="13.5" customHeight="1">
      <c r="I5" t="s">
        <v>271</v>
      </c>
      <c r="J5" t="s">
        <v>64</v>
      </c>
      <c r="K5" s="755">
        <v>2</v>
      </c>
      <c r="L5" s="746">
        <f>'2_1CLI統計表'!B78</f>
        <v>100.63526250221065</v>
      </c>
      <c r="M5" s="221">
        <f>'2_1CLI統計表'!O78</f>
        <v>100.202</v>
      </c>
      <c r="N5" s="747">
        <f>'10関西地域_兵庫'!L17</f>
        <v>101.08408298323573</v>
      </c>
    </row>
    <row r="6" spans="1:21" ht="15" customHeight="1">
      <c r="A6" s="2678" t="s">
        <v>1461</v>
      </c>
      <c r="B6" s="2679"/>
      <c r="C6" s="2679"/>
      <c r="D6" s="2679"/>
      <c r="E6" s="2679"/>
      <c r="F6" s="2679"/>
      <c r="G6" s="2679"/>
      <c r="H6" s="2679"/>
      <c r="I6" s="2679"/>
      <c r="J6" s="222" t="s">
        <v>64</v>
      </c>
      <c r="K6" s="755">
        <v>3</v>
      </c>
      <c r="L6" s="746">
        <f>'2_1CLI統計表'!B79</f>
        <v>100.51928408994841</v>
      </c>
      <c r="M6" s="221">
        <f>'2_1CLI統計表'!O79</f>
        <v>100.1387</v>
      </c>
      <c r="N6" s="747">
        <f>'10関西地域_兵庫'!L18</f>
        <v>101.08535348107009</v>
      </c>
    </row>
    <row r="7" spans="1:21" ht="15" customHeight="1">
      <c r="A7" s="223"/>
      <c r="B7" s="224" t="s">
        <v>365</v>
      </c>
      <c r="C7" s="225"/>
      <c r="D7" s="225"/>
      <c r="E7" s="225"/>
      <c r="F7" s="225"/>
      <c r="G7" s="225"/>
      <c r="I7" t="s">
        <v>271</v>
      </c>
      <c r="J7" t="s">
        <v>271</v>
      </c>
      <c r="K7" s="755">
        <v>4</v>
      </c>
      <c r="L7" s="746">
        <f>'2_1CLI統計表'!B80</f>
        <v>100.46509535451521</v>
      </c>
      <c r="M7" s="221">
        <f>'2_1CLI統計表'!O80</f>
        <v>100.0762</v>
      </c>
      <c r="N7" s="747">
        <f>'10関西地域_兵庫'!L19</f>
        <v>101.1327442370728</v>
      </c>
    </row>
    <row r="8" spans="1:21" ht="15" customHeight="1">
      <c r="B8" s="2681" t="s">
        <v>1508</v>
      </c>
      <c r="C8" s="2681"/>
      <c r="D8" s="2681"/>
      <c r="E8" s="2681"/>
      <c r="F8" s="2681"/>
      <c r="G8" s="2681"/>
      <c r="H8" s="2681"/>
      <c r="I8" t="s">
        <v>271</v>
      </c>
      <c r="J8" t="s">
        <v>271</v>
      </c>
      <c r="K8" s="755">
        <v>5</v>
      </c>
      <c r="L8" s="746">
        <f>'2_1CLI統計表'!B81</f>
        <v>100.42796698859992</v>
      </c>
      <c r="M8" s="221">
        <f>'2_1CLI統計表'!O81</f>
        <v>100.009</v>
      </c>
      <c r="N8" s="747">
        <f>'10関西地域_兵庫'!L20</f>
        <v>101.19600748976605</v>
      </c>
    </row>
    <row r="9" spans="1:21" ht="15" customHeight="1">
      <c r="B9" s="2681"/>
      <c r="C9" s="2681"/>
      <c r="D9" s="2681"/>
      <c r="E9" s="2681"/>
      <c r="F9" s="2681"/>
      <c r="G9" s="2681"/>
      <c r="H9" s="2681"/>
      <c r="I9" t="s">
        <v>271</v>
      </c>
      <c r="J9" s="222" t="s">
        <v>64</v>
      </c>
      <c r="K9" s="755">
        <v>6</v>
      </c>
      <c r="L9" s="746">
        <f>'2_1CLI統計表'!B82</f>
        <v>100.41135330307425</v>
      </c>
      <c r="M9" s="221">
        <f>'2_1CLI統計表'!O82</f>
        <v>99.925960000000003</v>
      </c>
      <c r="N9" s="747">
        <f>'10関西地域_兵庫'!L21</f>
        <v>101.25963618185047</v>
      </c>
    </row>
    <row r="10" spans="1:21" ht="15" customHeight="1">
      <c r="B10" s="2681"/>
      <c r="C10" s="2681"/>
      <c r="D10" s="2681"/>
      <c r="E10" s="2681"/>
      <c r="F10" s="2681"/>
      <c r="G10" s="2681"/>
      <c r="H10" s="2681"/>
      <c r="I10" t="s">
        <v>64</v>
      </c>
      <c r="J10" t="s">
        <v>271</v>
      </c>
      <c r="K10" s="755">
        <v>7</v>
      </c>
      <c r="L10" s="746">
        <f>'2_1CLI統計表'!B83</f>
        <v>100.36024665045382</v>
      </c>
      <c r="M10" s="221">
        <f>'2_1CLI統計表'!O83</f>
        <v>99.831760000000003</v>
      </c>
      <c r="N10" s="747">
        <f>'10関西地域_兵庫'!L22</f>
        <v>101.25996709361149</v>
      </c>
    </row>
    <row r="11" spans="1:21" ht="15" customHeight="1">
      <c r="B11" s="2681"/>
      <c r="C11" s="2681"/>
      <c r="D11" s="2681"/>
      <c r="E11" s="2681"/>
      <c r="F11" s="2681"/>
      <c r="G11" s="2681"/>
      <c r="H11" s="2681"/>
      <c r="I11" t="s">
        <v>271</v>
      </c>
      <c r="J11" t="s">
        <v>271</v>
      </c>
      <c r="K11" s="758">
        <v>8</v>
      </c>
      <c r="L11" s="746">
        <f>'2_1CLI統計表'!B84</f>
        <v>100.24035773141478</v>
      </c>
      <c r="M11" s="221">
        <f>'2_1CLI統計表'!O84</f>
        <v>99.723169999999996</v>
      </c>
      <c r="N11" s="747">
        <f>'10関西地域_兵庫'!L23</f>
        <v>101.17838993712893</v>
      </c>
      <c r="O11" t="s">
        <v>1444</v>
      </c>
      <c r="P11" t="s">
        <v>1445</v>
      </c>
    </row>
    <row r="12" spans="1:21" ht="15" customHeight="1" thickBot="1">
      <c r="B12" s="318"/>
      <c r="C12" s="227"/>
      <c r="D12" s="227"/>
      <c r="E12" s="227"/>
      <c r="F12" s="319" t="s">
        <v>1434</v>
      </c>
      <c r="G12" s="328"/>
      <c r="H12" s="328"/>
      <c r="I12" t="s">
        <v>271</v>
      </c>
      <c r="J12" t="s">
        <v>271</v>
      </c>
      <c r="K12" s="758">
        <v>9</v>
      </c>
      <c r="L12" s="746">
        <f>'2_1CLI統計表'!B85</f>
        <v>100.03574422444512</v>
      </c>
      <c r="M12" s="221">
        <f>'2_1CLI統計表'!O85</f>
        <v>99.599819999999994</v>
      </c>
      <c r="N12" s="747">
        <f>'10関西地域_兵庫'!L24</f>
        <v>101.06596487215359</v>
      </c>
    </row>
    <row r="13" spans="1:21" ht="15" customHeight="1">
      <c r="B13" s="320"/>
      <c r="C13" s="321" t="s">
        <v>266</v>
      </c>
      <c r="D13" s="322"/>
      <c r="E13" s="322"/>
      <c r="F13" s="329"/>
      <c r="G13" s="2682" t="s">
        <v>459</v>
      </c>
      <c r="H13" s="2683"/>
      <c r="J13" t="s">
        <v>271</v>
      </c>
      <c r="K13" s="758">
        <v>10</v>
      </c>
      <c r="L13" s="746">
        <f>'2_1CLI統計表'!B86</f>
        <v>99.683328678952307</v>
      </c>
      <c r="M13" s="221">
        <f>'2_1CLI統計表'!O86</f>
        <v>99.451250000000002</v>
      </c>
      <c r="N13" s="747">
        <f>'10関西地域_兵庫'!L25</f>
        <v>100.87822848994529</v>
      </c>
    </row>
    <row r="14" spans="1:21" ht="12.65" customHeight="1">
      <c r="B14" s="323" t="s">
        <v>354</v>
      </c>
      <c r="C14" s="324"/>
      <c r="D14" s="2696" t="s">
        <v>268</v>
      </c>
      <c r="E14" s="2696" t="s">
        <v>771</v>
      </c>
      <c r="F14" s="2698" t="s">
        <v>65</v>
      </c>
      <c r="G14" s="2684"/>
      <c r="H14" s="2685"/>
      <c r="J14" t="s">
        <v>805</v>
      </c>
      <c r="K14" s="757">
        <v>11</v>
      </c>
      <c r="L14" s="746">
        <f>'2_1CLI統計表'!B87</f>
        <v>99.275130795426136</v>
      </c>
      <c r="M14" s="221">
        <f>'2_1CLI統計表'!O87</f>
        <v>99.283550000000005</v>
      </c>
      <c r="N14" s="747">
        <f>'10関西地域_兵庫'!L26</f>
        <v>100.56293947981419</v>
      </c>
    </row>
    <row r="15" spans="1:21" ht="15" customHeight="1" thickBot="1">
      <c r="B15" s="325"/>
      <c r="C15" s="326"/>
      <c r="D15" s="2697"/>
      <c r="E15" s="2697"/>
      <c r="F15" s="2699"/>
      <c r="G15" s="1006" t="s">
        <v>269</v>
      </c>
      <c r="H15" s="1005" t="s">
        <v>270</v>
      </c>
      <c r="I15" t="s">
        <v>788</v>
      </c>
      <c r="J15" t="s">
        <v>271</v>
      </c>
      <c r="K15" s="756">
        <v>12</v>
      </c>
      <c r="L15" s="746">
        <f>'2_1CLI統計表'!B88</f>
        <v>98.813516204401722</v>
      </c>
      <c r="M15" s="221">
        <f>'2_1CLI統計表'!O88</f>
        <v>99.090469999999996</v>
      </c>
      <c r="N15" s="747">
        <f>'10関西地域_兵庫'!L27</f>
        <v>100.1418220245868</v>
      </c>
    </row>
    <row r="16" spans="1:21" ht="15" customHeight="1">
      <c r="B16" s="1043">
        <v>45536</v>
      </c>
      <c r="C16" s="1044">
        <f>'2_1CLI統計表'!B145</f>
        <v>100.26827105902208</v>
      </c>
      <c r="D16" s="339">
        <f>'2_1CLI統計表'!C145</f>
        <v>0.19690095773272276</v>
      </c>
      <c r="E16" s="339">
        <f>'2_1CLI統計表'!D145</f>
        <v>0.28000000000000003</v>
      </c>
      <c r="F16" s="541" t="str">
        <f>'2_1CLI統計表'!I145</f>
        <v>改善</v>
      </c>
      <c r="G16" s="2686">
        <v>44774</v>
      </c>
      <c r="H16" s="2688">
        <v>45323</v>
      </c>
      <c r="I16" t="s">
        <v>860</v>
      </c>
      <c r="J16" t="s">
        <v>271</v>
      </c>
      <c r="K16" s="973" t="s">
        <v>802</v>
      </c>
      <c r="L16" s="745">
        <f>'2_1CLI統計表'!B89</f>
        <v>98.251834592582213</v>
      </c>
      <c r="M16" s="370">
        <f>'2_1CLI統計表'!O89</f>
        <v>98.858829999999998</v>
      </c>
      <c r="N16" s="748">
        <f>'10関西地域_兵庫'!L28</f>
        <v>99.619833663761042</v>
      </c>
      <c r="U16" t="s">
        <v>271</v>
      </c>
    </row>
    <row r="17" spans="2:14" ht="16.5" customHeight="1" thickBot="1">
      <c r="B17" s="977">
        <v>45566</v>
      </c>
      <c r="C17" s="1004">
        <f>'2_1CLI統計表'!B146</f>
        <v>100.32561725931401</v>
      </c>
      <c r="D17" s="1045">
        <f>'2_1CLI統計表'!C146</f>
        <v>5.7346200291931382E-2</v>
      </c>
      <c r="E17" s="1045">
        <f>'2_1CLI統計表'!D146</f>
        <v>0.67</v>
      </c>
      <c r="F17" s="1891" t="str">
        <f>'2_1CLI統計表'!I146</f>
        <v>改善</v>
      </c>
      <c r="G17" s="2687"/>
      <c r="H17" s="2689"/>
      <c r="I17" t="s">
        <v>726</v>
      </c>
      <c r="K17" s="755">
        <v>2</v>
      </c>
      <c r="L17" s="746">
        <f>'2_1CLI統計表'!B90</f>
        <v>97.594889713910035</v>
      </c>
      <c r="M17" s="221">
        <f>'2_1CLI統計表'!O90</f>
        <v>98.595529999999997</v>
      </c>
      <c r="N17" s="747">
        <f>'10関西地域_兵庫'!L29</f>
        <v>99.003053602527828</v>
      </c>
    </row>
    <row r="18" spans="2:14" ht="16.5" customHeight="1">
      <c r="B18" s="318"/>
      <c r="C18" s="1002"/>
      <c r="D18" s="1002"/>
      <c r="E18" s="1002"/>
      <c r="F18" s="1003"/>
      <c r="H18" s="330"/>
      <c r="I18" t="s">
        <v>831</v>
      </c>
      <c r="J18" t="s">
        <v>1460</v>
      </c>
      <c r="K18" s="755">
        <v>3</v>
      </c>
      <c r="L18" s="746">
        <f>'2_1CLI統計表'!B91</f>
        <v>96.947603605990693</v>
      </c>
      <c r="M18" s="221">
        <f>'2_1CLI統計表'!O91</f>
        <v>98.011510000000001</v>
      </c>
      <c r="N18" s="747">
        <f>'10関西地域_兵庫'!L30</f>
        <v>98.298388251546939</v>
      </c>
    </row>
    <row r="19" spans="2:14" ht="13.5" customHeight="1" thickBot="1">
      <c r="B19" s="331" t="s">
        <v>743</v>
      </c>
      <c r="C19" s="328"/>
      <c r="D19" s="328"/>
      <c r="E19" s="328"/>
      <c r="F19" s="2242" t="s">
        <v>1434</v>
      </c>
      <c r="G19" s="330"/>
      <c r="H19" s="1021">
        <v>45444</v>
      </c>
      <c r="I19" t="s">
        <v>271</v>
      </c>
      <c r="J19" t="s">
        <v>826</v>
      </c>
      <c r="K19" s="755">
        <v>4</v>
      </c>
      <c r="L19" s="746">
        <f>'2_1CLI統計表'!B92</f>
        <v>96.362974386281735</v>
      </c>
      <c r="M19" s="221">
        <f>'2_1CLI統計表'!O92</f>
        <v>97.455609999999993</v>
      </c>
      <c r="N19" s="747">
        <f>'10関西地域_兵庫'!L31</f>
        <v>97.633895223185917</v>
      </c>
    </row>
    <row r="20" spans="2:14" ht="13.5" customHeight="1" thickBot="1">
      <c r="B20" s="392">
        <v>45536</v>
      </c>
      <c r="C20" s="450" t="s">
        <v>519</v>
      </c>
      <c r="D20" s="337" t="s">
        <v>268</v>
      </c>
      <c r="E20" s="366" t="s">
        <v>771</v>
      </c>
      <c r="F20" s="1022" t="s">
        <v>520</v>
      </c>
      <c r="G20" s="1027" t="s">
        <v>269</v>
      </c>
      <c r="H20" s="1028" t="s">
        <v>270</v>
      </c>
      <c r="K20" s="755">
        <v>5</v>
      </c>
      <c r="L20" s="746">
        <f>'2_1CLI統計表'!B93</f>
        <v>96.012910245213348</v>
      </c>
      <c r="M20" s="221">
        <f>'2_1CLI統計表'!O93</f>
        <v>96.997349999999997</v>
      </c>
      <c r="N20" s="747">
        <f>'10関西地域_兵庫'!L32</f>
        <v>97.193915060945258</v>
      </c>
    </row>
    <row r="21" spans="2:14" ht="13.5" customHeight="1" thickBot="1">
      <c r="B21" s="327" t="s">
        <v>514</v>
      </c>
      <c r="C21" s="519">
        <f>'10関西地域_兵庫'!L84</f>
        <v>100.38152881840497</v>
      </c>
      <c r="D21" s="520">
        <f>'10関西地域_兵庫'!M84</f>
        <v>0.21983135699463219</v>
      </c>
      <c r="E21" s="521">
        <f>'10関西地域_兵庫'!N84</f>
        <v>0.2</v>
      </c>
      <c r="F21" s="1023" t="str">
        <f>'10関西地域_兵庫'!S84</f>
        <v xml:space="preserve">改善 </v>
      </c>
      <c r="G21" s="1030"/>
      <c r="H21" s="1039" t="s">
        <v>271</v>
      </c>
      <c r="I21" s="332" t="s">
        <v>788</v>
      </c>
      <c r="K21" s="755">
        <v>6</v>
      </c>
      <c r="L21" s="746">
        <f>'2_1CLI統計表'!B94</f>
        <v>96.009911874366992</v>
      </c>
      <c r="M21" s="221">
        <f>'2_1CLI統計表'!O94</f>
        <v>97.181060000000002</v>
      </c>
      <c r="N21" s="747">
        <f>'10関西地域_兵庫'!L33</f>
        <v>97.015564207511005</v>
      </c>
    </row>
    <row r="22" spans="2:14" ht="13.5" customHeight="1">
      <c r="B22" s="333" t="s">
        <v>518</v>
      </c>
      <c r="C22" s="516">
        <f>'10_2大阪'!B84</f>
        <v>98.774536694458007</v>
      </c>
      <c r="D22" s="517">
        <f>'10_2大阪'!C84</f>
        <v>-0.28560710074076212</v>
      </c>
      <c r="E22" s="518">
        <f>'10_2大阪'!D84</f>
        <v>-1.1399999999999999</v>
      </c>
      <c r="F22" s="1024" t="str">
        <f>'10_2大阪'!I84</f>
        <v xml:space="preserve">悪化 </v>
      </c>
      <c r="G22" s="1029">
        <v>43678</v>
      </c>
      <c r="H22" s="1040">
        <v>43952</v>
      </c>
      <c r="I22" t="s">
        <v>1208</v>
      </c>
      <c r="K22" s="755">
        <v>7</v>
      </c>
      <c r="L22" s="747">
        <f>'2_1CLI統計表'!B95</f>
        <v>96.31400279773402</v>
      </c>
      <c r="M22" s="494">
        <f>'2_1CLI統計表'!O95</f>
        <v>97.828389999999999</v>
      </c>
      <c r="N22" s="747">
        <f>'10関西地域_兵庫'!L34</f>
        <v>97.014392392492596</v>
      </c>
    </row>
    <row r="23" spans="2:14" ht="13.5" customHeight="1">
      <c r="B23" s="334" t="s">
        <v>515</v>
      </c>
      <c r="C23" s="340">
        <f>'10_3京都'!B84</f>
        <v>101.86586030590908</v>
      </c>
      <c r="D23" s="341">
        <f>'10_3京都'!C84</f>
        <v>0.66931977963822931</v>
      </c>
      <c r="E23" s="364">
        <f>'10_3京都'!D84</f>
        <v>1.6</v>
      </c>
      <c r="F23" s="1025" t="str">
        <f>'10_3京都'!I84</f>
        <v xml:space="preserve">改善 </v>
      </c>
      <c r="G23" s="1029">
        <v>44774</v>
      </c>
      <c r="H23" s="1040">
        <v>43983</v>
      </c>
      <c r="K23" s="758">
        <v>8</v>
      </c>
      <c r="L23" s="747">
        <f>'2_1CLI統計表'!B96</f>
        <v>96.849599086034118</v>
      </c>
      <c r="M23" s="494">
        <f>'2_1CLI統計表'!O96</f>
        <v>98.258920000000003</v>
      </c>
      <c r="N23" s="747">
        <f>'10関西地域_兵庫'!L35</f>
        <v>97.122255469467234</v>
      </c>
    </row>
    <row r="24" spans="2:14" ht="13.5" customHeight="1">
      <c r="B24" s="334" t="s">
        <v>516</v>
      </c>
      <c r="C24" s="340">
        <f>'10_4滋賀'!B84</f>
        <v>100.20958335711003</v>
      </c>
      <c r="D24" s="342">
        <f>'10_4滋賀'!C84</f>
        <v>3.3142839512990463E-2</v>
      </c>
      <c r="E24" s="365">
        <f>'10_4滋賀'!D84</f>
        <v>-0.28000000000000003</v>
      </c>
      <c r="F24" s="1025" t="str">
        <f>'10_4滋賀'!I84</f>
        <v xml:space="preserve"> ---</v>
      </c>
      <c r="G24" s="1029">
        <v>44713</v>
      </c>
      <c r="H24" s="1040">
        <v>45017</v>
      </c>
      <c r="I24" t="s">
        <v>812</v>
      </c>
      <c r="K24" s="758">
        <v>9</v>
      </c>
      <c r="L24" s="747">
        <f>'2_1CLI統計表'!B97</f>
        <v>97.520383484322892</v>
      </c>
      <c r="M24" s="494">
        <f>'2_1CLI統計表'!O97</f>
        <v>98.556100000000001</v>
      </c>
      <c r="N24" s="747">
        <f>'10関西地域_兵庫'!L36</f>
        <v>97.285540653668249</v>
      </c>
    </row>
    <row r="25" spans="2:14" ht="13.5" customHeight="1">
      <c r="B25" s="335" t="s">
        <v>599</v>
      </c>
      <c r="C25" s="448">
        <f>'10_5奈良'!B84</f>
        <v>97.900583558853768</v>
      </c>
      <c r="D25" s="449">
        <f>'10_5奈良'!C84</f>
        <v>-0.16552457713009971</v>
      </c>
      <c r="E25" s="451">
        <f>'10_5奈良'!D84</f>
        <v>-1.38</v>
      </c>
      <c r="F25" s="1025" t="str">
        <f>'10_5奈良'!I84</f>
        <v xml:space="preserve">悪化 </v>
      </c>
      <c r="G25" s="1029">
        <v>44682</v>
      </c>
      <c r="H25" s="1040">
        <v>43983</v>
      </c>
      <c r="K25" s="758">
        <v>10</v>
      </c>
      <c r="L25" s="747">
        <f>'2_1CLI統計表'!B98</f>
        <v>98.16917900131115</v>
      </c>
      <c r="M25" s="494">
        <f>'2_1CLI統計表'!O98</f>
        <v>98.825000000000003</v>
      </c>
      <c r="N25" s="747">
        <f>'10関西地域_兵庫'!L37</f>
        <v>97.477193466564856</v>
      </c>
    </row>
    <row r="26" spans="2:14" ht="13.5" customHeight="1" thickBot="1">
      <c r="B26" s="336" t="s">
        <v>517</v>
      </c>
      <c r="C26" s="367">
        <f>'10_6和歌山'!B84</f>
        <v>100.21572784160811</v>
      </c>
      <c r="D26" s="368">
        <f>'10_6和歌山'!C84</f>
        <v>0.11584088255600022</v>
      </c>
      <c r="E26" s="369">
        <f>'10_6和歌山'!D84</f>
        <v>-0.18</v>
      </c>
      <c r="F26" s="1026" t="str">
        <f>'10_6和歌山'!I84</f>
        <v xml:space="preserve">改善 </v>
      </c>
      <c r="G26" s="1038">
        <v>44682</v>
      </c>
      <c r="H26" s="1041">
        <v>45139</v>
      </c>
      <c r="K26" s="757">
        <v>11</v>
      </c>
      <c r="L26" s="1011">
        <f>'2_1CLI統計表'!B99</f>
        <v>98.757283081794014</v>
      </c>
      <c r="M26" s="494">
        <f>'2_1CLI統計表'!O99</f>
        <v>99.101839999999996</v>
      </c>
      <c r="N26" s="747">
        <f>'10関西地域_兵庫'!L38</f>
        <v>97.673230316068256</v>
      </c>
    </row>
    <row r="27" spans="2:14" ht="13.5" customHeight="1">
      <c r="G27" s="328"/>
      <c r="H27" s="328"/>
      <c r="K27" s="756">
        <v>12</v>
      </c>
      <c r="L27" s="1012">
        <f>'2_1CLI統計表'!B100</f>
        <v>99.264719438848203</v>
      </c>
      <c r="M27" s="542">
        <f>'2_1CLI統計表'!O100</f>
        <v>99.372110000000006</v>
      </c>
      <c r="N27" s="749">
        <f>'10関西地域_兵庫'!L39</f>
        <v>97.830168615906416</v>
      </c>
    </row>
    <row r="28" spans="2:14">
      <c r="G28" s="328"/>
      <c r="H28" s="332"/>
      <c r="K28" s="973" t="s">
        <v>816</v>
      </c>
      <c r="L28" s="747">
        <f>'2_1CLI統計表'!B101</f>
        <v>99.68711531697798</v>
      </c>
      <c r="M28" s="494">
        <f>'2_1CLI統計表'!O101</f>
        <v>99.644869999999997</v>
      </c>
      <c r="N28" s="747">
        <f>'10関西地域_兵庫'!L40</f>
        <v>97.969279470426642</v>
      </c>
    </row>
    <row r="29" spans="2:14">
      <c r="K29" s="755">
        <v>2</v>
      </c>
      <c r="L29" s="747">
        <f>'2_1CLI統計表'!B102</f>
        <v>100.04442880919308</v>
      </c>
      <c r="M29" s="494">
        <f>'2_1CLI統計表'!O102</f>
        <v>99.918080000000003</v>
      </c>
      <c r="N29" s="747">
        <f>'10関西地域_兵庫'!L41</f>
        <v>98.116808942492284</v>
      </c>
    </row>
    <row r="30" spans="2:14">
      <c r="K30" s="755">
        <v>3</v>
      </c>
      <c r="L30" s="747">
        <f>'2_1CLI統計表'!B103</f>
        <v>100.33219899734837</v>
      </c>
      <c r="M30" s="494">
        <f>'2_1CLI統計表'!O103</f>
        <v>100.1776</v>
      </c>
      <c r="N30" s="747">
        <f>'10関西地域_兵庫'!L42</f>
        <v>98.287418765832129</v>
      </c>
    </row>
    <row r="31" spans="2:14">
      <c r="K31" s="755">
        <v>4</v>
      </c>
      <c r="L31" s="747">
        <f>'2_1CLI統計表'!B104</f>
        <v>100.54471275260985</v>
      </c>
      <c r="M31" s="494">
        <f>'2_1CLI統計表'!O104</f>
        <v>100.4053</v>
      </c>
      <c r="N31" s="747">
        <f>'10関西地域_兵庫'!L43</f>
        <v>98.471112491275022</v>
      </c>
    </row>
    <row r="32" spans="2:14">
      <c r="K32" s="755">
        <v>5</v>
      </c>
      <c r="L32" s="747">
        <f>'2_1CLI統計表'!B105</f>
        <v>100.66674192063009</v>
      </c>
      <c r="M32" s="494">
        <f>'2_1CLI統計表'!O105</f>
        <v>100.575</v>
      </c>
      <c r="N32" s="747">
        <f>'10関西地域_兵庫'!L44</f>
        <v>98.653573787362447</v>
      </c>
    </row>
    <row r="33" spans="3:14">
      <c r="K33" s="755">
        <v>6</v>
      </c>
      <c r="L33" s="747">
        <f>'2_1CLI統計表'!B106</f>
        <v>100.70371353739957</v>
      </c>
      <c r="M33" s="494">
        <f>'2_1CLI統計表'!O106</f>
        <v>100.6758</v>
      </c>
      <c r="N33" s="747">
        <f>'10関西地域_兵庫'!L45</f>
        <v>98.830747562531116</v>
      </c>
    </row>
    <row r="34" spans="3:14">
      <c r="K34" s="755">
        <v>7</v>
      </c>
      <c r="L34" s="747">
        <f>'2_1CLI統計表'!B107</f>
        <v>100.67889340225548</v>
      </c>
      <c r="M34" s="494">
        <f>'2_1CLI統計表'!O107</f>
        <v>100.7116</v>
      </c>
      <c r="N34" s="747">
        <f>'10関西地域_兵庫'!L46</f>
        <v>99.031227640605309</v>
      </c>
    </row>
    <row r="35" spans="3:14">
      <c r="K35" s="758">
        <v>8</v>
      </c>
      <c r="L35" s="747">
        <f>'2_1CLI統計表'!B108</f>
        <v>100.61126851105723</v>
      </c>
      <c r="M35" s="494">
        <f>'2_1CLI統計表'!O108</f>
        <v>100.69889999999999</v>
      </c>
      <c r="N35" s="747">
        <f>'10関西地域_兵庫'!L47</f>
        <v>99.253454028090914</v>
      </c>
    </row>
    <row r="36" spans="3:14">
      <c r="K36" s="758">
        <v>9</v>
      </c>
      <c r="L36" s="747">
        <f>'2_1CLI統計表'!B109</f>
        <v>100.5283366360633</v>
      </c>
      <c r="M36" s="494">
        <f>'2_1CLI統計表'!O109</f>
        <v>100.6661</v>
      </c>
      <c r="N36" s="747">
        <f>'10関西地域_兵庫'!L48</f>
        <v>99.476067185599391</v>
      </c>
    </row>
    <row r="37" spans="3:14">
      <c r="K37" s="758">
        <v>10</v>
      </c>
      <c r="L37" s="747">
        <f>'2_1CLI統計表'!B110</f>
        <v>100.48026405003147</v>
      </c>
      <c r="M37" s="494">
        <f>'2_1CLI統計表'!O110</f>
        <v>100.6339</v>
      </c>
      <c r="N37" s="747">
        <f>'10関西地域_兵庫'!L49</f>
        <v>99.678090706062932</v>
      </c>
    </row>
    <row r="38" spans="3:14">
      <c r="K38" s="757">
        <v>11</v>
      </c>
      <c r="L38" s="747">
        <f>'2_1CLI統計表'!B111</f>
        <v>100.46596209258171</v>
      </c>
      <c r="M38" s="494">
        <f>'2_1CLI統計表'!O111</f>
        <v>100.61790000000001</v>
      </c>
      <c r="N38" s="747">
        <f>'10関西地域_兵庫'!L50</f>
        <v>99.833184770480031</v>
      </c>
    </row>
    <row r="39" spans="3:14">
      <c r="K39" s="755">
        <v>12</v>
      </c>
      <c r="L39" s="747">
        <f>'2_1CLI統計表'!B112</f>
        <v>100.4821609723196</v>
      </c>
      <c r="M39" s="494">
        <f>'2_1CLI統計表'!O112</f>
        <v>100.61239999999999</v>
      </c>
      <c r="N39" s="747">
        <f>'10関西地域_兵庫'!L51</f>
        <v>100.00038288957872</v>
      </c>
    </row>
    <row r="40" spans="3:14">
      <c r="K40" s="973" t="s">
        <v>858</v>
      </c>
      <c r="L40" s="748">
        <f>'2_1CLI統計表'!B113</f>
        <v>100.55152674852195</v>
      </c>
      <c r="M40" s="725">
        <f>'2_1CLI統計表'!O113</f>
        <v>100.60680000000001</v>
      </c>
      <c r="N40" s="748">
        <f>'10関西地域_兵庫'!L52</f>
        <v>100.19731664659056</v>
      </c>
    </row>
    <row r="41" spans="3:14">
      <c r="K41" s="755">
        <v>2</v>
      </c>
      <c r="L41" s="747">
        <f>'2_1CLI統計表'!B114</f>
        <v>100.70999509525281</v>
      </c>
      <c r="M41" s="494">
        <f>'2_1CLI統計表'!O114</f>
        <v>100.5899</v>
      </c>
      <c r="N41" s="747">
        <f>'10関西地域_兵庫'!L53</f>
        <v>100.42329826336226</v>
      </c>
    </row>
    <row r="42" spans="3:14">
      <c r="I42" t="s">
        <v>817</v>
      </c>
      <c r="K42" s="755">
        <v>3</v>
      </c>
      <c r="L42" s="747">
        <f>'2_1CLI統計表'!B115</f>
        <v>100.93119512941892</v>
      </c>
      <c r="M42" s="494">
        <f>'2_1CLI統計表'!O115</f>
        <v>100.5677</v>
      </c>
      <c r="N42" s="747">
        <f>'10関西地域_兵庫'!L54</f>
        <v>100.63642881415805</v>
      </c>
    </row>
    <row r="43" spans="3:14">
      <c r="K43" s="755">
        <v>4</v>
      </c>
      <c r="L43" s="747">
        <f>'2_1CLI統計表'!B116</f>
        <v>101.13806816254888</v>
      </c>
      <c r="M43" s="494">
        <f>'2_1CLI統計表'!O116</f>
        <v>100.5432</v>
      </c>
      <c r="N43" s="747">
        <f>'10関西地域_兵庫'!L55</f>
        <v>100.82737731019947</v>
      </c>
    </row>
    <row r="44" spans="3:14">
      <c r="K44" s="755">
        <v>5</v>
      </c>
      <c r="L44" s="747">
        <f>'2_1CLI統計表'!B117</f>
        <v>101.28062351266334</v>
      </c>
      <c r="M44" s="494">
        <f>'2_1CLI統計表'!O117</f>
        <v>100.5106</v>
      </c>
      <c r="N44" s="747">
        <f>'10関西地域_兵庫'!L56</f>
        <v>100.97245605883718</v>
      </c>
    </row>
    <row r="45" spans="3:14">
      <c r="K45" s="755">
        <v>6</v>
      </c>
      <c r="L45" s="747">
        <f>'2_1CLI統計表'!B118</f>
        <v>101.40165607651537</v>
      </c>
      <c r="M45" s="494">
        <f>'2_1CLI統計表'!O118</f>
        <v>100.4701</v>
      </c>
      <c r="N45" s="747">
        <f>'10関西地域_兵庫'!L57</f>
        <v>101.0793500269499</v>
      </c>
    </row>
    <row r="46" spans="3:14" ht="16.5" customHeight="1">
      <c r="K46" s="755">
        <v>7</v>
      </c>
      <c r="L46" s="747">
        <f>'2_1CLI統計表'!B119</f>
        <v>101.46438253821597</v>
      </c>
      <c r="M46" s="494">
        <f>'2_1CLI統計表'!O119</f>
        <v>100.42140000000001</v>
      </c>
      <c r="N46" s="747">
        <f>'10関西地域_兵庫'!L58</f>
        <v>101.17115679209253</v>
      </c>
    </row>
    <row r="47" spans="3:14" ht="16.5" customHeight="1">
      <c r="C47" s="228" t="s">
        <v>367</v>
      </c>
      <c r="D47" s="228"/>
      <c r="K47" s="758">
        <v>8</v>
      </c>
      <c r="L47" s="747">
        <f>'2_1CLI統計表'!B120</f>
        <v>101.47129442034183</v>
      </c>
      <c r="M47" s="494">
        <f>'2_1CLI統計表'!O120</f>
        <v>100.3631</v>
      </c>
      <c r="N47" s="747">
        <f>'10関西地域_兵庫'!L59</f>
        <v>101.24450552518749</v>
      </c>
    </row>
    <row r="48" spans="3:14" ht="16.5" customHeight="1">
      <c r="C48" s="229" t="s">
        <v>65</v>
      </c>
      <c r="D48" s="238" t="s">
        <v>351</v>
      </c>
      <c r="E48" s="239"/>
      <c r="F48" s="239"/>
      <c r="G48" s="240"/>
      <c r="K48" s="758">
        <v>9</v>
      </c>
      <c r="L48" s="747">
        <f>'2_1CLI統計表'!B121</f>
        <v>101.42423178472363</v>
      </c>
      <c r="M48" s="494">
        <f>'2_1CLI統計表'!O121</f>
        <v>100.28749999999999</v>
      </c>
      <c r="N48" s="747">
        <f>'10関西地域_兵庫'!L60</f>
        <v>101.30583301248481</v>
      </c>
    </row>
    <row r="49" spans="2:14" ht="16.5" customHeight="1">
      <c r="C49" s="229" t="s">
        <v>343</v>
      </c>
      <c r="D49" s="230" t="s">
        <v>368</v>
      </c>
      <c r="E49" s="231"/>
      <c r="F49" s="231"/>
      <c r="G49" s="232"/>
      <c r="K49" s="758">
        <v>10</v>
      </c>
      <c r="L49" s="747">
        <f>'2_1CLI統計表'!B122</f>
        <v>101.34443581337294</v>
      </c>
      <c r="M49" s="494">
        <f>'2_1CLI統計表'!O122</f>
        <v>100.20569999999999</v>
      </c>
      <c r="N49" s="747">
        <f>'10関西地域_兵庫'!L61</f>
        <v>101.35968205477545</v>
      </c>
    </row>
    <row r="50" spans="2:14" ht="16.5" customHeight="1">
      <c r="C50" s="229" t="s">
        <v>350</v>
      </c>
      <c r="D50" s="230" t="s">
        <v>780</v>
      </c>
      <c r="E50" s="231"/>
      <c r="F50" s="231"/>
      <c r="G50" s="232"/>
      <c r="K50" s="757">
        <v>11</v>
      </c>
      <c r="L50" s="747">
        <f>'2_1CLI統計表'!B123</f>
        <v>101.18606519331863</v>
      </c>
      <c r="M50" s="494">
        <f>'2_1CLI統計表'!O123</f>
        <v>100.1223</v>
      </c>
      <c r="N50" s="747">
        <f>'10関西地域_兵庫'!L62</f>
        <v>101.38745370462938</v>
      </c>
    </row>
    <row r="51" spans="2:14" ht="16.5" customHeight="1">
      <c r="C51" s="229" t="s">
        <v>345</v>
      </c>
      <c r="D51" s="230" t="s">
        <v>455</v>
      </c>
      <c r="E51" s="231"/>
      <c r="F51" s="231"/>
      <c r="G51" s="232"/>
      <c r="K51" s="756">
        <v>12</v>
      </c>
      <c r="L51" s="749">
        <f>'2_1CLI統計表'!B124</f>
        <v>100.95771897713763</v>
      </c>
      <c r="M51" s="542">
        <f>'2_1CLI統計表'!O124</f>
        <v>100.0569</v>
      </c>
      <c r="N51" s="749">
        <f>'10関西地域_兵庫'!L63</f>
        <v>101.35684047539051</v>
      </c>
    </row>
    <row r="52" spans="2:14" ht="16.5" customHeight="1">
      <c r="C52" s="229" t="s">
        <v>349</v>
      </c>
      <c r="D52" s="230" t="s">
        <v>781</v>
      </c>
      <c r="E52" s="231"/>
      <c r="F52" s="231"/>
      <c r="G52" s="232"/>
      <c r="K52" s="755" t="s">
        <v>1213</v>
      </c>
      <c r="L52" s="747">
        <f>'2_1CLI統計表'!B125</f>
        <v>100.71340576570596</v>
      </c>
      <c r="M52" s="494">
        <f>'2_1CLI統計表'!O125</f>
        <v>100.0149</v>
      </c>
      <c r="N52" s="747">
        <f>'10関西地域_兵庫'!L64</f>
        <v>101.27014524189144</v>
      </c>
    </row>
    <row r="53" spans="2:14">
      <c r="C53" s="233" t="s">
        <v>281</v>
      </c>
      <c r="D53" s="234" t="s">
        <v>369</v>
      </c>
      <c r="E53" s="235"/>
      <c r="F53" s="235"/>
      <c r="G53" s="236"/>
      <c r="K53" s="755">
        <v>2</v>
      </c>
      <c r="L53" s="747">
        <f>'2_1CLI統計表'!B126</f>
        <v>100.48834677259099</v>
      </c>
      <c r="M53" s="494">
        <f>'2_1CLI統計表'!O126</f>
        <v>99.996960000000001</v>
      </c>
      <c r="N53" s="747">
        <f>'10関西地域_兵庫'!L65</f>
        <v>101.13778285459375</v>
      </c>
    </row>
    <row r="54" spans="2:14" ht="15.75" customHeight="1">
      <c r="K54" s="755">
        <v>3</v>
      </c>
      <c r="L54" s="747">
        <f>'2_1CLI統計表'!B127</f>
        <v>100.35813548428321</v>
      </c>
      <c r="M54" s="494">
        <f>'2_1CLI統計表'!O127</f>
        <v>99.999809999999997</v>
      </c>
      <c r="N54" s="747">
        <f>'10関西地域_兵庫'!L66</f>
        <v>101.00225726939939</v>
      </c>
    </row>
    <row r="55" spans="2:14" ht="15.75" customHeight="1">
      <c r="C55" s="2690" t="s">
        <v>1502</v>
      </c>
      <c r="D55" s="2691"/>
      <c r="E55" s="2691"/>
      <c r="F55" s="2692"/>
      <c r="G55" s="975"/>
      <c r="K55" s="755">
        <v>4</v>
      </c>
      <c r="L55" s="747">
        <f>'2_1CLI統計表'!B128</f>
        <v>100.30863966437543</v>
      </c>
      <c r="M55" s="494">
        <f>'2_1CLI統計表'!O128</f>
        <v>100.0107</v>
      </c>
      <c r="N55" s="747">
        <f>'10関西地域_兵庫'!L67</f>
        <v>100.87459297173208</v>
      </c>
    </row>
    <row r="56" spans="2:14" ht="14">
      <c r="B56" s="206"/>
      <c r="C56" s="2693" t="s">
        <v>1503</v>
      </c>
      <c r="D56" s="2694"/>
      <c r="E56" s="2694"/>
      <c r="F56" s="2695"/>
      <c r="G56" s="976"/>
      <c r="K56" s="755">
        <v>5</v>
      </c>
      <c r="L56" s="747">
        <f>'2_1CLI統計表'!B129</f>
        <v>100.29571315228569</v>
      </c>
      <c r="M56" s="494">
        <f>'2_1CLI統計表'!O129</f>
        <v>100.0286</v>
      </c>
      <c r="N56" s="747">
        <f>'10関西地域_兵庫'!L68</f>
        <v>100.75689764025728</v>
      </c>
    </row>
    <row r="57" spans="2:14">
      <c r="K57" s="755">
        <v>6</v>
      </c>
      <c r="L57" s="747">
        <f>'2_1CLI統計表'!B130</f>
        <v>100.29646155891548</v>
      </c>
      <c r="M57" s="494">
        <f>'2_1CLI統計表'!O130</f>
        <v>100.045</v>
      </c>
      <c r="N57" s="747">
        <f>'10関西地域_兵庫'!L69</f>
        <v>100.63732713611057</v>
      </c>
    </row>
    <row r="58" spans="2:14">
      <c r="K58" s="755">
        <v>7</v>
      </c>
      <c r="L58" s="747">
        <f>'2_1CLI統計表'!B131</f>
        <v>100.29259843832226</v>
      </c>
      <c r="M58" s="494">
        <f>'2_1CLI統計表'!O131</f>
        <v>100.0581</v>
      </c>
      <c r="N58" s="747">
        <f>'10関西地域_兵庫'!L70</f>
        <v>100.50463068592887</v>
      </c>
    </row>
    <row r="59" spans="2:14">
      <c r="K59" s="758">
        <v>8</v>
      </c>
      <c r="L59" s="747">
        <f>'2_1CLI統計表'!B132</f>
        <v>100.19739281418475</v>
      </c>
      <c r="M59" s="494">
        <f>'2_1CLI統計表'!O132</f>
        <v>100.06529999999999</v>
      </c>
      <c r="N59" s="747">
        <f>'10関西地域_兵庫'!L71</f>
        <v>100.34912244488774</v>
      </c>
    </row>
    <row r="60" spans="2:14">
      <c r="K60" s="758">
        <v>9</v>
      </c>
      <c r="L60" s="747">
        <f>'2_1CLI統計表'!B133</f>
        <v>99.988776815904359</v>
      </c>
      <c r="M60" s="494">
        <f>'2_1CLI統計表'!O133</f>
        <v>100.0509</v>
      </c>
      <c r="N60" s="747">
        <f>'10関西地域_兵庫'!L72</f>
        <v>100.17895880025119</v>
      </c>
    </row>
    <row r="61" spans="2:14">
      <c r="K61" s="758">
        <v>10</v>
      </c>
      <c r="L61" s="747">
        <f>'2_1CLI統計表'!B134</f>
        <v>99.660174750471086</v>
      </c>
      <c r="M61" s="494">
        <f>'2_1CLI統計表'!O134</f>
        <v>100.01</v>
      </c>
      <c r="N61" s="747">
        <f>'10関西地域_兵庫'!L73</f>
        <v>100.02052629127262</v>
      </c>
    </row>
    <row r="62" spans="2:14">
      <c r="K62" s="757">
        <v>11</v>
      </c>
      <c r="L62" s="747">
        <f>'2_1CLI統計表'!B135</f>
        <v>99.223379341185407</v>
      </c>
      <c r="M62" s="494">
        <f>'2_1CLI統計表'!O135</f>
        <v>99.954329999999999</v>
      </c>
      <c r="N62" s="747">
        <f>'10関西地域_兵庫'!L74</f>
        <v>99.880573392374089</v>
      </c>
    </row>
    <row r="63" spans="2:14">
      <c r="K63" s="756">
        <v>12</v>
      </c>
      <c r="L63" s="749">
        <f>'2_1CLI統計表'!B136</f>
        <v>98.817079183725511</v>
      </c>
      <c r="M63" s="542">
        <f>'2_1CLI統計表'!O136</f>
        <v>99.907709999999994</v>
      </c>
      <c r="N63" s="749">
        <f>'10関西地域_兵庫'!L75</f>
        <v>99.790338434153881</v>
      </c>
    </row>
    <row r="64" spans="2:14">
      <c r="K64" s="755" t="s">
        <v>1257</v>
      </c>
      <c r="L64" s="747">
        <f>'2_1CLI統計表'!B137</f>
        <v>98.514606222899459</v>
      </c>
      <c r="M64" s="494">
        <f>'2_1CLI統計表'!O137</f>
        <v>99.896820000000005</v>
      </c>
      <c r="N64" s="747">
        <f>'10関西地域_兵庫'!L76</f>
        <v>99.733205639321554</v>
      </c>
    </row>
    <row r="65" spans="11:14">
      <c r="K65" s="755">
        <v>2</v>
      </c>
      <c r="L65" s="747">
        <f>'2_1CLI統計表'!B138</f>
        <v>98.424809431378904</v>
      </c>
      <c r="M65" s="494">
        <f>'2_1CLI統計表'!O138</f>
        <v>99.928880000000007</v>
      </c>
      <c r="N65" s="747">
        <f>'10関西地域_兵庫'!L77</f>
        <v>99.716496151302039</v>
      </c>
    </row>
    <row r="66" spans="11:14">
      <c r="K66" s="755">
        <v>3</v>
      </c>
      <c r="L66" s="747">
        <f>'2_1CLI統計表'!B139</f>
        <v>98.52859637802969</v>
      </c>
      <c r="M66" s="494">
        <f>'2_1CLI統計表'!O139</f>
        <v>99.977549999999994</v>
      </c>
      <c r="N66" s="747">
        <f>'10関西地域_兵庫'!L78</f>
        <v>99.722566828396225</v>
      </c>
    </row>
    <row r="67" spans="11:14">
      <c r="K67" s="755">
        <v>4</v>
      </c>
      <c r="L67" s="747">
        <f>'2_1CLI統計表'!B140</f>
        <v>98.797786532190145</v>
      </c>
      <c r="M67" s="494">
        <f>'2_1CLI統計表'!O140</f>
        <v>100.03489999999999</v>
      </c>
      <c r="N67" s="747">
        <f>'10関西地域_兵庫'!L79</f>
        <v>99.752656868360376</v>
      </c>
    </row>
    <row r="68" spans="11:14">
      <c r="K68" s="755">
        <v>5</v>
      </c>
      <c r="L68" s="747">
        <f>'2_1CLI統計表'!B141</f>
        <v>99.159580866154172</v>
      </c>
      <c r="M68" s="494">
        <f>'2_1CLI統計表'!O141</f>
        <v>100.08069999999999</v>
      </c>
      <c r="N68" s="747">
        <f>'10関西地域_兵庫'!L80</f>
        <v>99.78904989736273</v>
      </c>
    </row>
    <row r="69" spans="11:14">
      <c r="K69" s="755">
        <v>6</v>
      </c>
      <c r="L69" s="747">
        <f>'2_1CLI統計表'!B142</f>
        <v>99.533762006716159</v>
      </c>
      <c r="M69" s="494">
        <f>'2_1CLI統計表'!O142</f>
        <v>100.1028</v>
      </c>
      <c r="N69" s="747">
        <f>'10関西地域_兵庫'!L81</f>
        <v>99.860441598603515</v>
      </c>
    </row>
    <row r="70" spans="11:14">
      <c r="K70" s="755">
        <v>7</v>
      </c>
      <c r="L70" s="747">
        <f>'2_1CLI統計表'!B143</f>
        <v>99.847899654692384</v>
      </c>
      <c r="M70" s="494">
        <f>'2_1CLI統計表'!O143</f>
        <v>100.1052</v>
      </c>
      <c r="N70" s="747">
        <f>'10関西地域_兵庫'!L82</f>
        <v>99.986274915719846</v>
      </c>
    </row>
    <row r="71" spans="11:14">
      <c r="K71" s="758">
        <v>8</v>
      </c>
      <c r="L71" s="747">
        <f>'2_1CLI統計表'!B144</f>
        <v>100.07137010128936</v>
      </c>
      <c r="M71" s="494">
        <f>'2_1CLI統計表'!O144</f>
        <v>100.093</v>
      </c>
      <c r="N71" s="747">
        <f>'10関西地域_兵庫'!L83</f>
        <v>100.16169746141034</v>
      </c>
    </row>
    <row r="72" spans="11:14">
      <c r="K72" s="758">
        <v>9</v>
      </c>
      <c r="L72" s="747">
        <f>'2_1CLI統計表'!B145</f>
        <v>100.26827105902208</v>
      </c>
      <c r="M72" s="494">
        <f>'2_1CLI統計表'!O145</f>
        <v>100.0822</v>
      </c>
      <c r="N72" s="747">
        <f>'10関西地域_兵庫'!L84</f>
        <v>100.38152881840497</v>
      </c>
    </row>
    <row r="73" spans="11:14">
      <c r="K73" s="758">
        <v>10</v>
      </c>
      <c r="L73" s="747">
        <f>'2_1CLI統計表'!B146</f>
        <v>100.32561725931401</v>
      </c>
      <c r="M73" s="494">
        <f>'2_1CLI統計表'!O146</f>
        <v>100.06870000000001</v>
      </c>
    </row>
    <row r="74" spans="11:14">
      <c r="K74" s="757">
        <v>11</v>
      </c>
      <c r="L74" s="747"/>
      <c r="M74" s="494">
        <f>'2_1CLI統計表'!O147</f>
        <v>100.05500000000001</v>
      </c>
    </row>
    <row r="75" spans="11:14">
      <c r="K75" s="756">
        <v>12</v>
      </c>
      <c r="L75" s="935"/>
      <c r="M75" s="935"/>
      <c r="N75" s="935"/>
    </row>
    <row r="100" spans="12:12">
      <c r="L100" s="263"/>
    </row>
    <row r="101" spans="12:12">
      <c r="L101" s="263"/>
    </row>
    <row r="102" spans="12:12">
      <c r="L102" s="263"/>
    </row>
    <row r="103" spans="12:12">
      <c r="L103" s="263"/>
    </row>
    <row r="104" spans="12:12">
      <c r="L104" s="263"/>
    </row>
    <row r="105" spans="12:12">
      <c r="L105" s="263"/>
    </row>
    <row r="106" spans="12:12">
      <c r="L106" s="263"/>
    </row>
    <row r="107" spans="12:12">
      <c r="L107" s="263"/>
    </row>
    <row r="108" spans="12:12">
      <c r="L108" s="263"/>
    </row>
    <row r="109" spans="12:12">
      <c r="L109" s="263"/>
    </row>
    <row r="110" spans="12:12">
      <c r="L110" s="263"/>
    </row>
    <row r="111" spans="12:12">
      <c r="L111" s="263"/>
    </row>
    <row r="112" spans="12:12">
      <c r="L112" s="263"/>
    </row>
    <row r="113" spans="12:12">
      <c r="L113" s="263"/>
    </row>
    <row r="114" spans="12:12">
      <c r="L114" s="263"/>
    </row>
    <row r="115" spans="12:12">
      <c r="L115" s="263"/>
    </row>
    <row r="116" spans="12:12">
      <c r="L116" s="263"/>
    </row>
    <row r="117" spans="12:12">
      <c r="L117" s="263"/>
    </row>
    <row r="118" spans="12:12">
      <c r="L118" s="263"/>
    </row>
    <row r="119" spans="12:12">
      <c r="L119" s="263"/>
    </row>
    <row r="120" spans="12:12">
      <c r="L120" s="263"/>
    </row>
    <row r="121" spans="12:12">
      <c r="L121" s="263"/>
    </row>
    <row r="122" spans="12:12">
      <c r="L122" s="263"/>
    </row>
    <row r="123" spans="12:12">
      <c r="L123" s="263"/>
    </row>
    <row r="124" spans="12:12">
      <c r="L124" s="263"/>
    </row>
    <row r="125" spans="12:12">
      <c r="L125" s="263"/>
    </row>
    <row r="126" spans="12:12">
      <c r="L126" s="263"/>
    </row>
    <row r="127" spans="12:12">
      <c r="L127" s="263"/>
    </row>
    <row r="128" spans="12:12">
      <c r="L128" s="263"/>
    </row>
    <row r="129" spans="12:12">
      <c r="L129" s="263"/>
    </row>
    <row r="130" spans="12:12">
      <c r="L130" s="263"/>
    </row>
    <row r="131" spans="12:12">
      <c r="L131" s="263"/>
    </row>
    <row r="132" spans="12:12">
      <c r="L132" s="263"/>
    </row>
    <row r="133" spans="12:12">
      <c r="L133" s="263"/>
    </row>
    <row r="134" spans="12:12">
      <c r="L134" s="263"/>
    </row>
    <row r="135" spans="12:12">
      <c r="L135" s="263"/>
    </row>
    <row r="136" spans="12:12">
      <c r="L136" s="263"/>
    </row>
    <row r="137" spans="12:12">
      <c r="L137" s="263"/>
    </row>
    <row r="138" spans="12:12">
      <c r="L138" s="263"/>
    </row>
    <row r="139" spans="12:12">
      <c r="L139" s="263"/>
    </row>
    <row r="140" spans="12:12">
      <c r="L140" s="263"/>
    </row>
    <row r="141" spans="12:12">
      <c r="L141" s="263"/>
    </row>
    <row r="142" spans="12:12">
      <c r="L142" s="263"/>
    </row>
    <row r="143" spans="12:12">
      <c r="L143" s="263"/>
    </row>
    <row r="144" spans="12:12">
      <c r="L144" s="263"/>
    </row>
    <row r="145" spans="12:12">
      <c r="L145" s="263"/>
    </row>
    <row r="146" spans="12:12">
      <c r="L146" s="263"/>
    </row>
    <row r="147" spans="12:12">
      <c r="L147" s="263"/>
    </row>
    <row r="148" spans="12:12">
      <c r="L148" s="263"/>
    </row>
    <row r="149" spans="12:12">
      <c r="L149" s="263"/>
    </row>
    <row r="150" spans="12:12">
      <c r="L150" s="263"/>
    </row>
    <row r="151" spans="12:12">
      <c r="L151" s="263"/>
    </row>
    <row r="152" spans="12:12">
      <c r="L152" s="263"/>
    </row>
    <row r="153" spans="12:12">
      <c r="L153" s="263"/>
    </row>
    <row r="154" spans="12:12">
      <c r="L154" s="263"/>
    </row>
    <row r="155" spans="12:12">
      <c r="L155" s="263"/>
    </row>
    <row r="156" spans="12:12">
      <c r="L156" s="263"/>
    </row>
    <row r="157" spans="12:12">
      <c r="L157" s="263"/>
    </row>
    <row r="158" spans="12:12">
      <c r="L158" s="263"/>
    </row>
    <row r="159" spans="12:12">
      <c r="L159" s="263"/>
    </row>
    <row r="160" spans="12:12">
      <c r="L160" s="263"/>
    </row>
    <row r="161" spans="12:12">
      <c r="L161" s="263"/>
    </row>
    <row r="162" spans="12:12">
      <c r="L162" s="263"/>
    </row>
    <row r="163" spans="12:12">
      <c r="L163" s="263"/>
    </row>
    <row r="164" spans="12:12">
      <c r="L164" s="263"/>
    </row>
    <row r="165" spans="12:12">
      <c r="L165" s="263"/>
    </row>
    <row r="166" spans="12:12">
      <c r="L166" s="263"/>
    </row>
    <row r="167" spans="12:12">
      <c r="L167" s="263"/>
    </row>
    <row r="168" spans="12:12">
      <c r="L168" s="263"/>
    </row>
    <row r="169" spans="12:12">
      <c r="L169" s="263"/>
    </row>
    <row r="170" spans="12:12">
      <c r="L170" s="263"/>
    </row>
    <row r="171" spans="12:12">
      <c r="L171" s="263"/>
    </row>
    <row r="172" spans="12:12">
      <c r="L172" s="263"/>
    </row>
    <row r="173" spans="12:12">
      <c r="L173" s="263"/>
    </row>
    <row r="174" spans="12:12">
      <c r="L174" s="263"/>
    </row>
    <row r="175" spans="12:12">
      <c r="L175" s="263"/>
    </row>
    <row r="176" spans="12:12">
      <c r="L176" s="263"/>
    </row>
    <row r="177" spans="12:12">
      <c r="L177" s="263"/>
    </row>
    <row r="178" spans="12:12">
      <c r="L178" s="263"/>
    </row>
    <row r="179" spans="12:12">
      <c r="L179" s="263"/>
    </row>
    <row r="180" spans="12:12">
      <c r="L180" s="263"/>
    </row>
    <row r="181" spans="12:12">
      <c r="L181" s="263"/>
    </row>
    <row r="182" spans="12:12">
      <c r="L182" s="263"/>
    </row>
    <row r="183" spans="12:12">
      <c r="L183" s="263"/>
    </row>
    <row r="184" spans="12:12">
      <c r="L184" s="263"/>
    </row>
    <row r="185" spans="12:12">
      <c r="L185" s="263"/>
    </row>
    <row r="186" spans="12:12">
      <c r="L186" s="263"/>
    </row>
    <row r="187" spans="12:12">
      <c r="L187" s="263"/>
    </row>
    <row r="188" spans="12:12">
      <c r="L188" s="263"/>
    </row>
    <row r="189" spans="12:12">
      <c r="L189" s="263"/>
    </row>
    <row r="190" spans="12:12">
      <c r="L190" s="263"/>
    </row>
    <row r="191" spans="12:12">
      <c r="L191" s="263"/>
    </row>
    <row r="192" spans="12:12">
      <c r="L192" s="263"/>
    </row>
    <row r="193" spans="12:12">
      <c r="L193" s="263"/>
    </row>
    <row r="194" spans="12:12">
      <c r="L194" s="263"/>
    </row>
    <row r="195" spans="12:12">
      <c r="L195" s="263"/>
    </row>
    <row r="196" spans="12:12">
      <c r="L196" s="263"/>
    </row>
    <row r="197" spans="12:12">
      <c r="L197" s="263"/>
    </row>
    <row r="198" spans="12:12">
      <c r="L198" s="263"/>
    </row>
    <row r="199" spans="12:12">
      <c r="L199" s="263"/>
    </row>
    <row r="200" spans="12:12">
      <c r="L200" s="263"/>
    </row>
    <row r="201" spans="12:12">
      <c r="L201" s="263"/>
    </row>
    <row r="202" spans="12:12">
      <c r="L202" s="263"/>
    </row>
    <row r="203" spans="12:12">
      <c r="L203" s="263"/>
    </row>
    <row r="204" spans="12:12">
      <c r="L204" s="263"/>
    </row>
    <row r="205" spans="12:12">
      <c r="L205" s="263"/>
    </row>
    <row r="206" spans="12:12">
      <c r="L206" s="263"/>
    </row>
    <row r="207" spans="12:12">
      <c r="L207" s="263"/>
    </row>
    <row r="208" spans="12:12">
      <c r="L208" s="263"/>
    </row>
    <row r="209" spans="12:12">
      <c r="L209" s="263"/>
    </row>
    <row r="210" spans="12:12">
      <c r="L210" s="263"/>
    </row>
    <row r="211" spans="12:12">
      <c r="L211" s="263"/>
    </row>
    <row r="212" spans="12:12">
      <c r="L212" s="263"/>
    </row>
    <row r="213" spans="12:12">
      <c r="L213" s="263"/>
    </row>
    <row r="214" spans="12:12">
      <c r="L214" s="263"/>
    </row>
    <row r="215" spans="12:12">
      <c r="L215" s="263"/>
    </row>
    <row r="228" spans="12:12">
      <c r="L228" s="263"/>
    </row>
    <row r="229" spans="12:12">
      <c r="L229" s="263"/>
    </row>
    <row r="230" spans="12:12">
      <c r="L230" s="263"/>
    </row>
    <row r="231" spans="12:12">
      <c r="L231" s="263"/>
    </row>
    <row r="232" spans="12:12">
      <c r="L232" s="263"/>
    </row>
    <row r="233" spans="12:12">
      <c r="L233" s="263"/>
    </row>
    <row r="234" spans="12:12">
      <c r="L234" s="263"/>
    </row>
    <row r="235" spans="12:12">
      <c r="L235" s="263"/>
    </row>
    <row r="236" spans="12:12">
      <c r="L236" s="263"/>
    </row>
    <row r="237" spans="12:12">
      <c r="L237" s="263"/>
    </row>
    <row r="238" spans="12:12">
      <c r="L238" s="263"/>
    </row>
    <row r="239" spans="12:12">
      <c r="L239" s="263"/>
    </row>
    <row r="240" spans="12:12">
      <c r="L240" s="263"/>
    </row>
    <row r="241" spans="12:12">
      <c r="L241" s="263"/>
    </row>
    <row r="242" spans="12:12">
      <c r="L242" s="263"/>
    </row>
    <row r="243" spans="12:12">
      <c r="L243" s="263"/>
    </row>
    <row r="244" spans="12:12">
      <c r="L244" s="263"/>
    </row>
    <row r="245" spans="12:12">
      <c r="L245" s="263"/>
    </row>
    <row r="246" spans="12:12">
      <c r="L246" s="263"/>
    </row>
    <row r="247" spans="12:12">
      <c r="L247" s="263"/>
    </row>
    <row r="248" spans="12:12">
      <c r="L248" s="263"/>
    </row>
    <row r="249" spans="12:12">
      <c r="L249" s="263"/>
    </row>
    <row r="250" spans="12:12">
      <c r="L250" s="263"/>
    </row>
    <row r="251" spans="12:12">
      <c r="L251" s="263"/>
    </row>
    <row r="252" spans="12:12">
      <c r="L252" s="263"/>
    </row>
    <row r="253" spans="12:12">
      <c r="L253" s="263"/>
    </row>
    <row r="254" spans="12:12">
      <c r="L254" s="263"/>
    </row>
    <row r="255" spans="12:12">
      <c r="L255" s="263"/>
    </row>
    <row r="256" spans="12:12">
      <c r="L256" s="263"/>
    </row>
    <row r="257" spans="12:12">
      <c r="L257" s="263"/>
    </row>
    <row r="258" spans="12:12">
      <c r="L258" s="263"/>
    </row>
    <row r="259" spans="12:12">
      <c r="L259" s="263"/>
    </row>
    <row r="260" spans="12:12">
      <c r="L260" s="263"/>
    </row>
    <row r="261" spans="12:12">
      <c r="L261" s="263"/>
    </row>
    <row r="262" spans="12:12">
      <c r="L262" s="263"/>
    </row>
    <row r="263" spans="12:12">
      <c r="L263" s="263"/>
    </row>
    <row r="264" spans="12:12">
      <c r="L264" s="263"/>
    </row>
    <row r="265" spans="12:12">
      <c r="L265" s="263"/>
    </row>
    <row r="266" spans="12:12">
      <c r="L266" s="263"/>
    </row>
    <row r="267" spans="12:12">
      <c r="L267" s="263"/>
    </row>
    <row r="268" spans="12:12">
      <c r="L268" s="263"/>
    </row>
    <row r="269" spans="12:12">
      <c r="L269" s="263"/>
    </row>
    <row r="270" spans="12:12">
      <c r="L270" s="263"/>
    </row>
    <row r="271" spans="12:12">
      <c r="L271" s="263"/>
    </row>
    <row r="272" spans="12:12">
      <c r="L272" s="263"/>
    </row>
    <row r="273" spans="12:12">
      <c r="L273" s="263"/>
    </row>
    <row r="274" spans="12:12">
      <c r="L274" s="263"/>
    </row>
    <row r="275" spans="12:12">
      <c r="L275" s="263"/>
    </row>
    <row r="276" spans="12:12">
      <c r="L276" s="263"/>
    </row>
    <row r="277" spans="12:12">
      <c r="L277" s="263"/>
    </row>
    <row r="278" spans="12:12">
      <c r="L278" s="263"/>
    </row>
    <row r="279" spans="12:12">
      <c r="L279" s="263"/>
    </row>
    <row r="280" spans="12:12">
      <c r="L280" s="263"/>
    </row>
    <row r="281" spans="12:12">
      <c r="L281" s="263"/>
    </row>
    <row r="282" spans="12:12">
      <c r="L282" s="263"/>
    </row>
    <row r="283" spans="12:12">
      <c r="L283" s="263"/>
    </row>
    <row r="284" spans="12:12">
      <c r="L284" s="263"/>
    </row>
    <row r="285" spans="12:12">
      <c r="L285" s="263"/>
    </row>
    <row r="286" spans="12:12">
      <c r="L286" s="263"/>
    </row>
    <row r="287" spans="12:12">
      <c r="L287" s="263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6" customWidth="1"/>
    <col min="24" max="24" width="7.36328125" style="9" customWidth="1"/>
    <col min="25" max="16384" width="9" style="9"/>
  </cols>
  <sheetData>
    <row r="1" spans="1:25" ht="14">
      <c r="A1" s="215" t="s">
        <v>1433</v>
      </c>
      <c r="B1" s="10"/>
      <c r="C1" s="10"/>
      <c r="D1" s="10"/>
      <c r="E1" s="10" t="s">
        <v>64</v>
      </c>
      <c r="F1" s="992" t="s">
        <v>775</v>
      </c>
      <c r="G1" s="992"/>
      <c r="H1" s="992"/>
      <c r="I1" s="10"/>
      <c r="J1" s="10"/>
      <c r="K1" s="10"/>
      <c r="L1" s="10"/>
      <c r="M1" s="10"/>
      <c r="N1" s="215" t="s">
        <v>462</v>
      </c>
      <c r="O1" s="10"/>
      <c r="P1" s="10"/>
      <c r="Q1" s="992" t="s">
        <v>811</v>
      </c>
      <c r="R1" s="992"/>
      <c r="S1" s="10"/>
      <c r="T1" s="2321">
        <v>45645</v>
      </c>
      <c r="U1" s="10"/>
      <c r="V1" s="228"/>
      <c r="W1" s="228"/>
      <c r="X1" s="10"/>
      <c r="Y1" s="10"/>
    </row>
    <row r="2" spans="1:25" ht="13.5" thickBot="1">
      <c r="A2" s="9"/>
      <c r="B2" s="10" t="s">
        <v>64</v>
      </c>
      <c r="C2" s="10"/>
      <c r="D2" s="10"/>
      <c r="E2" s="2706" t="s">
        <v>429</v>
      </c>
      <c r="F2" s="2706"/>
      <c r="G2" s="2706" t="s">
        <v>430</v>
      </c>
      <c r="H2" s="2706"/>
      <c r="I2" s="43"/>
      <c r="J2" s="10"/>
      <c r="K2" s="10"/>
      <c r="L2" s="10"/>
      <c r="M2" s="10"/>
      <c r="N2" s="58" t="s">
        <v>64</v>
      </c>
      <c r="O2" s="10"/>
      <c r="P2" s="10"/>
      <c r="Q2" s="10"/>
      <c r="R2" s="10"/>
      <c r="S2" s="10"/>
      <c r="T2" s="2706" t="s">
        <v>430</v>
      </c>
      <c r="U2" s="2706"/>
      <c r="V2" s="228"/>
      <c r="W2" s="228"/>
      <c r="X2" s="10"/>
      <c r="Y2" s="10"/>
    </row>
    <row r="3" spans="1:25">
      <c r="A3" s="2257"/>
      <c r="B3" s="1734" t="s">
        <v>66</v>
      </c>
      <c r="C3" s="199"/>
      <c r="D3" s="490"/>
      <c r="E3" s="685" t="s">
        <v>446</v>
      </c>
      <c r="F3" s="685"/>
      <c r="G3" s="633" t="s">
        <v>447</v>
      </c>
      <c r="H3" s="634"/>
      <c r="I3" s="2707" t="s">
        <v>65</v>
      </c>
      <c r="J3" s="2709" t="s">
        <v>347</v>
      </c>
      <c r="K3" s="2710"/>
      <c r="L3" s="683" t="s">
        <v>585</v>
      </c>
      <c r="M3" s="433"/>
      <c r="N3" s="200"/>
      <c r="O3" s="199" t="s">
        <v>448</v>
      </c>
      <c r="P3" s="199"/>
      <c r="Q3" s="199"/>
      <c r="R3" s="633" t="s">
        <v>446</v>
      </c>
      <c r="S3" s="490"/>
      <c r="T3" s="634" t="s">
        <v>447</v>
      </c>
      <c r="U3" s="685"/>
      <c r="V3" s="2700" t="s">
        <v>366</v>
      </c>
      <c r="W3" s="2701"/>
      <c r="X3" s="1693" t="s">
        <v>585</v>
      </c>
      <c r="Y3" s="10"/>
    </row>
    <row r="4" spans="1:25" ht="13.25" customHeight="1" thickBot="1">
      <c r="A4" s="2258" t="s">
        <v>352</v>
      </c>
      <c r="B4" s="1764" t="s">
        <v>353</v>
      </c>
      <c r="C4" s="205" t="s">
        <v>265</v>
      </c>
      <c r="D4" s="1765" t="s">
        <v>267</v>
      </c>
      <c r="E4" s="710" t="s">
        <v>64</v>
      </c>
      <c r="F4" s="693" t="s">
        <v>265</v>
      </c>
      <c r="G4" s="613" t="s">
        <v>64</v>
      </c>
      <c r="H4" s="297" t="s">
        <v>265</v>
      </c>
      <c r="I4" s="2708"/>
      <c r="J4" s="2704" t="s">
        <v>366</v>
      </c>
      <c r="K4" s="2705"/>
      <c r="L4" s="684" t="s">
        <v>586</v>
      </c>
      <c r="M4" s="433"/>
      <c r="N4" s="204" t="s">
        <v>352</v>
      </c>
      <c r="O4" s="709" t="s">
        <v>449</v>
      </c>
      <c r="P4" s="205" t="s">
        <v>265</v>
      </c>
      <c r="Q4" s="693" t="s">
        <v>450</v>
      </c>
      <c r="R4" s="642"/>
      <c r="S4" s="297" t="s">
        <v>265</v>
      </c>
      <c r="T4" s="710" t="s">
        <v>64</v>
      </c>
      <c r="U4" s="693" t="s">
        <v>265</v>
      </c>
      <c r="V4" s="2702"/>
      <c r="W4" s="2703"/>
      <c r="X4" s="1701" t="s">
        <v>586</v>
      </c>
      <c r="Y4" s="10"/>
    </row>
    <row r="5" spans="1:25" ht="13.25" customHeight="1">
      <c r="A5" s="2259">
        <v>41275</v>
      </c>
      <c r="B5" s="1796">
        <v>98.024438605351023</v>
      </c>
      <c r="C5" s="972" t="s">
        <v>271</v>
      </c>
      <c r="D5" s="2263" t="s">
        <v>271</v>
      </c>
      <c r="E5" s="2262">
        <f>SUM(B5:B5)/3</f>
        <v>32.674812868450338</v>
      </c>
      <c r="F5" s="2273" t="s">
        <v>271</v>
      </c>
      <c r="G5" s="2274">
        <f>SUM(B5:B5)/7</f>
        <v>14.003491229335861</v>
      </c>
      <c r="H5" s="2263" t="s">
        <v>271</v>
      </c>
      <c r="I5" s="2275" t="s">
        <v>349</v>
      </c>
      <c r="J5" s="1751" t="str">
        <f t="shared" ref="J5:J68" si="0">IF(K5=1,"山",IF(K5=-1,"谷","---"))</f>
        <v>---</v>
      </c>
      <c r="K5" s="17">
        <v>0</v>
      </c>
      <c r="L5" s="200"/>
      <c r="M5" s="10"/>
      <c r="N5" s="201">
        <v>41275</v>
      </c>
      <c r="O5" s="1702">
        <v>99.581940000000003</v>
      </c>
      <c r="P5" s="972" t="s">
        <v>271</v>
      </c>
      <c r="Q5" s="1703" t="s">
        <v>271</v>
      </c>
      <c r="R5" s="645">
        <f>SUM(O5:O5)/3</f>
        <v>33.193980000000003</v>
      </c>
      <c r="S5" s="754" t="s">
        <v>271</v>
      </c>
      <c r="T5" s="692">
        <f>SUM(O5:O5)/7</f>
        <v>14.22599142857143</v>
      </c>
      <c r="U5" s="1009" t="s">
        <v>271</v>
      </c>
      <c r="V5" s="612" t="str">
        <f t="shared" ref="V5:V51" si="1">IF(W5=1,"山",IF(W5=-1,"谷","---"))</f>
        <v>---</v>
      </c>
      <c r="W5" s="248">
        <v>0</v>
      </c>
      <c r="X5" s="1694"/>
      <c r="Y5" s="218"/>
    </row>
    <row r="6" spans="1:25" ht="13.25" customHeight="1">
      <c r="A6" s="2253">
        <v>41306</v>
      </c>
      <c r="B6" s="1766">
        <v>98.454969391840706</v>
      </c>
      <c r="C6" s="21">
        <f t="shared" ref="C6:C69" si="2">B6-B5</f>
        <v>0.43053078648968324</v>
      </c>
      <c r="D6" s="1762" t="s">
        <v>271</v>
      </c>
      <c r="E6" s="690">
        <f>SUM(B5:B6)/3</f>
        <v>65.493135999063909</v>
      </c>
      <c r="F6" s="267">
        <f t="shared" ref="F6:F69" si="3">E6-E5</f>
        <v>32.818323130613571</v>
      </c>
      <c r="G6" s="1759">
        <f>SUM(B5:B6)/7</f>
        <v>28.068486856741679</v>
      </c>
      <c r="H6" s="1760">
        <f t="shared" ref="H6:H69" si="4">G6-G5</f>
        <v>14.064995627405818</v>
      </c>
      <c r="I6" s="2276" t="s">
        <v>343</v>
      </c>
      <c r="J6" s="1753" t="str">
        <f t="shared" si="0"/>
        <v>---</v>
      </c>
      <c r="K6" s="17">
        <v>0</v>
      </c>
      <c r="L6" s="648"/>
      <c r="M6" s="10"/>
      <c r="N6" s="202">
        <v>41306</v>
      </c>
      <c r="O6" s="714">
        <v>99.800529999999995</v>
      </c>
      <c r="P6" s="37">
        <f t="shared" ref="P6:P69" si="5">O6-O5</f>
        <v>0.21858999999999185</v>
      </c>
      <c r="Q6" s="686" t="s">
        <v>271</v>
      </c>
      <c r="R6" s="395">
        <f>SUM(O5:O6)/3</f>
        <v>66.460823333333337</v>
      </c>
      <c r="S6" s="298">
        <f t="shared" ref="S6:S69" si="6">R6-R5</f>
        <v>33.266843333333334</v>
      </c>
      <c r="T6" s="690">
        <f>SUM(O5:O6)/7</f>
        <v>28.483210000000003</v>
      </c>
      <c r="U6" s="267">
        <f t="shared" ref="U6:U69" si="7">T6-T5</f>
        <v>14.257218571428574</v>
      </c>
      <c r="V6" s="612" t="str">
        <f t="shared" si="1"/>
        <v>---</v>
      </c>
      <c r="W6" s="248">
        <v>0</v>
      </c>
      <c r="X6" s="1694"/>
      <c r="Y6" s="218"/>
    </row>
    <row r="7" spans="1:25" ht="13.25" customHeight="1">
      <c r="A7" s="2253">
        <v>41334</v>
      </c>
      <c r="B7" s="1766">
        <v>98.847123302139579</v>
      </c>
      <c r="C7" s="21">
        <f t="shared" si="2"/>
        <v>0.39215391029887314</v>
      </c>
      <c r="D7" s="1762" t="s">
        <v>271</v>
      </c>
      <c r="E7" s="690">
        <f t="shared" ref="E7:E39" si="8">SUM(B5:B7)/3</f>
        <v>98.442177099777112</v>
      </c>
      <c r="F7" s="267">
        <f t="shared" si="3"/>
        <v>32.949041100713202</v>
      </c>
      <c r="G7" s="1759">
        <f>SUM(B5:B7)/7</f>
        <v>42.189504471333052</v>
      </c>
      <c r="H7" s="1760">
        <f t="shared" si="4"/>
        <v>14.121017614591374</v>
      </c>
      <c r="I7" s="2276" t="s">
        <v>343</v>
      </c>
      <c r="J7" s="1753" t="str">
        <f t="shared" si="0"/>
        <v>---</v>
      </c>
      <c r="K7" s="17">
        <v>0</v>
      </c>
      <c r="L7" s="648"/>
      <c r="M7" s="10"/>
      <c r="N7" s="202">
        <v>41334</v>
      </c>
      <c r="O7" s="714">
        <v>100.0543</v>
      </c>
      <c r="P7" s="37">
        <f t="shared" si="5"/>
        <v>0.25377000000000294</v>
      </c>
      <c r="Q7" s="686" t="s">
        <v>271</v>
      </c>
      <c r="R7" s="395">
        <f t="shared" ref="R7:R70" si="9">SUM(O5:O7)/3</f>
        <v>99.81225666666667</v>
      </c>
      <c r="S7" s="298">
        <f t="shared" si="6"/>
        <v>33.351433333333333</v>
      </c>
      <c r="T7" s="690">
        <f>SUM(O5:O7)/7</f>
        <v>42.776681428571429</v>
      </c>
      <c r="U7" s="267">
        <f t="shared" si="7"/>
        <v>14.293471428571426</v>
      </c>
      <c r="V7" s="612" t="str">
        <f t="shared" si="1"/>
        <v>---</v>
      </c>
      <c r="W7" s="248">
        <v>0</v>
      </c>
      <c r="X7" s="1694"/>
      <c r="Y7" s="218"/>
    </row>
    <row r="8" spans="1:25" ht="13.25" customHeight="1">
      <c r="A8" s="2253">
        <v>41365</v>
      </c>
      <c r="B8" s="1766">
        <v>99.193536268792954</v>
      </c>
      <c r="C8" s="21">
        <f t="shared" si="2"/>
        <v>0.34641296665337507</v>
      </c>
      <c r="D8" s="1762" t="s">
        <v>271</v>
      </c>
      <c r="E8" s="690">
        <f t="shared" si="8"/>
        <v>98.831876320924422</v>
      </c>
      <c r="F8" s="267">
        <f t="shared" si="3"/>
        <v>0.38969922114731048</v>
      </c>
      <c r="G8" s="1759">
        <f>SUM(B5:B8)/7</f>
        <v>56.360009652589191</v>
      </c>
      <c r="H8" s="1760">
        <f t="shared" si="4"/>
        <v>14.170505181256139</v>
      </c>
      <c r="I8" s="2276" t="s">
        <v>344</v>
      </c>
      <c r="J8" s="1753" t="str">
        <f t="shared" si="0"/>
        <v>---</v>
      </c>
      <c r="K8" s="17">
        <v>0</v>
      </c>
      <c r="L8" s="648"/>
      <c r="M8" s="10"/>
      <c r="N8" s="202">
        <v>41365</v>
      </c>
      <c r="O8" s="714">
        <v>100.31619999999999</v>
      </c>
      <c r="P8" s="37">
        <f t="shared" si="5"/>
        <v>0.26189999999999714</v>
      </c>
      <c r="Q8" s="686" t="s">
        <v>271</v>
      </c>
      <c r="R8" s="395">
        <f t="shared" si="9"/>
        <v>100.05700999999999</v>
      </c>
      <c r="S8" s="298">
        <f t="shared" si="6"/>
        <v>0.24475333333332117</v>
      </c>
      <c r="T8" s="690">
        <f>SUM(O5:O8)/7</f>
        <v>57.107567142857143</v>
      </c>
      <c r="U8" s="267">
        <f t="shared" si="7"/>
        <v>14.330885714285714</v>
      </c>
      <c r="V8" s="612" t="str">
        <f t="shared" si="1"/>
        <v>---</v>
      </c>
      <c r="W8" s="248">
        <v>0</v>
      </c>
      <c r="X8" s="1694"/>
      <c r="Y8" s="218"/>
    </row>
    <row r="9" spans="1:25" ht="13.25" customHeight="1">
      <c r="A9" s="2253">
        <v>41395</v>
      </c>
      <c r="B9" s="1766">
        <v>99.51680841413183</v>
      </c>
      <c r="C9" s="21">
        <f t="shared" si="2"/>
        <v>0.32327214533887627</v>
      </c>
      <c r="D9" s="1762" t="s">
        <v>271</v>
      </c>
      <c r="E9" s="690">
        <f t="shared" si="8"/>
        <v>99.185822661688121</v>
      </c>
      <c r="F9" s="267">
        <f t="shared" si="3"/>
        <v>0.35394634076369869</v>
      </c>
      <c r="G9" s="1759">
        <f>SUM(B5:B9)/7</f>
        <v>70.576696568893738</v>
      </c>
      <c r="H9" s="1760">
        <f t="shared" si="4"/>
        <v>14.216686916304546</v>
      </c>
      <c r="I9" s="2276" t="s">
        <v>344</v>
      </c>
      <c r="J9" s="1753" t="str">
        <f t="shared" si="0"/>
        <v>---</v>
      </c>
      <c r="K9" s="17">
        <v>0</v>
      </c>
      <c r="L9" s="648"/>
      <c r="M9" s="10"/>
      <c r="N9" s="202">
        <v>41395</v>
      </c>
      <c r="O9" s="714">
        <v>100.55970000000001</v>
      </c>
      <c r="P9" s="37">
        <f t="shared" si="5"/>
        <v>0.2435000000000116</v>
      </c>
      <c r="Q9" s="686" t="s">
        <v>271</v>
      </c>
      <c r="R9" s="395">
        <f t="shared" si="9"/>
        <v>100.31006666666667</v>
      </c>
      <c r="S9" s="298">
        <f t="shared" si="6"/>
        <v>0.25305666666668003</v>
      </c>
      <c r="T9" s="690">
        <f>SUM(O5:O9)/7</f>
        <v>71.473238571428581</v>
      </c>
      <c r="U9" s="267">
        <f t="shared" si="7"/>
        <v>14.365671428571439</v>
      </c>
      <c r="V9" s="612" t="str">
        <f t="shared" si="1"/>
        <v>---</v>
      </c>
      <c r="W9" s="248">
        <v>0</v>
      </c>
      <c r="X9" s="1694"/>
      <c r="Y9" s="218"/>
    </row>
    <row r="10" spans="1:25" ht="13.25" customHeight="1">
      <c r="A10" s="2253">
        <v>41426</v>
      </c>
      <c r="B10" s="1766">
        <v>99.821784288574236</v>
      </c>
      <c r="C10" s="21">
        <f t="shared" si="2"/>
        <v>0.30497587444240537</v>
      </c>
      <c r="D10" s="1762" t="s">
        <v>271</v>
      </c>
      <c r="E10" s="690">
        <f t="shared" si="8"/>
        <v>99.510709657166331</v>
      </c>
      <c r="F10" s="267">
        <f t="shared" si="3"/>
        <v>0.32488699547820943</v>
      </c>
      <c r="G10" s="1759">
        <f>SUM(B5:B10)/7</f>
        <v>84.836951467261471</v>
      </c>
      <c r="H10" s="1760">
        <f t="shared" si="4"/>
        <v>14.260254898367734</v>
      </c>
      <c r="I10" s="2276" t="s">
        <v>344</v>
      </c>
      <c r="J10" s="1753" t="str">
        <f t="shared" si="0"/>
        <v>---</v>
      </c>
      <c r="K10" s="17">
        <v>0</v>
      </c>
      <c r="L10" s="648"/>
      <c r="M10" s="10"/>
      <c r="N10" s="202">
        <v>41426</v>
      </c>
      <c r="O10" s="714">
        <v>100.76900000000001</v>
      </c>
      <c r="P10" s="37">
        <f t="shared" si="5"/>
        <v>0.20929999999999893</v>
      </c>
      <c r="Q10" s="686" t="s">
        <v>271</v>
      </c>
      <c r="R10" s="395">
        <f t="shared" si="9"/>
        <v>100.5483</v>
      </c>
      <c r="S10" s="298">
        <f t="shared" si="6"/>
        <v>0.23823333333332641</v>
      </c>
      <c r="T10" s="690">
        <f>SUM(O5:O10)/7</f>
        <v>85.868810000000011</v>
      </c>
      <c r="U10" s="267">
        <f t="shared" si="7"/>
        <v>14.395571428571429</v>
      </c>
      <c r="V10" s="612" t="str">
        <f t="shared" si="1"/>
        <v>---</v>
      </c>
      <c r="W10" s="248">
        <v>0</v>
      </c>
      <c r="X10" s="1694"/>
      <c r="Y10" s="218"/>
    </row>
    <row r="11" spans="1:25" ht="13.25" customHeight="1">
      <c r="A11" s="2253">
        <v>41456</v>
      </c>
      <c r="B11" s="1766">
        <v>100.13426462689972</v>
      </c>
      <c r="C11" s="21">
        <f t="shared" si="2"/>
        <v>0.31248033832548572</v>
      </c>
      <c r="D11" s="1762" t="s">
        <v>271</v>
      </c>
      <c r="E11" s="690">
        <f t="shared" si="8"/>
        <v>99.824285776535262</v>
      </c>
      <c r="F11" s="267">
        <f t="shared" si="3"/>
        <v>0.31357611936893193</v>
      </c>
      <c r="G11" s="1759">
        <f t="shared" ref="G11:G43" si="10">SUM(B5:B11)/7</f>
        <v>99.141846413961431</v>
      </c>
      <c r="H11" s="1760">
        <f t="shared" si="4"/>
        <v>14.30489494669996</v>
      </c>
      <c r="I11" s="2276" t="s">
        <v>344</v>
      </c>
      <c r="J11" s="1753" t="str">
        <f t="shared" si="0"/>
        <v>---</v>
      </c>
      <c r="K11" s="17">
        <v>0</v>
      </c>
      <c r="L11" s="648"/>
      <c r="M11" s="10"/>
      <c r="N11" s="202">
        <v>41456</v>
      </c>
      <c r="O11" s="714">
        <v>100.9547</v>
      </c>
      <c r="P11" s="37">
        <f t="shared" si="5"/>
        <v>0.18569999999999709</v>
      </c>
      <c r="Q11" s="686" t="s">
        <v>271</v>
      </c>
      <c r="R11" s="395">
        <f t="shared" si="9"/>
        <v>100.76113333333335</v>
      </c>
      <c r="S11" s="298">
        <f t="shared" si="6"/>
        <v>0.21283333333335008</v>
      </c>
      <c r="T11" s="690">
        <f t="shared" ref="T11:T74" si="11">SUM(O5:O11)/7</f>
        <v>100.29091000000001</v>
      </c>
      <c r="U11" s="267">
        <f t="shared" si="7"/>
        <v>14.4221</v>
      </c>
      <c r="V11" s="612" t="str">
        <f t="shared" si="1"/>
        <v>---</v>
      </c>
      <c r="W11" s="248">
        <v>0</v>
      </c>
      <c r="X11" s="1694"/>
      <c r="Y11" s="218"/>
    </row>
    <row r="12" spans="1:25" ht="13.25" customHeight="1">
      <c r="A12" s="2253">
        <v>41487</v>
      </c>
      <c r="B12" s="1766">
        <v>100.49319534516579</v>
      </c>
      <c r="C12" s="21">
        <f t="shared" si="2"/>
        <v>0.35893071826606615</v>
      </c>
      <c r="D12" s="1762" t="s">
        <v>271</v>
      </c>
      <c r="E12" s="690">
        <f t="shared" si="8"/>
        <v>100.14974808687991</v>
      </c>
      <c r="F12" s="267">
        <f t="shared" si="3"/>
        <v>0.32546231034464768</v>
      </c>
      <c r="G12" s="1759">
        <f t="shared" si="10"/>
        <v>99.494525948220698</v>
      </c>
      <c r="H12" s="1760">
        <f t="shared" si="4"/>
        <v>0.35267953425926635</v>
      </c>
      <c r="I12" s="2276" t="s">
        <v>344</v>
      </c>
      <c r="J12" s="1753" t="str">
        <f t="shared" si="0"/>
        <v>---</v>
      </c>
      <c r="K12" s="17">
        <v>0</v>
      </c>
      <c r="L12" s="648"/>
      <c r="M12" s="10"/>
      <c r="N12" s="202">
        <v>41487</v>
      </c>
      <c r="O12" s="714">
        <v>101.1224</v>
      </c>
      <c r="P12" s="37">
        <f t="shared" si="5"/>
        <v>0.16769999999999641</v>
      </c>
      <c r="Q12" s="686" t="s">
        <v>271</v>
      </c>
      <c r="R12" s="395">
        <f t="shared" si="9"/>
        <v>100.94869999999999</v>
      </c>
      <c r="S12" s="298">
        <f t="shared" si="6"/>
        <v>0.18756666666664046</v>
      </c>
      <c r="T12" s="690">
        <f t="shared" si="11"/>
        <v>100.51097571428571</v>
      </c>
      <c r="U12" s="267">
        <f t="shared" si="7"/>
        <v>0.22006571428569544</v>
      </c>
      <c r="V12" s="612" t="str">
        <f t="shared" si="1"/>
        <v>---</v>
      </c>
      <c r="W12" s="248">
        <v>0</v>
      </c>
      <c r="X12" s="1694"/>
      <c r="Y12" s="218"/>
    </row>
    <row r="13" spans="1:25" ht="13.25" customHeight="1">
      <c r="A13" s="2253">
        <v>41518</v>
      </c>
      <c r="B13" s="1766">
        <v>100.93637106067376</v>
      </c>
      <c r="C13" s="21">
        <f t="shared" si="2"/>
        <v>0.44317571550797652</v>
      </c>
      <c r="D13" s="1762" t="s">
        <v>271</v>
      </c>
      <c r="E13" s="690">
        <f t="shared" si="8"/>
        <v>100.52127701091308</v>
      </c>
      <c r="F13" s="267">
        <f t="shared" si="3"/>
        <v>0.37152892403317139</v>
      </c>
      <c r="G13" s="1759">
        <f t="shared" si="10"/>
        <v>99.849011900911123</v>
      </c>
      <c r="H13" s="1760">
        <f t="shared" si="4"/>
        <v>0.35448595269042471</v>
      </c>
      <c r="I13" s="2276" t="s">
        <v>344</v>
      </c>
      <c r="J13" s="1753" t="str">
        <f t="shared" si="0"/>
        <v>---</v>
      </c>
      <c r="K13" s="17">
        <v>0</v>
      </c>
      <c r="L13" s="648"/>
      <c r="M13" s="10"/>
      <c r="N13" s="202">
        <v>41518</v>
      </c>
      <c r="O13" s="714">
        <v>101.2756</v>
      </c>
      <c r="P13" s="37">
        <f t="shared" si="5"/>
        <v>0.15319999999999823</v>
      </c>
      <c r="Q13" s="686" t="s">
        <v>271</v>
      </c>
      <c r="R13" s="395">
        <f t="shared" si="9"/>
        <v>101.11756666666668</v>
      </c>
      <c r="S13" s="298">
        <f t="shared" si="6"/>
        <v>0.16886666666668759</v>
      </c>
      <c r="T13" s="690">
        <f t="shared" si="11"/>
        <v>100.72169999999998</v>
      </c>
      <c r="U13" s="267">
        <f t="shared" si="7"/>
        <v>0.21072428571427793</v>
      </c>
      <c r="V13" s="612" t="str">
        <f t="shared" si="1"/>
        <v>---</v>
      </c>
      <c r="W13" s="248">
        <v>0</v>
      </c>
      <c r="X13" s="1694"/>
      <c r="Y13" s="218"/>
    </row>
    <row r="14" spans="1:25" ht="13.25" customHeight="1">
      <c r="A14" s="2253">
        <v>41548</v>
      </c>
      <c r="B14" s="1766">
        <v>101.40187432432668</v>
      </c>
      <c r="C14" s="21">
        <f t="shared" si="2"/>
        <v>0.46550326365291994</v>
      </c>
      <c r="D14" s="1762" t="s">
        <v>271</v>
      </c>
      <c r="E14" s="690">
        <f t="shared" si="8"/>
        <v>100.94381357672209</v>
      </c>
      <c r="F14" s="267">
        <f t="shared" si="3"/>
        <v>0.42253656580901122</v>
      </c>
      <c r="G14" s="1759">
        <f t="shared" si="10"/>
        <v>100.21397633265214</v>
      </c>
      <c r="H14" s="1760">
        <f t="shared" si="4"/>
        <v>0.36496443174101501</v>
      </c>
      <c r="I14" s="2276" t="s">
        <v>344</v>
      </c>
      <c r="J14" s="1753" t="str">
        <f t="shared" si="0"/>
        <v>---</v>
      </c>
      <c r="K14" s="17">
        <v>0</v>
      </c>
      <c r="L14" s="648"/>
      <c r="M14" s="10"/>
      <c r="N14" s="202">
        <v>41548</v>
      </c>
      <c r="O14" s="714">
        <v>101.396</v>
      </c>
      <c r="P14" s="37">
        <f t="shared" si="5"/>
        <v>0.12040000000000362</v>
      </c>
      <c r="Q14" s="686" t="s">
        <v>271</v>
      </c>
      <c r="R14" s="395">
        <f t="shared" si="9"/>
        <v>101.26466666666666</v>
      </c>
      <c r="S14" s="298">
        <f t="shared" si="6"/>
        <v>0.14709999999998047</v>
      </c>
      <c r="T14" s="690">
        <f t="shared" si="11"/>
        <v>100.91337142857141</v>
      </c>
      <c r="U14" s="267">
        <f t="shared" si="7"/>
        <v>0.19167142857142494</v>
      </c>
      <c r="V14" s="612" t="str">
        <f t="shared" si="1"/>
        <v>---</v>
      </c>
      <c r="W14" s="248">
        <v>0</v>
      </c>
      <c r="X14" s="1694"/>
      <c r="Y14" s="218"/>
    </row>
    <row r="15" spans="1:25" ht="13.25" customHeight="1">
      <c r="A15" s="2253">
        <v>41579</v>
      </c>
      <c r="B15" s="1766">
        <v>101.75270111293706</v>
      </c>
      <c r="C15" s="21">
        <f t="shared" si="2"/>
        <v>0.35082678861037664</v>
      </c>
      <c r="D15" s="1762" t="s">
        <v>271</v>
      </c>
      <c r="E15" s="690">
        <f t="shared" si="8"/>
        <v>101.36364883264584</v>
      </c>
      <c r="F15" s="267">
        <f t="shared" si="3"/>
        <v>0.41983525592374349</v>
      </c>
      <c r="G15" s="1759">
        <f t="shared" si="10"/>
        <v>100.57957131038701</v>
      </c>
      <c r="H15" s="1760">
        <f t="shared" si="4"/>
        <v>0.36559497773487237</v>
      </c>
      <c r="I15" s="2276" t="s">
        <v>344</v>
      </c>
      <c r="J15" s="1753" t="str">
        <f t="shared" si="0"/>
        <v>---</v>
      </c>
      <c r="K15" s="17">
        <v>0</v>
      </c>
      <c r="L15" s="648"/>
      <c r="M15" s="10"/>
      <c r="N15" s="202">
        <v>41579</v>
      </c>
      <c r="O15" s="714">
        <v>101.4687</v>
      </c>
      <c r="P15" s="37">
        <f t="shared" si="5"/>
        <v>7.2699999999997544E-2</v>
      </c>
      <c r="Q15" s="686" t="s">
        <v>271</v>
      </c>
      <c r="R15" s="395">
        <f t="shared" si="9"/>
        <v>101.38010000000001</v>
      </c>
      <c r="S15" s="298">
        <f t="shared" si="6"/>
        <v>0.11543333333335681</v>
      </c>
      <c r="T15" s="53">
        <f t="shared" si="11"/>
        <v>101.07801428571429</v>
      </c>
      <c r="U15" s="264">
        <f t="shared" si="7"/>
        <v>0.16464285714287996</v>
      </c>
      <c r="V15" s="612" t="str">
        <f t="shared" si="1"/>
        <v>---</v>
      </c>
      <c r="W15" s="248">
        <v>0</v>
      </c>
      <c r="X15" s="1694"/>
      <c r="Y15" s="218"/>
    </row>
    <row r="16" spans="1:25" s="10" customFormat="1" ht="13.25" customHeight="1">
      <c r="A16" s="2260">
        <v>41609</v>
      </c>
      <c r="B16" s="2264">
        <v>101.8772687344953</v>
      </c>
      <c r="C16" s="254">
        <f t="shared" si="2"/>
        <v>0.12456762155824208</v>
      </c>
      <c r="D16" s="2265" t="s">
        <v>271</v>
      </c>
      <c r="E16" s="687">
        <f t="shared" si="8"/>
        <v>101.67728139058636</v>
      </c>
      <c r="F16" s="697">
        <f t="shared" si="3"/>
        <v>0.31363255794052236</v>
      </c>
      <c r="G16" s="1704">
        <f t="shared" si="10"/>
        <v>100.91677992758177</v>
      </c>
      <c r="H16" s="2265">
        <f t="shared" si="4"/>
        <v>0.33720861719476147</v>
      </c>
      <c r="I16" s="2277" t="s">
        <v>344</v>
      </c>
      <c r="J16" s="1757" t="str">
        <f t="shared" si="0"/>
        <v>山</v>
      </c>
      <c r="K16" s="2604">
        <v>1</v>
      </c>
      <c r="L16" s="2223"/>
      <c r="N16" s="257">
        <v>41609</v>
      </c>
      <c r="O16" s="718">
        <v>101.4699</v>
      </c>
      <c r="P16" s="254">
        <f t="shared" si="5"/>
        <v>1.1999999999972033E-3</v>
      </c>
      <c r="Q16" s="687" t="s">
        <v>271</v>
      </c>
      <c r="R16" s="1704">
        <f t="shared" si="9"/>
        <v>101.44486666666667</v>
      </c>
      <c r="S16" s="299">
        <f t="shared" si="6"/>
        <v>6.4766666666656647E-2</v>
      </c>
      <c r="T16" s="687">
        <f t="shared" si="11"/>
        <v>101.20804285714287</v>
      </c>
      <c r="U16" s="697">
        <f t="shared" si="7"/>
        <v>0.13002857142858204</v>
      </c>
      <c r="V16" s="611" t="str">
        <f t="shared" si="1"/>
        <v>山</v>
      </c>
      <c r="W16" s="253">
        <v>1</v>
      </c>
      <c r="X16" s="1695"/>
      <c r="Y16" s="218"/>
    </row>
    <row r="17" spans="1:25" ht="13.25" customHeight="1">
      <c r="A17" s="2253">
        <v>41640</v>
      </c>
      <c r="B17" s="1766">
        <v>101.70649705191472</v>
      </c>
      <c r="C17" s="21">
        <f t="shared" si="2"/>
        <v>-0.17077168258057895</v>
      </c>
      <c r="D17" s="1760">
        <f t="shared" ref="D17:D80" si="12">ROUND((B17-B5)/B5*100,2)</f>
        <v>3.76</v>
      </c>
      <c r="E17" s="690">
        <f t="shared" si="8"/>
        <v>101.77882229978236</v>
      </c>
      <c r="F17" s="267">
        <f t="shared" si="3"/>
        <v>0.10154090919600378</v>
      </c>
      <c r="G17" s="1759">
        <f t="shared" si="10"/>
        <v>101.18602460805901</v>
      </c>
      <c r="H17" s="1760">
        <f t="shared" si="4"/>
        <v>0.26924468047724304</v>
      </c>
      <c r="I17" s="2276" t="s">
        <v>344</v>
      </c>
      <c r="J17" s="1755" t="str">
        <f t="shared" si="0"/>
        <v>---</v>
      </c>
      <c r="K17" s="17">
        <v>0</v>
      </c>
      <c r="L17" s="648"/>
      <c r="M17" s="10"/>
      <c r="N17" s="202">
        <v>41640</v>
      </c>
      <c r="O17" s="714">
        <v>101.3877</v>
      </c>
      <c r="P17" s="37">
        <f t="shared" si="5"/>
        <v>-8.2200000000000273E-2</v>
      </c>
      <c r="Q17" s="264">
        <f t="shared" ref="Q17:Q80" si="13">ROUND((O17-O5)/O5*100,2)</f>
        <v>1.81</v>
      </c>
      <c r="R17" s="395">
        <f t="shared" si="9"/>
        <v>101.4421</v>
      </c>
      <c r="S17" s="298">
        <f t="shared" si="6"/>
        <v>-2.7666666666732453E-3</v>
      </c>
      <c r="T17" s="690">
        <f t="shared" si="11"/>
        <v>101.29642857142858</v>
      </c>
      <c r="U17" s="267">
        <f t="shared" si="7"/>
        <v>8.838571428570674E-2</v>
      </c>
      <c r="V17" s="612" t="str">
        <f t="shared" si="1"/>
        <v>---</v>
      </c>
      <c r="W17" s="248">
        <v>0</v>
      </c>
      <c r="X17" s="1694"/>
      <c r="Y17" s="218"/>
    </row>
    <row r="18" spans="1:25" ht="13.25" customHeight="1">
      <c r="A18" s="2253">
        <v>41671</v>
      </c>
      <c r="B18" s="1766">
        <v>101.29837798972785</v>
      </c>
      <c r="C18" s="21">
        <f t="shared" si="2"/>
        <v>-0.40811906218687</v>
      </c>
      <c r="D18" s="1760">
        <f t="shared" si="12"/>
        <v>2.89</v>
      </c>
      <c r="E18" s="690">
        <f t="shared" si="8"/>
        <v>101.62738125871262</v>
      </c>
      <c r="F18" s="267">
        <f t="shared" si="3"/>
        <v>-0.1514410410697451</v>
      </c>
      <c r="G18" s="1759">
        <f t="shared" si="10"/>
        <v>101.35232651703447</v>
      </c>
      <c r="H18" s="1760">
        <f t="shared" si="4"/>
        <v>0.1663019089754556</v>
      </c>
      <c r="I18" s="2276" t="s">
        <v>350</v>
      </c>
      <c r="J18" s="1753" t="str">
        <f t="shared" si="0"/>
        <v>---</v>
      </c>
      <c r="K18" s="17">
        <v>0</v>
      </c>
      <c r="L18" s="648"/>
      <c r="M18" s="10"/>
      <c r="N18" s="202">
        <v>41671</v>
      </c>
      <c r="O18" s="714">
        <v>101.23009999999999</v>
      </c>
      <c r="P18" s="37">
        <f t="shared" si="5"/>
        <v>-0.15760000000000218</v>
      </c>
      <c r="Q18" s="264">
        <f t="shared" si="13"/>
        <v>1.43</v>
      </c>
      <c r="R18" s="395">
        <f t="shared" si="9"/>
        <v>101.36256666666667</v>
      </c>
      <c r="S18" s="298">
        <f t="shared" si="6"/>
        <v>-7.9533333333330347E-2</v>
      </c>
      <c r="T18" s="690">
        <f t="shared" si="11"/>
        <v>101.33577142857143</v>
      </c>
      <c r="U18" s="267">
        <f t="shared" si="7"/>
        <v>3.9342857142855792E-2</v>
      </c>
      <c r="V18" s="612" t="str">
        <f t="shared" si="1"/>
        <v>---</v>
      </c>
      <c r="W18" s="248">
        <v>0</v>
      </c>
      <c r="X18" s="1694"/>
      <c r="Y18" s="218"/>
    </row>
    <row r="19" spans="1:25" ht="13.25" customHeight="1">
      <c r="A19" s="2253">
        <v>41699</v>
      </c>
      <c r="B19" s="1766">
        <v>100.76629302633685</v>
      </c>
      <c r="C19" s="21">
        <f t="shared" si="2"/>
        <v>-0.53208496339100009</v>
      </c>
      <c r="D19" s="1760">
        <f t="shared" si="12"/>
        <v>1.94</v>
      </c>
      <c r="E19" s="690">
        <f t="shared" si="8"/>
        <v>101.25705602265981</v>
      </c>
      <c r="F19" s="267">
        <f t="shared" si="3"/>
        <v>-0.37032523605280687</v>
      </c>
      <c r="G19" s="614">
        <f t="shared" si="10"/>
        <v>101.39134047148745</v>
      </c>
      <c r="H19" s="636">
        <f t="shared" si="4"/>
        <v>3.9013954452983057E-2</v>
      </c>
      <c r="I19" s="2276" t="s">
        <v>350</v>
      </c>
      <c r="J19" s="1753" t="str">
        <f t="shared" si="0"/>
        <v>---</v>
      </c>
      <c r="K19" s="17">
        <v>0</v>
      </c>
      <c r="L19" s="648"/>
      <c r="M19" s="10"/>
      <c r="N19" s="202">
        <v>41699</v>
      </c>
      <c r="O19" s="714">
        <v>101.0215</v>
      </c>
      <c r="P19" s="37">
        <f t="shared" si="5"/>
        <v>-0.2085999999999899</v>
      </c>
      <c r="Q19" s="264">
        <f t="shared" si="13"/>
        <v>0.97</v>
      </c>
      <c r="R19" s="395">
        <f t="shared" si="9"/>
        <v>101.2131</v>
      </c>
      <c r="S19" s="298">
        <f t="shared" si="6"/>
        <v>-0.14946666666666886</v>
      </c>
      <c r="T19" s="690">
        <f t="shared" si="11"/>
        <v>101.32135714285717</v>
      </c>
      <c r="U19" s="267">
        <f t="shared" si="7"/>
        <v>-1.4414285714266839E-2</v>
      </c>
      <c r="V19" s="612" t="str">
        <f t="shared" si="1"/>
        <v>---</v>
      </c>
      <c r="W19" s="248">
        <v>0</v>
      </c>
      <c r="X19" s="1694"/>
      <c r="Y19" s="218"/>
    </row>
    <row r="20" spans="1:25" ht="13.25" customHeight="1">
      <c r="A20" s="2253">
        <v>41730</v>
      </c>
      <c r="B20" s="1766">
        <v>100.25288763543249</v>
      </c>
      <c r="C20" s="21">
        <f t="shared" si="2"/>
        <v>-0.51340539090436721</v>
      </c>
      <c r="D20" s="1760">
        <f t="shared" si="12"/>
        <v>1.07</v>
      </c>
      <c r="E20" s="690">
        <f t="shared" si="8"/>
        <v>100.77251955049907</v>
      </c>
      <c r="F20" s="267">
        <f t="shared" si="3"/>
        <v>-0.48453647216074103</v>
      </c>
      <c r="G20" s="614">
        <f t="shared" si="10"/>
        <v>101.29369998216727</v>
      </c>
      <c r="H20" s="636">
        <f t="shared" si="4"/>
        <v>-9.7640489320184543E-2</v>
      </c>
      <c r="I20" s="2276" t="s">
        <v>346</v>
      </c>
      <c r="J20" s="1753" t="str">
        <f t="shared" si="0"/>
        <v>---</v>
      </c>
      <c r="K20" s="17">
        <v>0</v>
      </c>
      <c r="L20" s="648"/>
      <c r="M20" s="10"/>
      <c r="N20" s="202">
        <v>41730</v>
      </c>
      <c r="O20" s="714">
        <v>100.76179999999999</v>
      </c>
      <c r="P20" s="37">
        <f t="shared" si="5"/>
        <v>-0.25970000000000937</v>
      </c>
      <c r="Q20" s="264">
        <f t="shared" si="13"/>
        <v>0.44</v>
      </c>
      <c r="R20" s="395">
        <f t="shared" si="9"/>
        <v>101.00446666666666</v>
      </c>
      <c r="S20" s="298">
        <f t="shared" si="6"/>
        <v>-0.20863333333333856</v>
      </c>
      <c r="T20" s="690">
        <f t="shared" si="11"/>
        <v>101.24795714285713</v>
      </c>
      <c r="U20" s="267">
        <f t="shared" si="7"/>
        <v>-7.3400000000034993E-2</v>
      </c>
      <c r="V20" s="612" t="str">
        <f t="shared" si="1"/>
        <v>---</v>
      </c>
      <c r="W20" s="248">
        <v>0</v>
      </c>
      <c r="X20" s="1694"/>
      <c r="Y20" s="218"/>
    </row>
    <row r="21" spans="1:25" ht="13.25" customHeight="1">
      <c r="A21" s="2253">
        <v>41760</v>
      </c>
      <c r="B21" s="1766">
        <v>99.850261031531886</v>
      </c>
      <c r="C21" s="21">
        <f t="shared" si="2"/>
        <v>-0.40262660390060034</v>
      </c>
      <c r="D21" s="1760">
        <f t="shared" si="12"/>
        <v>0.34</v>
      </c>
      <c r="E21" s="690">
        <f t="shared" si="8"/>
        <v>100.28981389776708</v>
      </c>
      <c r="F21" s="267">
        <f t="shared" si="3"/>
        <v>-0.48270565273199395</v>
      </c>
      <c r="G21" s="614">
        <f t="shared" si="10"/>
        <v>101.07204094033945</v>
      </c>
      <c r="H21" s="636">
        <f t="shared" si="4"/>
        <v>-0.22165904182782015</v>
      </c>
      <c r="I21" s="2276" t="s">
        <v>346</v>
      </c>
      <c r="J21" s="1753" t="str">
        <f t="shared" si="0"/>
        <v>---</v>
      </c>
      <c r="K21" s="17">
        <v>0</v>
      </c>
      <c r="L21" s="648"/>
      <c r="M21" s="10"/>
      <c r="N21" s="202">
        <v>41760</v>
      </c>
      <c r="O21" s="714">
        <v>100.51300000000001</v>
      </c>
      <c r="P21" s="37">
        <f t="shared" si="5"/>
        <v>-0.24879999999998859</v>
      </c>
      <c r="Q21" s="264">
        <f t="shared" si="13"/>
        <v>-0.05</v>
      </c>
      <c r="R21" s="395">
        <f t="shared" si="9"/>
        <v>100.76543333333332</v>
      </c>
      <c r="S21" s="298">
        <f t="shared" si="6"/>
        <v>-0.23903333333333876</v>
      </c>
      <c r="T21" s="690">
        <f t="shared" si="11"/>
        <v>101.12181428571429</v>
      </c>
      <c r="U21" s="267">
        <f t="shared" si="7"/>
        <v>-0.12614285714283824</v>
      </c>
      <c r="V21" s="612" t="str">
        <f t="shared" si="1"/>
        <v>---</v>
      </c>
      <c r="W21" s="248">
        <v>0</v>
      </c>
      <c r="X21" s="1694"/>
      <c r="Y21" s="218"/>
    </row>
    <row r="22" spans="1:25" ht="13.25" customHeight="1">
      <c r="A22" s="2253">
        <v>41791</v>
      </c>
      <c r="B22" s="1766">
        <v>99.602086545370284</v>
      </c>
      <c r="C22" s="21">
        <f t="shared" si="2"/>
        <v>-0.2481744861616022</v>
      </c>
      <c r="D22" s="1760">
        <f t="shared" si="12"/>
        <v>-0.22</v>
      </c>
      <c r="E22" s="690">
        <f t="shared" si="8"/>
        <v>99.901745070778233</v>
      </c>
      <c r="F22" s="267">
        <f t="shared" si="3"/>
        <v>-0.38806882698884237</v>
      </c>
      <c r="G22" s="614">
        <f t="shared" si="10"/>
        <v>100.76481028782992</v>
      </c>
      <c r="H22" s="636">
        <f t="shared" si="4"/>
        <v>-0.30723065250953141</v>
      </c>
      <c r="I22" s="2276" t="s">
        <v>346</v>
      </c>
      <c r="J22" s="1753" t="str">
        <f t="shared" si="0"/>
        <v>---</v>
      </c>
      <c r="K22" s="17">
        <v>0</v>
      </c>
      <c r="L22" s="648"/>
      <c r="M22" s="10"/>
      <c r="N22" s="202">
        <v>41791</v>
      </c>
      <c r="O22" s="714">
        <v>100.3124</v>
      </c>
      <c r="P22" s="37">
        <f t="shared" si="5"/>
        <v>-0.20060000000000855</v>
      </c>
      <c r="Q22" s="264">
        <f t="shared" si="13"/>
        <v>-0.45</v>
      </c>
      <c r="R22" s="395">
        <f t="shared" si="9"/>
        <v>100.52906666666667</v>
      </c>
      <c r="S22" s="298">
        <f t="shared" si="6"/>
        <v>-0.23636666666665462</v>
      </c>
      <c r="T22" s="690">
        <f t="shared" si="11"/>
        <v>100.95662857142858</v>
      </c>
      <c r="U22" s="267">
        <f t="shared" si="7"/>
        <v>-0.16518571428571249</v>
      </c>
      <c r="V22" s="612" t="str">
        <f t="shared" si="1"/>
        <v>---</v>
      </c>
      <c r="W22" s="248">
        <v>0</v>
      </c>
      <c r="X22" s="1694"/>
      <c r="Y22" s="218"/>
    </row>
    <row r="23" spans="1:25" ht="13.25" customHeight="1">
      <c r="A23" s="2253">
        <v>41821</v>
      </c>
      <c r="B23" s="1766">
        <v>99.525868986613631</v>
      </c>
      <c r="C23" s="21">
        <f t="shared" si="2"/>
        <v>-7.6217558756653148E-2</v>
      </c>
      <c r="D23" s="1760">
        <f t="shared" si="12"/>
        <v>-0.61</v>
      </c>
      <c r="E23" s="690">
        <f t="shared" si="8"/>
        <v>99.659405521171948</v>
      </c>
      <c r="F23" s="267">
        <f t="shared" si="3"/>
        <v>-0.24233954960628523</v>
      </c>
      <c r="G23" s="614">
        <f t="shared" si="10"/>
        <v>100.42889603813254</v>
      </c>
      <c r="H23" s="636">
        <f t="shared" si="4"/>
        <v>-0.33591424969738171</v>
      </c>
      <c r="I23" s="2276" t="s">
        <v>346</v>
      </c>
      <c r="J23" s="1753" t="str">
        <f t="shared" si="0"/>
        <v>---</v>
      </c>
      <c r="K23" s="17">
        <v>0</v>
      </c>
      <c r="L23" s="648"/>
      <c r="M23" s="10"/>
      <c r="N23" s="202">
        <v>41821</v>
      </c>
      <c r="O23" s="714">
        <v>100.16370000000001</v>
      </c>
      <c r="P23" s="37">
        <f t="shared" si="5"/>
        <v>-0.14869999999999095</v>
      </c>
      <c r="Q23" s="264">
        <f t="shared" si="13"/>
        <v>-0.78</v>
      </c>
      <c r="R23" s="395">
        <f t="shared" si="9"/>
        <v>100.3297</v>
      </c>
      <c r="S23" s="298">
        <f t="shared" si="6"/>
        <v>-0.1993666666666627</v>
      </c>
      <c r="T23" s="690">
        <f t="shared" si="11"/>
        <v>100.77002857142858</v>
      </c>
      <c r="U23" s="267">
        <f t="shared" si="7"/>
        <v>-0.18659999999999854</v>
      </c>
      <c r="V23" s="612" t="str">
        <f t="shared" si="1"/>
        <v>---</v>
      </c>
      <c r="W23" s="248">
        <v>0</v>
      </c>
      <c r="X23" s="1694"/>
      <c r="Y23" s="218"/>
    </row>
    <row r="24" spans="1:25" ht="13.25" customHeight="1">
      <c r="A24" s="2253">
        <v>41852</v>
      </c>
      <c r="B24" s="1766">
        <v>99.599753676510858</v>
      </c>
      <c r="C24" s="21">
        <f t="shared" si="2"/>
        <v>7.3884689897226963E-2</v>
      </c>
      <c r="D24" s="1760">
        <f t="shared" si="12"/>
        <v>-0.89</v>
      </c>
      <c r="E24" s="690">
        <f t="shared" si="8"/>
        <v>99.575903069498239</v>
      </c>
      <c r="F24" s="267">
        <f t="shared" si="3"/>
        <v>-8.3502451673709288E-2</v>
      </c>
      <c r="G24" s="614">
        <f t="shared" si="10"/>
        <v>100.12793269878912</v>
      </c>
      <c r="H24" s="636">
        <f t="shared" si="4"/>
        <v>-0.30096333934341146</v>
      </c>
      <c r="I24" s="2276" t="s">
        <v>346</v>
      </c>
      <c r="J24" s="1753" t="str">
        <f t="shared" si="0"/>
        <v>---</v>
      </c>
      <c r="K24" s="17">
        <v>0</v>
      </c>
      <c r="L24" s="648"/>
      <c r="M24" s="10"/>
      <c r="N24" s="202">
        <v>41852</v>
      </c>
      <c r="O24" s="714">
        <v>100.0676</v>
      </c>
      <c r="P24" s="37">
        <f t="shared" si="5"/>
        <v>-9.6100000000006958E-2</v>
      </c>
      <c r="Q24" s="264">
        <f t="shared" si="13"/>
        <v>-1.04</v>
      </c>
      <c r="R24" s="395">
        <f t="shared" si="9"/>
        <v>100.18123333333334</v>
      </c>
      <c r="S24" s="298">
        <f t="shared" si="6"/>
        <v>-0.14846666666666408</v>
      </c>
      <c r="T24" s="690">
        <f t="shared" si="11"/>
        <v>100.58144285714286</v>
      </c>
      <c r="U24" s="267">
        <f t="shared" si="7"/>
        <v>-0.18858571428572191</v>
      </c>
      <c r="V24" s="612" t="str">
        <f t="shared" si="1"/>
        <v>---</v>
      </c>
      <c r="W24" s="248">
        <v>0</v>
      </c>
      <c r="X24" s="1694"/>
      <c r="Y24" s="218"/>
    </row>
    <row r="25" spans="1:25" ht="13.25" customHeight="1">
      <c r="A25" s="2253">
        <v>41883</v>
      </c>
      <c r="B25" s="1766">
        <v>99.628795253804356</v>
      </c>
      <c r="C25" s="21">
        <f t="shared" si="2"/>
        <v>2.9041577293497767E-2</v>
      </c>
      <c r="D25" s="1760">
        <f t="shared" si="12"/>
        <v>-1.3</v>
      </c>
      <c r="E25" s="690">
        <f t="shared" si="8"/>
        <v>99.58480597230961</v>
      </c>
      <c r="F25" s="267">
        <f t="shared" si="3"/>
        <v>8.9029028113714048E-3</v>
      </c>
      <c r="G25" s="614">
        <f t="shared" si="10"/>
        <v>99.889420879371485</v>
      </c>
      <c r="H25" s="636">
        <f t="shared" si="4"/>
        <v>-0.23851181941763855</v>
      </c>
      <c r="I25" s="2276" t="s">
        <v>346</v>
      </c>
      <c r="J25" s="1753" t="str">
        <f t="shared" si="0"/>
        <v>---</v>
      </c>
      <c r="K25" s="17">
        <v>0</v>
      </c>
      <c r="L25" s="648"/>
      <c r="M25" s="10"/>
      <c r="N25" s="202">
        <v>41883</v>
      </c>
      <c r="O25" s="714">
        <v>100.01519999999999</v>
      </c>
      <c r="P25" s="37">
        <f t="shared" si="5"/>
        <v>-5.2400000000005775E-2</v>
      </c>
      <c r="Q25" s="264">
        <f t="shared" si="13"/>
        <v>-1.24</v>
      </c>
      <c r="R25" s="395">
        <f t="shared" si="9"/>
        <v>100.08216666666665</v>
      </c>
      <c r="S25" s="298">
        <f t="shared" si="6"/>
        <v>-9.9066666666686842E-2</v>
      </c>
      <c r="T25" s="690">
        <f t="shared" si="11"/>
        <v>100.40788571428571</v>
      </c>
      <c r="U25" s="267">
        <f t="shared" si="7"/>
        <v>-0.17355714285714896</v>
      </c>
      <c r="V25" s="612" t="str">
        <f t="shared" si="1"/>
        <v>---</v>
      </c>
      <c r="W25" s="248">
        <v>0</v>
      </c>
      <c r="X25" s="1694"/>
      <c r="Y25" s="218"/>
    </row>
    <row r="26" spans="1:25" ht="13.25" customHeight="1">
      <c r="A26" s="2253">
        <v>41913</v>
      </c>
      <c r="B26" s="1766">
        <v>99.586781785930128</v>
      </c>
      <c r="C26" s="21">
        <f t="shared" si="2"/>
        <v>-4.2013467874227217E-2</v>
      </c>
      <c r="D26" s="1760">
        <f t="shared" si="12"/>
        <v>-1.79</v>
      </c>
      <c r="E26" s="690">
        <f t="shared" si="8"/>
        <v>99.605110238748452</v>
      </c>
      <c r="F26" s="267">
        <f t="shared" si="3"/>
        <v>2.0304266438841978E-2</v>
      </c>
      <c r="G26" s="614">
        <f t="shared" si="10"/>
        <v>99.720919273599094</v>
      </c>
      <c r="H26" s="636">
        <f t="shared" si="4"/>
        <v>-0.16850160577239137</v>
      </c>
      <c r="I26" s="2276" t="s">
        <v>346</v>
      </c>
      <c r="J26" s="1753" t="str">
        <f t="shared" si="0"/>
        <v>---</v>
      </c>
      <c r="K26" s="17">
        <v>0</v>
      </c>
      <c r="L26" s="648"/>
      <c r="M26" s="10"/>
      <c r="N26" s="251">
        <v>41913</v>
      </c>
      <c r="O26" s="719">
        <v>99.997230000000002</v>
      </c>
      <c r="P26" s="596">
        <f t="shared" si="5"/>
        <v>-1.796999999999116E-2</v>
      </c>
      <c r="Q26" s="696">
        <f t="shared" si="13"/>
        <v>-1.38</v>
      </c>
      <c r="R26" s="394">
        <f t="shared" si="9"/>
        <v>100.02667666666666</v>
      </c>
      <c r="S26" s="296">
        <f t="shared" si="6"/>
        <v>-5.5489999999991824E-2</v>
      </c>
      <c r="T26" s="686">
        <f t="shared" si="11"/>
        <v>100.26156142857141</v>
      </c>
      <c r="U26" s="696">
        <f t="shared" si="7"/>
        <v>-0.14632428571430012</v>
      </c>
      <c r="V26" s="611" t="str">
        <f t="shared" si="1"/>
        <v>谷</v>
      </c>
      <c r="W26" s="253">
        <v>-1</v>
      </c>
      <c r="X26" s="1694"/>
      <c r="Y26" s="218"/>
    </row>
    <row r="27" spans="1:25" ht="13.25" customHeight="1">
      <c r="A27" s="2253">
        <v>41944</v>
      </c>
      <c r="B27" s="1766">
        <v>99.476617288776666</v>
      </c>
      <c r="C27" s="21">
        <f t="shared" si="2"/>
        <v>-0.11016449715346255</v>
      </c>
      <c r="D27" s="1760">
        <f t="shared" si="12"/>
        <v>-2.2400000000000002</v>
      </c>
      <c r="E27" s="690">
        <f t="shared" si="8"/>
        <v>99.564064776170383</v>
      </c>
      <c r="F27" s="267">
        <f t="shared" si="3"/>
        <v>-4.1045462578068737E-2</v>
      </c>
      <c r="G27" s="614">
        <f t="shared" si="10"/>
        <v>99.610023509791134</v>
      </c>
      <c r="H27" s="636">
        <f t="shared" si="4"/>
        <v>-0.11089576380796018</v>
      </c>
      <c r="I27" s="2276" t="s">
        <v>346</v>
      </c>
      <c r="J27" s="1753" t="str">
        <f t="shared" si="0"/>
        <v>---</v>
      </c>
      <c r="K27" s="17">
        <v>0</v>
      </c>
      <c r="L27" s="648"/>
      <c r="M27" s="10"/>
      <c r="N27" s="202">
        <v>41944</v>
      </c>
      <c r="O27" s="720">
        <v>100.0155</v>
      </c>
      <c r="P27" s="561">
        <f t="shared" si="5"/>
        <v>1.8270000000001119E-2</v>
      </c>
      <c r="Q27" s="264">
        <f t="shared" si="13"/>
        <v>-1.43</v>
      </c>
      <c r="R27" s="395">
        <f t="shared" si="9"/>
        <v>100.00930999999999</v>
      </c>
      <c r="S27" s="298">
        <f t="shared" si="6"/>
        <v>-1.7366666666674746E-2</v>
      </c>
      <c r="T27" s="690">
        <f t="shared" si="11"/>
        <v>100.15494714285714</v>
      </c>
      <c r="U27" s="267">
        <f t="shared" si="7"/>
        <v>-0.10661428571427223</v>
      </c>
      <c r="V27" s="612" t="str">
        <f t="shared" si="1"/>
        <v>---</v>
      </c>
      <c r="W27" s="248">
        <v>0</v>
      </c>
      <c r="X27" s="1694"/>
      <c r="Y27" s="218"/>
    </row>
    <row r="28" spans="1:25" ht="13.25" customHeight="1">
      <c r="A28" s="2261">
        <v>41974</v>
      </c>
      <c r="B28" s="1779">
        <v>99.337523187893282</v>
      </c>
      <c r="C28" s="22">
        <f t="shared" si="2"/>
        <v>-0.13909410088338348</v>
      </c>
      <c r="D28" s="1777">
        <f t="shared" si="12"/>
        <v>-2.4900000000000002</v>
      </c>
      <c r="E28" s="1763">
        <f t="shared" si="8"/>
        <v>99.466974087533359</v>
      </c>
      <c r="F28" s="268">
        <f t="shared" si="3"/>
        <v>-9.7090688637024414E-2</v>
      </c>
      <c r="G28" s="615">
        <f t="shared" si="10"/>
        <v>99.53677524641418</v>
      </c>
      <c r="H28" s="637">
        <f t="shared" si="4"/>
        <v>-7.324826337695356E-2</v>
      </c>
      <c r="I28" s="2278" t="s">
        <v>346</v>
      </c>
      <c r="J28" s="1754" t="str">
        <f t="shared" si="0"/>
        <v>---</v>
      </c>
      <c r="K28" s="2604">
        <v>0</v>
      </c>
      <c r="L28" s="2223"/>
      <c r="M28" s="10"/>
      <c r="N28" s="202">
        <v>41974</v>
      </c>
      <c r="O28" s="720">
        <v>100.0552</v>
      </c>
      <c r="P28" s="561">
        <f t="shared" si="5"/>
        <v>3.9699999999996294E-2</v>
      </c>
      <c r="Q28" s="544">
        <f t="shared" si="13"/>
        <v>-1.39</v>
      </c>
      <c r="R28" s="395">
        <f t="shared" si="9"/>
        <v>100.02264333333333</v>
      </c>
      <c r="S28" s="298">
        <f t="shared" si="6"/>
        <v>1.3333333333349628E-2</v>
      </c>
      <c r="T28" s="691">
        <f t="shared" si="11"/>
        <v>100.08954714285714</v>
      </c>
      <c r="U28" s="268">
        <f t="shared" si="7"/>
        <v>-6.5399999999996794E-2</v>
      </c>
      <c r="V28" s="612" t="str">
        <f t="shared" si="1"/>
        <v>---</v>
      </c>
      <c r="W28" s="248">
        <v>0</v>
      </c>
      <c r="X28" s="1695"/>
      <c r="Y28" s="218"/>
    </row>
    <row r="29" spans="1:25" ht="13.25" customHeight="1">
      <c r="A29" s="2253">
        <v>42005</v>
      </c>
      <c r="B29" s="1766">
        <v>99.234683227100248</v>
      </c>
      <c r="C29" s="21">
        <f t="shared" si="2"/>
        <v>-0.10283996079303392</v>
      </c>
      <c r="D29" s="1760">
        <f t="shared" si="12"/>
        <v>-2.4300000000000002</v>
      </c>
      <c r="E29" s="690">
        <f t="shared" si="8"/>
        <v>99.349607901256718</v>
      </c>
      <c r="F29" s="267">
        <f t="shared" si="3"/>
        <v>-0.11736618627664086</v>
      </c>
      <c r="G29" s="614">
        <f t="shared" si="10"/>
        <v>99.484289058089871</v>
      </c>
      <c r="H29" s="636">
        <f t="shared" si="4"/>
        <v>-5.2486188324309069E-2</v>
      </c>
      <c r="I29" s="2276" t="s">
        <v>346</v>
      </c>
      <c r="J29" s="1755" t="str">
        <f t="shared" si="0"/>
        <v>---</v>
      </c>
      <c r="K29" s="17">
        <v>0</v>
      </c>
      <c r="L29" s="648"/>
      <c r="M29" s="10"/>
      <c r="N29" s="201">
        <v>42005</v>
      </c>
      <c r="O29" s="721">
        <v>100.1185</v>
      </c>
      <c r="P29" s="562">
        <f t="shared" si="5"/>
        <v>6.3299999999998136E-2</v>
      </c>
      <c r="Q29" s="264">
        <f t="shared" si="13"/>
        <v>-1.25</v>
      </c>
      <c r="R29" s="645">
        <f t="shared" si="9"/>
        <v>100.06306666666666</v>
      </c>
      <c r="S29" s="646">
        <f t="shared" si="6"/>
        <v>4.0423333333322375E-2</v>
      </c>
      <c r="T29" s="690">
        <f t="shared" si="11"/>
        <v>100.06184714285715</v>
      </c>
      <c r="U29" s="267">
        <f t="shared" si="7"/>
        <v>-2.7699999999995839E-2</v>
      </c>
      <c r="V29" s="612" t="str">
        <f t="shared" si="1"/>
        <v>---</v>
      </c>
      <c r="W29" s="248">
        <v>0</v>
      </c>
      <c r="X29" s="1694"/>
      <c r="Y29" s="218"/>
    </row>
    <row r="30" spans="1:25" ht="13.25" customHeight="1">
      <c r="A30" s="2253">
        <v>42036</v>
      </c>
      <c r="B30" s="1766">
        <v>99.169710801724534</v>
      </c>
      <c r="C30" s="21">
        <f t="shared" si="2"/>
        <v>-6.4972425375714238E-2</v>
      </c>
      <c r="D30" s="1760">
        <f t="shared" si="12"/>
        <v>-2.1</v>
      </c>
      <c r="E30" s="690">
        <f t="shared" si="8"/>
        <v>99.247305738906036</v>
      </c>
      <c r="F30" s="267">
        <f t="shared" si="3"/>
        <v>-0.10230216235068212</v>
      </c>
      <c r="G30" s="614">
        <f t="shared" si="10"/>
        <v>99.433409317391451</v>
      </c>
      <c r="H30" s="636">
        <f t="shared" si="4"/>
        <v>-5.0879740698420051E-2</v>
      </c>
      <c r="I30" s="2276" t="s">
        <v>346</v>
      </c>
      <c r="J30" s="1753" t="str">
        <f t="shared" si="0"/>
        <v>---</v>
      </c>
      <c r="K30" s="17">
        <v>0</v>
      </c>
      <c r="L30" s="648"/>
      <c r="M30" s="10"/>
      <c r="N30" s="202">
        <v>42036</v>
      </c>
      <c r="O30" s="720">
        <v>100.2017</v>
      </c>
      <c r="P30" s="561">
        <f t="shared" si="5"/>
        <v>8.3200000000005048E-2</v>
      </c>
      <c r="Q30" s="264">
        <f t="shared" si="13"/>
        <v>-1.02</v>
      </c>
      <c r="R30" s="395">
        <f t="shared" si="9"/>
        <v>100.12513333333334</v>
      </c>
      <c r="S30" s="298">
        <f t="shared" si="6"/>
        <v>6.2066666666680703E-2</v>
      </c>
      <c r="T30" s="690">
        <f t="shared" si="11"/>
        <v>100.06727571428571</v>
      </c>
      <c r="U30" s="267">
        <f t="shared" si="7"/>
        <v>5.4285714285668973E-3</v>
      </c>
      <c r="V30" s="612" t="str">
        <f t="shared" si="1"/>
        <v>---</v>
      </c>
      <c r="W30" s="248">
        <v>0</v>
      </c>
      <c r="X30" s="1694"/>
      <c r="Y30" s="218"/>
    </row>
    <row r="31" spans="1:25" ht="13.25" customHeight="1">
      <c r="A31" s="2253">
        <v>42064</v>
      </c>
      <c r="B31" s="1766">
        <v>99.157982115743152</v>
      </c>
      <c r="C31" s="37">
        <f t="shared" si="2"/>
        <v>-1.1728685981381659E-2</v>
      </c>
      <c r="D31" s="1760">
        <f t="shared" si="12"/>
        <v>-1.6</v>
      </c>
      <c r="E31" s="53">
        <f t="shared" si="8"/>
        <v>99.187458714855964</v>
      </c>
      <c r="F31" s="264">
        <f t="shared" si="3"/>
        <v>-5.9847024050071695E-2</v>
      </c>
      <c r="G31" s="395">
        <f t="shared" si="10"/>
        <v>99.37029909442461</v>
      </c>
      <c r="H31" s="298">
        <f t="shared" si="4"/>
        <v>-6.3110222966841434E-2</v>
      </c>
      <c r="I31" s="2279" t="s">
        <v>346</v>
      </c>
      <c r="J31" s="51" t="str">
        <f t="shared" si="0"/>
        <v>---</v>
      </c>
      <c r="K31" s="17">
        <v>0</v>
      </c>
      <c r="L31" s="648"/>
      <c r="M31" s="10"/>
      <c r="N31" s="202">
        <v>42064</v>
      </c>
      <c r="O31" s="720">
        <v>100.2863</v>
      </c>
      <c r="P31" s="561">
        <f t="shared" si="5"/>
        <v>8.4599999999994679E-2</v>
      </c>
      <c r="Q31" s="264">
        <f t="shared" si="13"/>
        <v>-0.73</v>
      </c>
      <c r="R31" s="395">
        <f t="shared" si="9"/>
        <v>100.20216666666666</v>
      </c>
      <c r="S31" s="298">
        <f t="shared" si="6"/>
        <v>7.703333333331841E-2</v>
      </c>
      <c r="T31" s="690">
        <f t="shared" si="11"/>
        <v>100.09851857142857</v>
      </c>
      <c r="U31" s="267">
        <f t="shared" si="7"/>
        <v>3.1242857142856906E-2</v>
      </c>
      <c r="V31" s="612" t="str">
        <f t="shared" si="1"/>
        <v>---</v>
      </c>
      <c r="W31" s="248">
        <v>0</v>
      </c>
      <c r="X31" s="1694"/>
      <c r="Y31" s="218"/>
    </row>
    <row r="32" spans="1:25" ht="13.25" customHeight="1">
      <c r="A32" s="2253">
        <v>42095</v>
      </c>
      <c r="B32" s="1766">
        <v>99.186631788416605</v>
      </c>
      <c r="C32" s="37">
        <f t="shared" si="2"/>
        <v>2.8649672673452642E-2</v>
      </c>
      <c r="D32" s="1760">
        <f t="shared" si="12"/>
        <v>-1.06</v>
      </c>
      <c r="E32" s="690">
        <f t="shared" si="8"/>
        <v>99.171441568628097</v>
      </c>
      <c r="F32" s="267">
        <f t="shared" si="3"/>
        <v>-1.6017146227866874E-2</v>
      </c>
      <c r="G32" s="614">
        <f t="shared" si="10"/>
        <v>99.307132885083519</v>
      </c>
      <c r="H32" s="636">
        <f t="shared" si="4"/>
        <v>-6.3166209341090962E-2</v>
      </c>
      <c r="I32" s="2276" t="s">
        <v>346</v>
      </c>
      <c r="J32" s="1753" t="str">
        <f t="shared" si="0"/>
        <v>---</v>
      </c>
      <c r="K32" s="17">
        <v>0</v>
      </c>
      <c r="L32" s="648"/>
      <c r="M32" s="10"/>
      <c r="N32" s="202">
        <v>42095</v>
      </c>
      <c r="O32" s="720">
        <v>100.371</v>
      </c>
      <c r="P32" s="561">
        <f t="shared" si="5"/>
        <v>8.4699999999997999E-2</v>
      </c>
      <c r="Q32" s="264">
        <f t="shared" si="13"/>
        <v>-0.39</v>
      </c>
      <c r="R32" s="395">
        <f t="shared" si="9"/>
        <v>100.28633333333333</v>
      </c>
      <c r="S32" s="298">
        <f t="shared" si="6"/>
        <v>8.4166666666675383E-2</v>
      </c>
      <c r="T32" s="690">
        <f t="shared" si="11"/>
        <v>100.14934714285714</v>
      </c>
      <c r="U32" s="267">
        <f t="shared" si="7"/>
        <v>5.082857142856767E-2</v>
      </c>
      <c r="V32" s="612" t="str">
        <f t="shared" si="1"/>
        <v>---</v>
      </c>
      <c r="W32" s="248">
        <v>0</v>
      </c>
      <c r="X32" s="1694"/>
      <c r="Y32" s="218"/>
    </row>
    <row r="33" spans="1:25" ht="13.25" customHeight="1">
      <c r="A33" s="2253">
        <v>42125</v>
      </c>
      <c r="B33" s="1766">
        <v>99.251436263365079</v>
      </c>
      <c r="C33" s="21">
        <f t="shared" si="2"/>
        <v>6.4804474948473967E-2</v>
      </c>
      <c r="D33" s="1760">
        <f t="shared" si="12"/>
        <v>-0.6</v>
      </c>
      <c r="E33" s="690">
        <f t="shared" si="8"/>
        <v>99.198683389174946</v>
      </c>
      <c r="F33" s="267">
        <f t="shared" si="3"/>
        <v>2.7241820546848317E-2</v>
      </c>
      <c r="G33" s="614">
        <f t="shared" si="10"/>
        <v>99.259226381859932</v>
      </c>
      <c r="H33" s="636">
        <f t="shared" si="4"/>
        <v>-4.7906503223586583E-2</v>
      </c>
      <c r="I33" s="2276" t="s">
        <v>349</v>
      </c>
      <c r="J33" s="1753" t="str">
        <f t="shared" si="0"/>
        <v>---</v>
      </c>
      <c r="K33" s="17">
        <v>0</v>
      </c>
      <c r="L33" s="648"/>
      <c r="M33" s="10"/>
      <c r="N33" s="202">
        <v>42125</v>
      </c>
      <c r="O33" s="720">
        <v>100.43559999999999</v>
      </c>
      <c r="P33" s="561">
        <f t="shared" si="5"/>
        <v>6.4599999999998658E-2</v>
      </c>
      <c r="Q33" s="264">
        <f t="shared" si="13"/>
        <v>-0.08</v>
      </c>
      <c r="R33" s="395">
        <f t="shared" si="9"/>
        <v>100.3643</v>
      </c>
      <c r="S33" s="298">
        <f t="shared" si="6"/>
        <v>7.7966666666668516E-2</v>
      </c>
      <c r="T33" s="690">
        <f t="shared" si="11"/>
        <v>100.21197142857143</v>
      </c>
      <c r="U33" s="267">
        <f t="shared" si="7"/>
        <v>6.2624285714292682E-2</v>
      </c>
      <c r="V33" s="612" t="str">
        <f t="shared" si="1"/>
        <v>---</v>
      </c>
      <c r="W33" s="248">
        <v>0</v>
      </c>
      <c r="X33" s="1694"/>
      <c r="Y33" s="218"/>
    </row>
    <row r="34" spans="1:25" ht="13.25" customHeight="1">
      <c r="A34" s="2253">
        <v>42156</v>
      </c>
      <c r="B34" s="1766">
        <v>99.272352863193731</v>
      </c>
      <c r="C34" s="21">
        <f t="shared" si="2"/>
        <v>2.0916599828652238E-2</v>
      </c>
      <c r="D34" s="1760">
        <f t="shared" si="12"/>
        <v>-0.33</v>
      </c>
      <c r="E34" s="690">
        <f t="shared" si="8"/>
        <v>99.236806971658481</v>
      </c>
      <c r="F34" s="267">
        <f t="shared" si="3"/>
        <v>3.8123582483535756E-2</v>
      </c>
      <c r="G34" s="614">
        <f t="shared" si="10"/>
        <v>99.230045749633817</v>
      </c>
      <c r="H34" s="636">
        <f t="shared" si="4"/>
        <v>-2.9180632226115222E-2</v>
      </c>
      <c r="I34" s="2276" t="s">
        <v>349</v>
      </c>
      <c r="J34" s="1753" t="str">
        <f t="shared" si="0"/>
        <v>---</v>
      </c>
      <c r="K34" s="17">
        <v>0</v>
      </c>
      <c r="L34" s="648"/>
      <c r="M34" s="10"/>
      <c r="N34" s="251">
        <v>42156</v>
      </c>
      <c r="O34" s="719">
        <v>100.46</v>
      </c>
      <c r="P34" s="596">
        <f t="shared" si="5"/>
        <v>2.4399999999999977E-2</v>
      </c>
      <c r="Q34" s="696">
        <f t="shared" si="13"/>
        <v>0.15</v>
      </c>
      <c r="R34" s="394">
        <f t="shared" si="9"/>
        <v>100.42219999999999</v>
      </c>
      <c r="S34" s="296">
        <f t="shared" si="6"/>
        <v>5.7899999999989404E-2</v>
      </c>
      <c r="T34" s="686">
        <f t="shared" si="11"/>
        <v>100.27547142857144</v>
      </c>
      <c r="U34" s="696">
        <f t="shared" si="7"/>
        <v>6.3500000000004775E-2</v>
      </c>
      <c r="V34" s="611" t="str">
        <f t="shared" si="1"/>
        <v>山</v>
      </c>
      <c r="W34" s="253">
        <v>1</v>
      </c>
      <c r="X34" s="1694"/>
      <c r="Y34" s="218"/>
    </row>
    <row r="35" spans="1:25" ht="13.25" customHeight="1">
      <c r="A35" s="2253">
        <v>42186</v>
      </c>
      <c r="B35" s="1766">
        <v>99.218834860076285</v>
      </c>
      <c r="C35" s="21">
        <f t="shared" si="2"/>
        <v>-5.3518003117446256E-2</v>
      </c>
      <c r="D35" s="1760">
        <f t="shared" si="12"/>
        <v>-0.31</v>
      </c>
      <c r="E35" s="690">
        <f t="shared" si="8"/>
        <v>99.24754132887837</v>
      </c>
      <c r="F35" s="267">
        <f t="shared" si="3"/>
        <v>1.0734357219888579E-2</v>
      </c>
      <c r="G35" s="614">
        <f t="shared" si="10"/>
        <v>99.213090274231376</v>
      </c>
      <c r="H35" s="636">
        <f t="shared" si="4"/>
        <v>-1.6955475402440356E-2</v>
      </c>
      <c r="I35" s="2276" t="s">
        <v>344</v>
      </c>
      <c r="J35" s="1753" t="str">
        <f t="shared" si="0"/>
        <v>---</v>
      </c>
      <c r="K35" s="17">
        <v>0</v>
      </c>
      <c r="L35" s="648"/>
      <c r="M35" s="10"/>
      <c r="N35" s="202">
        <v>42186</v>
      </c>
      <c r="O35" s="720">
        <v>100.4281</v>
      </c>
      <c r="P35" s="561">
        <f t="shared" si="5"/>
        <v>-3.1899999999993156E-2</v>
      </c>
      <c r="Q35" s="264">
        <f t="shared" si="13"/>
        <v>0.26</v>
      </c>
      <c r="R35" s="395">
        <f t="shared" si="9"/>
        <v>100.44123333333334</v>
      </c>
      <c r="S35" s="298">
        <f t="shared" si="6"/>
        <v>1.9033333333354108E-2</v>
      </c>
      <c r="T35" s="690">
        <f t="shared" si="11"/>
        <v>100.32874285714286</v>
      </c>
      <c r="U35" s="267">
        <f t="shared" si="7"/>
        <v>5.3271428571420643E-2</v>
      </c>
      <c r="V35" s="612" t="str">
        <f t="shared" si="1"/>
        <v>---</v>
      </c>
      <c r="W35" s="248">
        <v>0</v>
      </c>
      <c r="X35" s="1694"/>
      <c r="Y35" s="218"/>
    </row>
    <row r="36" spans="1:25" ht="13.25" customHeight="1">
      <c r="A36" s="2253">
        <v>42217</v>
      </c>
      <c r="B36" s="1766">
        <v>99.134962664644291</v>
      </c>
      <c r="C36" s="21">
        <f t="shared" si="2"/>
        <v>-8.3872195431993646E-2</v>
      </c>
      <c r="D36" s="1760">
        <f t="shared" si="12"/>
        <v>-0.47</v>
      </c>
      <c r="E36" s="690">
        <f t="shared" si="8"/>
        <v>99.208716795971441</v>
      </c>
      <c r="F36" s="267">
        <f t="shared" si="3"/>
        <v>-3.8824532906929221E-2</v>
      </c>
      <c r="G36" s="614">
        <f t="shared" si="10"/>
        <v>99.198844479594797</v>
      </c>
      <c r="H36" s="636">
        <f t="shared" si="4"/>
        <v>-1.424579463657949E-2</v>
      </c>
      <c r="I36" s="2276" t="s">
        <v>344</v>
      </c>
      <c r="J36" s="1753" t="str">
        <f t="shared" si="0"/>
        <v>---</v>
      </c>
      <c r="K36" s="17">
        <v>0</v>
      </c>
      <c r="L36" s="648"/>
      <c r="M36" s="10"/>
      <c r="N36" s="202">
        <v>42217</v>
      </c>
      <c r="O36" s="714">
        <v>100.3548</v>
      </c>
      <c r="P36" s="37">
        <f t="shared" si="5"/>
        <v>-7.3300000000003251E-2</v>
      </c>
      <c r="Q36" s="264">
        <f t="shared" si="13"/>
        <v>0.28999999999999998</v>
      </c>
      <c r="R36" s="395">
        <f t="shared" si="9"/>
        <v>100.41430000000001</v>
      </c>
      <c r="S36" s="298">
        <f t="shared" si="6"/>
        <v>-2.6933333333332143E-2</v>
      </c>
      <c r="T36" s="690">
        <f t="shared" si="11"/>
        <v>100.36249999999998</v>
      </c>
      <c r="U36" s="267">
        <f t="shared" si="7"/>
        <v>3.375714285712661E-2</v>
      </c>
      <c r="V36" s="612" t="str">
        <f t="shared" si="1"/>
        <v>---</v>
      </c>
      <c r="W36" s="248">
        <v>0</v>
      </c>
      <c r="X36" s="1694"/>
      <c r="Y36" s="218"/>
    </row>
    <row r="37" spans="1:25" ht="13.25" customHeight="1">
      <c r="A37" s="2253">
        <v>42248</v>
      </c>
      <c r="B37" s="1766">
        <v>99.011960963664649</v>
      </c>
      <c r="C37" s="21">
        <f t="shared" si="2"/>
        <v>-0.12300170097964269</v>
      </c>
      <c r="D37" s="1760">
        <f t="shared" si="12"/>
        <v>-0.62</v>
      </c>
      <c r="E37" s="690">
        <f t="shared" si="8"/>
        <v>99.121919496128399</v>
      </c>
      <c r="F37" s="267">
        <f t="shared" si="3"/>
        <v>-8.6797299843041742E-2</v>
      </c>
      <c r="G37" s="614">
        <f t="shared" si="10"/>
        <v>99.176308788443393</v>
      </c>
      <c r="H37" s="636">
        <f t="shared" si="4"/>
        <v>-2.253569115140408E-2</v>
      </c>
      <c r="I37" s="2276" t="s">
        <v>350</v>
      </c>
      <c r="J37" s="1753" t="str">
        <f t="shared" si="0"/>
        <v>---</v>
      </c>
      <c r="K37" s="17">
        <v>0</v>
      </c>
      <c r="L37" s="648"/>
      <c r="M37" s="10"/>
      <c r="N37" s="202">
        <v>42248</v>
      </c>
      <c r="O37" s="714">
        <v>100.2484</v>
      </c>
      <c r="P37" s="37">
        <f t="shared" si="5"/>
        <v>-0.10639999999999361</v>
      </c>
      <c r="Q37" s="264">
        <f t="shared" si="13"/>
        <v>0.23</v>
      </c>
      <c r="R37" s="395">
        <f t="shared" si="9"/>
        <v>100.34376666666667</v>
      </c>
      <c r="S37" s="298">
        <f t="shared" si="6"/>
        <v>-7.0533333333344217E-2</v>
      </c>
      <c r="T37" s="690">
        <f t="shared" si="11"/>
        <v>100.36917142857143</v>
      </c>
      <c r="U37" s="267">
        <f t="shared" si="7"/>
        <v>6.6714285714510879E-3</v>
      </c>
      <c r="V37" s="612" t="str">
        <f t="shared" si="1"/>
        <v>---</v>
      </c>
      <c r="W37" s="248">
        <v>0</v>
      </c>
      <c r="X37" s="1694"/>
      <c r="Y37" s="218"/>
    </row>
    <row r="38" spans="1:25" ht="13.25" customHeight="1">
      <c r="A38" s="2253">
        <v>42278</v>
      </c>
      <c r="B38" s="1766">
        <v>98.920955173857024</v>
      </c>
      <c r="C38" s="21">
        <f t="shared" si="2"/>
        <v>-9.1005789807624637E-2</v>
      </c>
      <c r="D38" s="1760">
        <f t="shared" si="12"/>
        <v>-0.67</v>
      </c>
      <c r="E38" s="690">
        <f t="shared" si="8"/>
        <v>99.022626267388659</v>
      </c>
      <c r="F38" s="267">
        <f t="shared" si="3"/>
        <v>-9.9293228739739448E-2</v>
      </c>
      <c r="G38" s="614">
        <f t="shared" si="10"/>
        <v>99.142447796745373</v>
      </c>
      <c r="H38" s="636">
        <f t="shared" si="4"/>
        <v>-3.3860991698020371E-2</v>
      </c>
      <c r="I38" s="2276" t="s">
        <v>350</v>
      </c>
      <c r="J38" s="1753" t="str">
        <f t="shared" si="0"/>
        <v>---</v>
      </c>
      <c r="K38" s="17">
        <v>0</v>
      </c>
      <c r="L38" s="648"/>
      <c r="M38" s="10"/>
      <c r="N38" s="202">
        <v>42278</v>
      </c>
      <c r="O38" s="714">
        <v>100.1275</v>
      </c>
      <c r="P38" s="37">
        <f t="shared" si="5"/>
        <v>-0.120900000000006</v>
      </c>
      <c r="Q38" s="264">
        <f t="shared" si="13"/>
        <v>0.13</v>
      </c>
      <c r="R38" s="395">
        <f t="shared" si="9"/>
        <v>100.24356666666667</v>
      </c>
      <c r="S38" s="298">
        <f t="shared" si="6"/>
        <v>-0.10020000000000095</v>
      </c>
      <c r="T38" s="690">
        <f t="shared" si="11"/>
        <v>100.34648571428572</v>
      </c>
      <c r="U38" s="267">
        <f t="shared" si="7"/>
        <v>-2.2685714285714198E-2</v>
      </c>
      <c r="V38" s="612" t="str">
        <f t="shared" si="1"/>
        <v>---</v>
      </c>
      <c r="W38" s="248">
        <v>0</v>
      </c>
      <c r="X38" s="1694"/>
      <c r="Y38" s="218"/>
    </row>
    <row r="39" spans="1:25" ht="13.25" customHeight="1">
      <c r="A39" s="2253">
        <v>42309</v>
      </c>
      <c r="B39" s="1766">
        <v>98.874350857483634</v>
      </c>
      <c r="C39" s="21">
        <f t="shared" si="2"/>
        <v>-4.660431637339002E-2</v>
      </c>
      <c r="D39" s="1760">
        <f t="shared" si="12"/>
        <v>-0.61</v>
      </c>
      <c r="E39" s="690">
        <f t="shared" si="8"/>
        <v>98.935755665001764</v>
      </c>
      <c r="F39" s="267">
        <f t="shared" si="3"/>
        <v>-8.6870602386895257E-2</v>
      </c>
      <c r="G39" s="614">
        <f t="shared" si="10"/>
        <v>99.097836235183536</v>
      </c>
      <c r="H39" s="636">
        <f t="shared" si="4"/>
        <v>-4.4611561561836766E-2</v>
      </c>
      <c r="I39" s="2276" t="s">
        <v>346</v>
      </c>
      <c r="J39" s="1753" t="str">
        <f t="shared" si="0"/>
        <v>---</v>
      </c>
      <c r="K39" s="17">
        <v>0</v>
      </c>
      <c r="L39" s="648"/>
      <c r="M39" s="10"/>
      <c r="N39" s="202">
        <v>42309</v>
      </c>
      <c r="O39" s="714">
        <v>100.0069</v>
      </c>
      <c r="P39" s="37">
        <f t="shared" si="5"/>
        <v>-0.12059999999999604</v>
      </c>
      <c r="Q39" s="264">
        <f t="shared" si="13"/>
        <v>-0.01</v>
      </c>
      <c r="R39" s="395">
        <f t="shared" si="9"/>
        <v>100.12759999999999</v>
      </c>
      <c r="S39" s="298">
        <f t="shared" si="6"/>
        <v>-0.11596666666667943</v>
      </c>
      <c r="T39" s="690">
        <f t="shared" si="11"/>
        <v>100.29447142857143</v>
      </c>
      <c r="U39" s="267">
        <f t="shared" si="7"/>
        <v>-5.2014285714292896E-2</v>
      </c>
      <c r="V39" s="612" t="str">
        <f t="shared" si="1"/>
        <v>---</v>
      </c>
      <c r="W39" s="248">
        <v>0</v>
      </c>
      <c r="X39" s="1694"/>
      <c r="Y39" s="218"/>
    </row>
    <row r="40" spans="1:25" ht="13.25" customHeight="1">
      <c r="A40" s="2261">
        <v>42339</v>
      </c>
      <c r="B40" s="1779">
        <v>98.877580835862901</v>
      </c>
      <c r="C40" s="22">
        <f t="shared" si="2"/>
        <v>3.2299783792666403E-3</v>
      </c>
      <c r="D40" s="1777">
        <f t="shared" si="12"/>
        <v>-0.46</v>
      </c>
      <c r="E40" s="1763">
        <f t="shared" ref="E40:E55" si="14">SUM(B38:B40)/3</f>
        <v>98.890962289067843</v>
      </c>
      <c r="F40" s="268">
        <f t="shared" si="3"/>
        <v>-4.4793375933920743E-2</v>
      </c>
      <c r="G40" s="615">
        <f t="shared" si="10"/>
        <v>99.044428316968933</v>
      </c>
      <c r="H40" s="637">
        <f t="shared" si="4"/>
        <v>-5.3407918214603001E-2</v>
      </c>
      <c r="I40" s="2278" t="s">
        <v>346</v>
      </c>
      <c r="J40" s="1754" t="str">
        <f t="shared" si="0"/>
        <v>---</v>
      </c>
      <c r="K40" s="2604">
        <v>0</v>
      </c>
      <c r="L40" s="2223"/>
      <c r="M40" s="10"/>
      <c r="N40" s="203">
        <v>42339</v>
      </c>
      <c r="O40" s="715">
        <v>99.899349999999998</v>
      </c>
      <c r="P40" s="243">
        <f t="shared" si="5"/>
        <v>-0.10755000000000337</v>
      </c>
      <c r="Q40" s="544">
        <f t="shared" si="13"/>
        <v>-0.16</v>
      </c>
      <c r="R40" s="493">
        <f t="shared" si="9"/>
        <v>100.01125</v>
      </c>
      <c r="S40" s="491">
        <f t="shared" si="6"/>
        <v>-0.11634999999998286</v>
      </c>
      <c r="T40" s="691">
        <f t="shared" si="11"/>
        <v>100.2178642857143</v>
      </c>
      <c r="U40" s="268">
        <f t="shared" si="7"/>
        <v>-7.6607142857127997E-2</v>
      </c>
      <c r="V40" s="612" t="str">
        <f t="shared" si="1"/>
        <v>---</v>
      </c>
      <c r="W40" s="248">
        <v>0</v>
      </c>
      <c r="X40" s="1695"/>
      <c r="Y40" s="218"/>
    </row>
    <row r="41" spans="1:25" ht="13.25" customHeight="1">
      <c r="A41" s="2253">
        <v>42370</v>
      </c>
      <c r="B41" s="1766">
        <v>98.910079344927766</v>
      </c>
      <c r="C41" s="21">
        <f t="shared" si="2"/>
        <v>3.2498509064865289E-2</v>
      </c>
      <c r="D41" s="1760">
        <f t="shared" si="12"/>
        <v>-0.33</v>
      </c>
      <c r="E41" s="690">
        <f t="shared" si="14"/>
        <v>98.887337012758096</v>
      </c>
      <c r="F41" s="267">
        <f t="shared" si="3"/>
        <v>-3.6252763097479601E-3</v>
      </c>
      <c r="G41" s="1759">
        <f t="shared" si="10"/>
        <v>98.99267495721665</v>
      </c>
      <c r="H41" s="1760">
        <f t="shared" si="4"/>
        <v>-5.175335975228279E-2</v>
      </c>
      <c r="I41" s="2276" t="s">
        <v>346</v>
      </c>
      <c r="J41" s="2605" t="str">
        <f t="shared" si="0"/>
        <v>---</v>
      </c>
      <c r="K41" s="17">
        <v>0</v>
      </c>
      <c r="L41" s="648"/>
      <c r="M41" s="10"/>
      <c r="N41" s="201">
        <v>42370</v>
      </c>
      <c r="O41" s="716">
        <v>99.820070000000001</v>
      </c>
      <c r="P41" s="245">
        <f t="shared" si="5"/>
        <v>-7.9279999999997131E-2</v>
      </c>
      <c r="Q41" s="264">
        <f t="shared" si="13"/>
        <v>-0.3</v>
      </c>
      <c r="R41" s="645">
        <f t="shared" si="9"/>
        <v>99.908773333333329</v>
      </c>
      <c r="S41" s="646">
        <f t="shared" si="6"/>
        <v>-0.10247666666667499</v>
      </c>
      <c r="T41" s="690">
        <f t="shared" si="11"/>
        <v>100.12644571428572</v>
      </c>
      <c r="U41" s="267">
        <f t="shared" si="7"/>
        <v>-9.1418571428576456E-2</v>
      </c>
      <c r="V41" s="612" t="str">
        <f t="shared" si="1"/>
        <v>---</v>
      </c>
      <c r="W41" s="248">
        <v>0</v>
      </c>
      <c r="X41" s="1694"/>
      <c r="Y41" s="218"/>
    </row>
    <row r="42" spans="1:25" ht="13.25" customHeight="1">
      <c r="A42" s="2253">
        <v>42401</v>
      </c>
      <c r="B42" s="1766">
        <v>98.872218982418275</v>
      </c>
      <c r="C42" s="37">
        <f t="shared" si="2"/>
        <v>-3.7860362509491097E-2</v>
      </c>
      <c r="D42" s="974">
        <f t="shared" si="12"/>
        <v>-0.3</v>
      </c>
      <c r="E42" s="53">
        <f t="shared" si="14"/>
        <v>98.886626387736328</v>
      </c>
      <c r="F42" s="264">
        <f t="shared" si="3"/>
        <v>-7.1062502176744147E-4</v>
      </c>
      <c r="G42" s="641">
        <f t="shared" si="10"/>
        <v>98.943158403265514</v>
      </c>
      <c r="H42" s="974">
        <f t="shared" si="4"/>
        <v>-4.9516553951136189E-2</v>
      </c>
      <c r="I42" s="2279" t="s">
        <v>346</v>
      </c>
      <c r="J42" s="1758" t="str">
        <f t="shared" si="0"/>
        <v>谷</v>
      </c>
      <c r="K42" s="17">
        <v>-1</v>
      </c>
      <c r="L42" s="648"/>
      <c r="M42" s="10"/>
      <c r="N42" s="202">
        <v>42401</v>
      </c>
      <c r="O42" s="714">
        <v>99.765249999999995</v>
      </c>
      <c r="P42" s="37">
        <f t="shared" si="5"/>
        <v>-5.482000000000653E-2</v>
      </c>
      <c r="Q42" s="264">
        <f t="shared" si="13"/>
        <v>-0.44</v>
      </c>
      <c r="R42" s="395">
        <f t="shared" si="9"/>
        <v>99.828223333333327</v>
      </c>
      <c r="S42" s="298">
        <f t="shared" si="6"/>
        <v>-8.0550000000002342E-2</v>
      </c>
      <c r="T42" s="690">
        <f t="shared" si="11"/>
        <v>100.03175285714288</v>
      </c>
      <c r="U42" s="267">
        <f t="shared" si="7"/>
        <v>-9.469285714284581E-2</v>
      </c>
      <c r="V42" s="612" t="str">
        <f t="shared" si="1"/>
        <v>---</v>
      </c>
      <c r="W42" s="249">
        <v>0</v>
      </c>
      <c r="X42" s="1694"/>
      <c r="Y42" s="218"/>
    </row>
    <row r="43" spans="1:25" ht="13.25" customHeight="1">
      <c r="A43" s="2253">
        <v>42430</v>
      </c>
      <c r="B43" s="1766">
        <v>98.883870411389452</v>
      </c>
      <c r="C43" s="21">
        <f t="shared" si="2"/>
        <v>1.1651428971177324E-2</v>
      </c>
      <c r="D43" s="1760">
        <f t="shared" si="12"/>
        <v>-0.28000000000000003</v>
      </c>
      <c r="E43" s="690">
        <f t="shared" si="14"/>
        <v>98.888722912911831</v>
      </c>
      <c r="F43" s="267">
        <f t="shared" si="3"/>
        <v>2.0965251755029612E-3</v>
      </c>
      <c r="G43" s="1759">
        <f t="shared" si="10"/>
        <v>98.907288081371959</v>
      </c>
      <c r="H43" s="1760">
        <f t="shared" si="4"/>
        <v>-3.5870321893554546E-2</v>
      </c>
      <c r="I43" s="2276" t="s">
        <v>349</v>
      </c>
      <c r="J43" s="1754" t="str">
        <f t="shared" si="0"/>
        <v>---</v>
      </c>
      <c r="K43" s="17">
        <v>0</v>
      </c>
      <c r="L43" s="648"/>
      <c r="M43" s="10"/>
      <c r="N43" s="202">
        <v>42430</v>
      </c>
      <c r="O43" s="714">
        <v>99.723740000000006</v>
      </c>
      <c r="P43" s="37">
        <f t="shared" si="5"/>
        <v>-4.1509999999988167E-2</v>
      </c>
      <c r="Q43" s="264">
        <f t="shared" si="13"/>
        <v>-0.56000000000000005</v>
      </c>
      <c r="R43" s="395">
        <f t="shared" si="9"/>
        <v>99.769686666666658</v>
      </c>
      <c r="S43" s="298">
        <f t="shared" si="6"/>
        <v>-5.853666666666868E-2</v>
      </c>
      <c r="T43" s="690">
        <f t="shared" si="11"/>
        <v>99.941601428571431</v>
      </c>
      <c r="U43" s="267">
        <f t="shared" si="7"/>
        <v>-9.0151428571445535E-2</v>
      </c>
      <c r="V43" s="612" t="str">
        <f t="shared" si="1"/>
        <v>---</v>
      </c>
      <c r="W43" s="249">
        <v>0</v>
      </c>
      <c r="X43" s="1694"/>
      <c r="Y43" s="218"/>
    </row>
    <row r="44" spans="1:25" ht="13.25" customHeight="1">
      <c r="A44" s="2253">
        <v>42461</v>
      </c>
      <c r="B44" s="2582">
        <v>98.930190841653584</v>
      </c>
      <c r="C44" s="37">
        <f t="shared" si="2"/>
        <v>4.6320430264131573E-2</v>
      </c>
      <c r="D44" s="974">
        <f t="shared" si="12"/>
        <v>-0.26</v>
      </c>
      <c r="E44" s="53">
        <f t="shared" si="14"/>
        <v>98.89542674515377</v>
      </c>
      <c r="F44" s="264">
        <f t="shared" si="3"/>
        <v>6.7038322419392671E-3</v>
      </c>
      <c r="G44" s="641">
        <f t="shared" ref="G44" si="15">SUM(B38:B44)/7</f>
        <v>98.895606635370385</v>
      </c>
      <c r="H44" s="974">
        <f t="shared" si="4"/>
        <v>-1.1681446001574614E-2</v>
      </c>
      <c r="I44" s="2279" t="s">
        <v>349</v>
      </c>
      <c r="J44" s="1758" t="str">
        <f t="shared" si="0"/>
        <v>---</v>
      </c>
      <c r="K44" s="17">
        <v>0</v>
      </c>
      <c r="L44" s="648"/>
      <c r="M44" s="10"/>
      <c r="N44" s="202">
        <v>42461</v>
      </c>
      <c r="O44" s="714">
        <v>99.695899999999995</v>
      </c>
      <c r="P44" s="37">
        <f t="shared" si="5"/>
        <v>-2.7840000000011855E-2</v>
      </c>
      <c r="Q44" s="264">
        <f t="shared" si="13"/>
        <v>-0.67</v>
      </c>
      <c r="R44" s="395">
        <f t="shared" si="9"/>
        <v>99.728296666666665</v>
      </c>
      <c r="S44" s="298">
        <f t="shared" si="6"/>
        <v>-4.138999999999271E-2</v>
      </c>
      <c r="T44" s="690">
        <f t="shared" si="11"/>
        <v>99.862672857142869</v>
      </c>
      <c r="U44" s="267">
        <f t="shared" si="7"/>
        <v>-7.8928571428562577E-2</v>
      </c>
      <c r="V44" s="612" t="str">
        <f t="shared" si="1"/>
        <v>---</v>
      </c>
      <c r="W44" s="249">
        <v>0</v>
      </c>
      <c r="X44" s="1694"/>
      <c r="Y44" s="218"/>
    </row>
    <row r="45" spans="1:25" ht="13.25" customHeight="1">
      <c r="A45" s="2253">
        <v>42491</v>
      </c>
      <c r="B45" s="1766">
        <v>99.032617317877111</v>
      </c>
      <c r="C45" s="21">
        <f t="shared" si="2"/>
        <v>0.10242647622352763</v>
      </c>
      <c r="D45" s="1760">
        <f t="shared" si="12"/>
        <v>-0.22</v>
      </c>
      <c r="E45" s="690">
        <f t="shared" si="14"/>
        <v>98.948892856973387</v>
      </c>
      <c r="F45" s="267">
        <f t="shared" si="3"/>
        <v>5.3466111819616913E-2</v>
      </c>
      <c r="G45" s="1759">
        <f t="shared" ref="G45:G82" si="16">SUM(B39:B45)/7</f>
        <v>98.911558370230395</v>
      </c>
      <c r="H45" s="1760">
        <f t="shared" si="4"/>
        <v>1.5951734860010447E-2</v>
      </c>
      <c r="I45" s="2256" t="s">
        <v>344</v>
      </c>
      <c r="J45" s="1754" t="str">
        <f t="shared" si="0"/>
        <v>---</v>
      </c>
      <c r="K45" s="17">
        <v>0</v>
      </c>
      <c r="L45" s="648"/>
      <c r="M45" s="10"/>
      <c r="N45" s="251">
        <v>42491</v>
      </c>
      <c r="O45" s="717">
        <v>99.678979999999996</v>
      </c>
      <c r="P45" s="252">
        <f t="shared" si="5"/>
        <v>-1.6919999999998936E-2</v>
      </c>
      <c r="Q45" s="696">
        <f t="shared" si="13"/>
        <v>-0.75</v>
      </c>
      <c r="R45" s="394">
        <f t="shared" si="9"/>
        <v>99.699539999999999</v>
      </c>
      <c r="S45" s="296">
        <f t="shared" si="6"/>
        <v>-2.875666666666632E-2</v>
      </c>
      <c r="T45" s="686">
        <f t="shared" si="11"/>
        <v>99.79859857142857</v>
      </c>
      <c r="U45" s="696">
        <f t="shared" si="7"/>
        <v>-6.4074285714298185E-2</v>
      </c>
      <c r="V45" s="611" t="str">
        <f t="shared" si="1"/>
        <v>谷</v>
      </c>
      <c r="W45" s="256">
        <v>-1</v>
      </c>
      <c r="X45" s="1694"/>
      <c r="Y45" s="218"/>
    </row>
    <row r="46" spans="1:25" ht="13.25" customHeight="1">
      <c r="A46" s="2253">
        <v>42522</v>
      </c>
      <c r="B46" s="1766">
        <v>99.229901376672842</v>
      </c>
      <c r="C46" s="21">
        <f t="shared" si="2"/>
        <v>0.19728405879573074</v>
      </c>
      <c r="D46" s="1760">
        <f t="shared" si="12"/>
        <v>-0.04</v>
      </c>
      <c r="E46" s="690">
        <f t="shared" si="14"/>
        <v>99.064236512067851</v>
      </c>
      <c r="F46" s="267">
        <f t="shared" si="3"/>
        <v>0.11534365509446332</v>
      </c>
      <c r="G46" s="1759">
        <f t="shared" si="16"/>
        <v>98.962351301543137</v>
      </c>
      <c r="H46" s="1760">
        <f t="shared" si="4"/>
        <v>5.0792931312741985E-2</v>
      </c>
      <c r="I46" s="2256" t="s">
        <v>343</v>
      </c>
      <c r="J46" s="1754" t="str">
        <f t="shared" si="0"/>
        <v>---</v>
      </c>
      <c r="K46" s="17">
        <v>0</v>
      </c>
      <c r="L46" s="648"/>
      <c r="M46" s="10"/>
      <c r="N46" s="202">
        <v>42522</v>
      </c>
      <c r="O46" s="714">
        <v>99.682140000000004</v>
      </c>
      <c r="P46" s="37">
        <f t="shared" si="5"/>
        <v>3.1600000000082673E-3</v>
      </c>
      <c r="Q46" s="264">
        <f t="shared" si="13"/>
        <v>-0.77</v>
      </c>
      <c r="R46" s="395">
        <f t="shared" si="9"/>
        <v>99.685673333333327</v>
      </c>
      <c r="S46" s="298">
        <f t="shared" si="6"/>
        <v>-1.3866666666672245E-2</v>
      </c>
      <c r="T46" s="53">
        <f t="shared" si="11"/>
        <v>99.752204285714285</v>
      </c>
      <c r="U46" s="264">
        <f t="shared" si="7"/>
        <v>-4.6394285714285388E-2</v>
      </c>
      <c r="V46" s="612" t="str">
        <f t="shared" si="1"/>
        <v>---</v>
      </c>
      <c r="W46" s="249">
        <v>0</v>
      </c>
      <c r="X46" s="1694"/>
      <c r="Y46" s="218"/>
    </row>
    <row r="47" spans="1:25" ht="13.25" customHeight="1">
      <c r="A47" s="2253">
        <v>42552</v>
      </c>
      <c r="B47" s="1766">
        <v>99.51534708458945</v>
      </c>
      <c r="C47" s="21">
        <f t="shared" si="2"/>
        <v>0.28544570791660817</v>
      </c>
      <c r="D47" s="1760">
        <f t="shared" si="12"/>
        <v>0.3</v>
      </c>
      <c r="E47" s="690">
        <f t="shared" si="14"/>
        <v>99.259288593046463</v>
      </c>
      <c r="F47" s="267">
        <f t="shared" si="3"/>
        <v>0.19505208097861271</v>
      </c>
      <c r="G47" s="1759">
        <f t="shared" si="16"/>
        <v>99.053460765646932</v>
      </c>
      <c r="H47" s="1760">
        <f t="shared" si="4"/>
        <v>9.1109464103794835E-2</v>
      </c>
      <c r="I47" s="2256" t="s">
        <v>343</v>
      </c>
      <c r="J47" s="1754" t="str">
        <f t="shared" si="0"/>
        <v>---</v>
      </c>
      <c r="K47" s="17">
        <v>0</v>
      </c>
      <c r="L47" s="648"/>
      <c r="M47" s="10"/>
      <c r="N47" s="202">
        <v>42552</v>
      </c>
      <c r="O47" s="714">
        <v>99.710089999999994</v>
      </c>
      <c r="P47" s="37">
        <f t="shared" si="5"/>
        <v>2.7949999999989927E-2</v>
      </c>
      <c r="Q47" s="264">
        <f t="shared" si="13"/>
        <v>-0.71</v>
      </c>
      <c r="R47" s="395">
        <f t="shared" si="9"/>
        <v>99.690403333333336</v>
      </c>
      <c r="S47" s="298">
        <f t="shared" si="6"/>
        <v>4.7300000000092268E-3</v>
      </c>
      <c r="T47" s="690">
        <f t="shared" si="11"/>
        <v>99.725167142857146</v>
      </c>
      <c r="U47" s="267">
        <f t="shared" si="7"/>
        <v>-2.7037142857139429E-2</v>
      </c>
      <c r="V47" s="612" t="str">
        <f t="shared" si="1"/>
        <v>---</v>
      </c>
      <c r="W47" s="249">
        <v>0</v>
      </c>
      <c r="X47" s="1694"/>
      <c r="Y47" s="218"/>
    </row>
    <row r="48" spans="1:25" ht="13.25" customHeight="1">
      <c r="A48" s="2253">
        <v>42583</v>
      </c>
      <c r="B48" s="1766">
        <v>99.837150710583501</v>
      </c>
      <c r="C48" s="21">
        <f t="shared" si="2"/>
        <v>0.32180362599405044</v>
      </c>
      <c r="D48" s="1760">
        <f t="shared" si="12"/>
        <v>0.71</v>
      </c>
      <c r="E48" s="690">
        <f t="shared" si="14"/>
        <v>99.52746639061526</v>
      </c>
      <c r="F48" s="267">
        <f t="shared" si="3"/>
        <v>0.26817779756879645</v>
      </c>
      <c r="G48" s="1759">
        <f t="shared" si="16"/>
        <v>99.185899532169174</v>
      </c>
      <c r="H48" s="1760">
        <f t="shared" si="4"/>
        <v>0.13243876652224174</v>
      </c>
      <c r="I48" s="2256" t="s">
        <v>343</v>
      </c>
      <c r="J48" s="1754" t="str">
        <f t="shared" si="0"/>
        <v>---</v>
      </c>
      <c r="K48" s="17">
        <v>0</v>
      </c>
      <c r="L48" s="648"/>
      <c r="M48" s="10"/>
      <c r="N48" s="202">
        <v>42583</v>
      </c>
      <c r="O48" s="714">
        <v>99.759</v>
      </c>
      <c r="P48" s="37">
        <f t="shared" si="5"/>
        <v>4.8910000000006448E-2</v>
      </c>
      <c r="Q48" s="264">
        <f t="shared" si="13"/>
        <v>-0.59</v>
      </c>
      <c r="R48" s="395">
        <f t="shared" si="9"/>
        <v>99.717076666666671</v>
      </c>
      <c r="S48" s="298">
        <f t="shared" si="6"/>
        <v>2.6673333333334881E-2</v>
      </c>
      <c r="T48" s="690">
        <f t="shared" si="11"/>
        <v>99.716442857142866</v>
      </c>
      <c r="U48" s="267">
        <f t="shared" si="7"/>
        <v>-8.7242857142797448E-3</v>
      </c>
      <c r="V48" s="612" t="str">
        <f t="shared" si="1"/>
        <v>---</v>
      </c>
      <c r="W48" s="249">
        <v>0</v>
      </c>
      <c r="X48" s="1694"/>
      <c r="Y48" s="218"/>
    </row>
    <row r="49" spans="1:25" ht="13.25" customHeight="1">
      <c r="A49" s="2253">
        <v>42614</v>
      </c>
      <c r="B49" s="1766">
        <v>100.18208379251331</v>
      </c>
      <c r="C49" s="21">
        <f t="shared" si="2"/>
        <v>0.34493308192980976</v>
      </c>
      <c r="D49" s="1760">
        <f t="shared" si="12"/>
        <v>1.18</v>
      </c>
      <c r="E49" s="690">
        <f t="shared" si="14"/>
        <v>99.844860529228754</v>
      </c>
      <c r="F49" s="267">
        <f t="shared" si="3"/>
        <v>0.31739413861349419</v>
      </c>
      <c r="G49" s="1759">
        <f t="shared" si="16"/>
        <v>99.373023076468471</v>
      </c>
      <c r="H49" s="1760">
        <f t="shared" si="4"/>
        <v>0.1871235442992969</v>
      </c>
      <c r="I49" s="2256" t="s">
        <v>343</v>
      </c>
      <c r="J49" s="1754" t="str">
        <f t="shared" si="0"/>
        <v>---</v>
      </c>
      <c r="K49" s="17">
        <v>0</v>
      </c>
      <c r="L49" s="648"/>
      <c r="M49" s="10"/>
      <c r="N49" s="202">
        <v>42614</v>
      </c>
      <c r="O49" s="714">
        <v>99.835489999999993</v>
      </c>
      <c r="P49" s="37">
        <f t="shared" si="5"/>
        <v>7.6489999999992619E-2</v>
      </c>
      <c r="Q49" s="264">
        <f t="shared" si="13"/>
        <v>-0.41</v>
      </c>
      <c r="R49" s="395">
        <f t="shared" si="9"/>
        <v>99.768193333333329</v>
      </c>
      <c r="S49" s="298">
        <f t="shared" si="6"/>
        <v>5.1116666666658261E-2</v>
      </c>
      <c r="T49" s="690">
        <f t="shared" si="11"/>
        <v>99.726477142857121</v>
      </c>
      <c r="U49" s="267">
        <f t="shared" si="7"/>
        <v>1.003428571425502E-2</v>
      </c>
      <c r="V49" s="612" t="str">
        <f t="shared" si="1"/>
        <v>---</v>
      </c>
      <c r="W49" s="249">
        <v>0</v>
      </c>
      <c r="X49" s="1694"/>
      <c r="Y49" s="218"/>
    </row>
    <row r="50" spans="1:25" ht="13.25" customHeight="1">
      <c r="A50" s="2253">
        <v>42644</v>
      </c>
      <c r="B50" s="1766">
        <v>100.51311548160237</v>
      </c>
      <c r="C50" s="21">
        <f t="shared" si="2"/>
        <v>0.331031689089059</v>
      </c>
      <c r="D50" s="1760">
        <f t="shared" si="12"/>
        <v>1.61</v>
      </c>
      <c r="E50" s="690">
        <f t="shared" si="14"/>
        <v>100.17744999489973</v>
      </c>
      <c r="F50" s="267">
        <f t="shared" si="3"/>
        <v>0.3325894656709778</v>
      </c>
      <c r="G50" s="1759">
        <f t="shared" si="16"/>
        <v>99.605772372213167</v>
      </c>
      <c r="H50" s="1760">
        <f t="shared" si="4"/>
        <v>0.23274929574469638</v>
      </c>
      <c r="I50" s="2256" t="s">
        <v>343</v>
      </c>
      <c r="J50" s="1754" t="str">
        <f t="shared" si="0"/>
        <v>---</v>
      </c>
      <c r="K50" s="17">
        <v>0</v>
      </c>
      <c r="L50" s="649" t="s">
        <v>587</v>
      </c>
      <c r="M50" s="433"/>
      <c r="N50" s="202">
        <v>42644</v>
      </c>
      <c r="O50" s="714">
        <v>99.937860000000001</v>
      </c>
      <c r="P50" s="37">
        <f t="shared" si="5"/>
        <v>0.10237000000000762</v>
      </c>
      <c r="Q50" s="264">
        <f t="shared" si="13"/>
        <v>-0.19</v>
      </c>
      <c r="R50" s="395">
        <f t="shared" si="9"/>
        <v>99.844116666666665</v>
      </c>
      <c r="S50" s="298">
        <f t="shared" si="6"/>
        <v>7.5923333333335563E-2</v>
      </c>
      <c r="T50" s="690">
        <f t="shared" si="11"/>
        <v>99.757065714285702</v>
      </c>
      <c r="U50" s="267">
        <f t="shared" si="7"/>
        <v>3.0588571428580735E-2</v>
      </c>
      <c r="V50" s="612" t="str">
        <f t="shared" si="1"/>
        <v>---</v>
      </c>
      <c r="W50" s="249">
        <v>0</v>
      </c>
      <c r="X50" s="1691" t="s">
        <v>587</v>
      </c>
      <c r="Y50" s="218"/>
    </row>
    <row r="51" spans="1:25" ht="13.25" customHeight="1">
      <c r="A51" s="2253">
        <v>42675</v>
      </c>
      <c r="B51" s="1766">
        <v>100.87261377345133</v>
      </c>
      <c r="C51" s="21">
        <f t="shared" si="2"/>
        <v>0.35949829184896487</v>
      </c>
      <c r="D51" s="1760">
        <f t="shared" si="12"/>
        <v>2.02</v>
      </c>
      <c r="E51" s="690">
        <f t="shared" si="14"/>
        <v>100.52260434918901</v>
      </c>
      <c r="F51" s="267">
        <f t="shared" si="3"/>
        <v>0.34515435428927788</v>
      </c>
      <c r="G51" s="1759">
        <f t="shared" si="16"/>
        <v>99.883261362469995</v>
      </c>
      <c r="H51" s="1760">
        <f t="shared" si="4"/>
        <v>0.27748899025682761</v>
      </c>
      <c r="I51" s="2256" t="s">
        <v>343</v>
      </c>
      <c r="J51" s="1754" t="str">
        <f t="shared" si="0"/>
        <v>---</v>
      </c>
      <c r="K51" s="17">
        <v>0</v>
      </c>
      <c r="L51" s="649" t="s">
        <v>588</v>
      </c>
      <c r="M51" s="433"/>
      <c r="N51" s="202">
        <v>42675</v>
      </c>
      <c r="O51" s="714">
        <v>100.04819999999999</v>
      </c>
      <c r="P51" s="37">
        <f t="shared" si="5"/>
        <v>0.11033999999999367</v>
      </c>
      <c r="Q51" s="264">
        <f t="shared" si="13"/>
        <v>0.04</v>
      </c>
      <c r="R51" s="395">
        <f t="shared" si="9"/>
        <v>99.940516666666667</v>
      </c>
      <c r="S51" s="298">
        <f t="shared" si="6"/>
        <v>9.6400000000002706E-2</v>
      </c>
      <c r="T51" s="690">
        <f t="shared" si="11"/>
        <v>99.807394285714281</v>
      </c>
      <c r="U51" s="267">
        <f t="shared" si="7"/>
        <v>5.0328571428579494E-2</v>
      </c>
      <c r="V51" s="612" t="str">
        <f t="shared" si="1"/>
        <v>---</v>
      </c>
      <c r="W51" s="249">
        <v>0</v>
      </c>
      <c r="X51" s="1691" t="s">
        <v>588</v>
      </c>
      <c r="Y51" s="218"/>
    </row>
    <row r="52" spans="1:25" ht="13.25" customHeight="1">
      <c r="A52" s="2253">
        <v>42705</v>
      </c>
      <c r="B52" s="1766">
        <v>101.22181037894603</v>
      </c>
      <c r="C52" s="21">
        <f t="shared" si="2"/>
        <v>0.34919660549469711</v>
      </c>
      <c r="D52" s="1760">
        <f t="shared" si="12"/>
        <v>2.37</v>
      </c>
      <c r="E52" s="690">
        <f t="shared" si="14"/>
        <v>100.86917987799991</v>
      </c>
      <c r="F52" s="267">
        <f t="shared" si="3"/>
        <v>0.34657552881090226</v>
      </c>
      <c r="G52" s="1759">
        <f t="shared" si="16"/>
        <v>100.19600322833698</v>
      </c>
      <c r="H52" s="1760">
        <f t="shared" si="4"/>
        <v>0.31274186586698249</v>
      </c>
      <c r="I52" s="2256" t="s">
        <v>343</v>
      </c>
      <c r="J52" s="1754" t="str">
        <f t="shared" si="0"/>
        <v>---</v>
      </c>
      <c r="K52" s="2604">
        <v>0</v>
      </c>
      <c r="L52" s="652" t="s">
        <v>589</v>
      </c>
      <c r="M52" s="433"/>
      <c r="N52" s="203">
        <v>42705</v>
      </c>
      <c r="O52" s="715">
        <v>100.1579</v>
      </c>
      <c r="P52" s="37">
        <f t="shared" si="5"/>
        <v>0.10970000000000368</v>
      </c>
      <c r="Q52" s="544">
        <f t="shared" si="13"/>
        <v>0.26</v>
      </c>
      <c r="R52" s="395">
        <f t="shared" si="9"/>
        <v>100.04798666666666</v>
      </c>
      <c r="S52" s="298">
        <f t="shared" si="6"/>
        <v>0.10746999999999218</v>
      </c>
      <c r="T52" s="690">
        <f t="shared" si="11"/>
        <v>99.875811428571424</v>
      </c>
      <c r="U52" s="267">
        <f t="shared" si="7"/>
        <v>6.8417142857143176E-2</v>
      </c>
      <c r="V52" s="630" t="s">
        <v>345</v>
      </c>
      <c r="W52" s="262">
        <v>0</v>
      </c>
      <c r="X52" s="1691" t="s">
        <v>589</v>
      </c>
      <c r="Y52" s="218"/>
    </row>
    <row r="53" spans="1:25" ht="13.25" customHeight="1">
      <c r="A53" s="2251">
        <v>42736</v>
      </c>
      <c r="B53" s="2580">
        <v>101.5001965811076</v>
      </c>
      <c r="C53" s="618">
        <f t="shared" si="2"/>
        <v>0.2783862021615704</v>
      </c>
      <c r="D53" s="1042">
        <f t="shared" si="12"/>
        <v>2.62</v>
      </c>
      <c r="E53" s="699">
        <f t="shared" si="14"/>
        <v>101.19820691116833</v>
      </c>
      <c r="F53" s="1198">
        <f t="shared" si="3"/>
        <v>0.32902703316841553</v>
      </c>
      <c r="G53" s="2581">
        <f t="shared" si="16"/>
        <v>100.52033111468481</v>
      </c>
      <c r="H53" s="1042">
        <f t="shared" si="4"/>
        <v>0.32432788634783094</v>
      </c>
      <c r="I53" s="2282" t="s">
        <v>343</v>
      </c>
      <c r="J53" s="630" t="str">
        <f t="shared" si="0"/>
        <v>---</v>
      </c>
      <c r="K53" s="17">
        <v>0</v>
      </c>
      <c r="L53" s="649" t="s">
        <v>590</v>
      </c>
      <c r="M53" s="433"/>
      <c r="N53" s="201">
        <v>42736</v>
      </c>
      <c r="O53" s="721">
        <v>100.2529</v>
      </c>
      <c r="P53" s="513">
        <f t="shared" si="5"/>
        <v>9.4999999999998863E-2</v>
      </c>
      <c r="Q53" s="264">
        <f t="shared" si="13"/>
        <v>0.43</v>
      </c>
      <c r="R53" s="645">
        <f t="shared" si="9"/>
        <v>100.15300000000001</v>
      </c>
      <c r="S53" s="646">
        <f t="shared" si="6"/>
        <v>0.10501333333334628</v>
      </c>
      <c r="T53" s="692">
        <f t="shared" si="11"/>
        <v>99.957348571428568</v>
      </c>
      <c r="U53" s="269">
        <f t="shared" si="7"/>
        <v>8.1537142857143863E-2</v>
      </c>
      <c r="V53" s="621" t="s">
        <v>345</v>
      </c>
      <c r="W53" s="619">
        <v>0</v>
      </c>
      <c r="X53" s="1698" t="s">
        <v>590</v>
      </c>
      <c r="Y53" s="218"/>
    </row>
    <row r="54" spans="1:25" ht="13.25" customHeight="1">
      <c r="A54" s="2252">
        <v>42767</v>
      </c>
      <c r="B54" s="1766">
        <v>101.6075577320356</v>
      </c>
      <c r="C54" s="21">
        <f t="shared" si="2"/>
        <v>0.10736115092799992</v>
      </c>
      <c r="D54" s="524">
        <f t="shared" si="12"/>
        <v>2.77</v>
      </c>
      <c r="E54" s="522">
        <f t="shared" si="14"/>
        <v>101.44318823069642</v>
      </c>
      <c r="F54" s="700">
        <f t="shared" si="3"/>
        <v>0.24498131952809388</v>
      </c>
      <c r="G54" s="639">
        <f t="shared" si="16"/>
        <v>100.81921835003425</v>
      </c>
      <c r="H54" s="524">
        <f t="shared" si="4"/>
        <v>0.29888723534944006</v>
      </c>
      <c r="I54" s="2280" t="s">
        <v>343</v>
      </c>
      <c r="J54" s="612" t="str">
        <f t="shared" si="0"/>
        <v>山</v>
      </c>
      <c r="K54" s="17">
        <v>1</v>
      </c>
      <c r="L54" s="649" t="s">
        <v>591</v>
      </c>
      <c r="M54" s="433"/>
      <c r="N54" s="202">
        <v>42767</v>
      </c>
      <c r="O54" s="720">
        <v>100.3325</v>
      </c>
      <c r="P54" s="512">
        <f t="shared" si="5"/>
        <v>7.9599999999999227E-2</v>
      </c>
      <c r="Q54" s="264">
        <f t="shared" si="13"/>
        <v>0.56999999999999995</v>
      </c>
      <c r="R54" s="395">
        <f t="shared" si="9"/>
        <v>100.24776666666666</v>
      </c>
      <c r="S54" s="298">
        <f t="shared" si="6"/>
        <v>9.4766666666657784E-2</v>
      </c>
      <c r="T54" s="690">
        <f t="shared" si="11"/>
        <v>100.04626428571429</v>
      </c>
      <c r="U54" s="267">
        <f t="shared" si="7"/>
        <v>8.891571428571865E-2</v>
      </c>
      <c r="V54" s="621" t="s">
        <v>345</v>
      </c>
      <c r="W54" s="619">
        <v>0</v>
      </c>
      <c r="X54" s="1691" t="s">
        <v>591</v>
      </c>
      <c r="Y54" s="218"/>
    </row>
    <row r="55" spans="1:25" ht="13.25" customHeight="1">
      <c r="A55" s="2253">
        <v>42795</v>
      </c>
      <c r="B55" s="1766">
        <v>101.58101117423408</v>
      </c>
      <c r="C55" s="536">
        <f t="shared" si="2"/>
        <v>-2.6546557801523818E-2</v>
      </c>
      <c r="D55" s="524">
        <f t="shared" si="12"/>
        <v>2.73</v>
      </c>
      <c r="E55" s="522">
        <f t="shared" si="14"/>
        <v>101.56292182912576</v>
      </c>
      <c r="F55" s="700">
        <f t="shared" si="3"/>
        <v>0.11973359842933462</v>
      </c>
      <c r="G55" s="639">
        <f t="shared" si="16"/>
        <v>101.0683412734129</v>
      </c>
      <c r="H55" s="524">
        <f t="shared" si="4"/>
        <v>0.24912292337864983</v>
      </c>
      <c r="I55" s="2280" t="s">
        <v>350</v>
      </c>
      <c r="J55" s="612" t="str">
        <f t="shared" si="0"/>
        <v>---</v>
      </c>
      <c r="K55" s="17">
        <v>0</v>
      </c>
      <c r="L55" s="649" t="s">
        <v>592</v>
      </c>
      <c r="M55" s="433"/>
      <c r="N55" s="202">
        <v>42795</v>
      </c>
      <c r="O55" s="720">
        <v>100.4211</v>
      </c>
      <c r="P55" s="512">
        <f t="shared" si="5"/>
        <v>8.8599999999999568E-2</v>
      </c>
      <c r="Q55" s="264">
        <f t="shared" si="13"/>
        <v>0.7</v>
      </c>
      <c r="R55" s="395">
        <f t="shared" si="9"/>
        <v>100.33549999999998</v>
      </c>
      <c r="S55" s="298">
        <f t="shared" si="6"/>
        <v>8.7733333333318342E-2</v>
      </c>
      <c r="T55" s="690">
        <f t="shared" si="11"/>
        <v>100.14085</v>
      </c>
      <c r="U55" s="267">
        <f t="shared" si="7"/>
        <v>9.4585714285713607E-2</v>
      </c>
      <c r="V55" s="621" t="s">
        <v>345</v>
      </c>
      <c r="W55" s="619">
        <v>0</v>
      </c>
      <c r="X55" s="1691" t="s">
        <v>592</v>
      </c>
      <c r="Y55" s="218"/>
    </row>
    <row r="56" spans="1:25" ht="13.25" customHeight="1">
      <c r="A56" s="2253">
        <v>42826</v>
      </c>
      <c r="B56" s="1766">
        <v>101.52296315632397</v>
      </c>
      <c r="C56" s="536">
        <f t="shared" si="2"/>
        <v>-5.8048017910110161E-2</v>
      </c>
      <c r="D56" s="524">
        <f t="shared" si="12"/>
        <v>2.62</v>
      </c>
      <c r="E56" s="522">
        <f t="shared" ref="E56:E73" si="17">SUM(B54:B56)/3</f>
        <v>101.57051068753121</v>
      </c>
      <c r="F56" s="700">
        <f t="shared" si="3"/>
        <v>7.5888584054553121E-3</v>
      </c>
      <c r="G56" s="639">
        <f t="shared" si="16"/>
        <v>101.259895468243</v>
      </c>
      <c r="H56" s="524">
        <f t="shared" si="4"/>
        <v>0.19155419483010405</v>
      </c>
      <c r="I56" s="2280" t="s">
        <v>350</v>
      </c>
      <c r="J56" s="1758" t="str">
        <f t="shared" si="0"/>
        <v>---</v>
      </c>
      <c r="K56" s="17">
        <v>0</v>
      </c>
      <c r="L56" s="649" t="s">
        <v>593</v>
      </c>
      <c r="M56" s="433"/>
      <c r="N56" s="202">
        <v>42826</v>
      </c>
      <c r="O56" s="720">
        <v>100.5059</v>
      </c>
      <c r="P56" s="512">
        <f t="shared" si="5"/>
        <v>8.4800000000001319E-2</v>
      </c>
      <c r="Q56" s="264">
        <f t="shared" si="13"/>
        <v>0.81</v>
      </c>
      <c r="R56" s="395">
        <f t="shared" si="9"/>
        <v>100.41983333333333</v>
      </c>
      <c r="S56" s="298">
        <f t="shared" si="6"/>
        <v>8.4333333333347582E-2</v>
      </c>
      <c r="T56" s="690">
        <f t="shared" si="11"/>
        <v>100.23662285714285</v>
      </c>
      <c r="U56" s="267">
        <f t="shared" si="7"/>
        <v>9.5772857142847556E-2</v>
      </c>
      <c r="V56" s="621" t="s">
        <v>345</v>
      </c>
      <c r="W56" s="619">
        <v>0</v>
      </c>
      <c r="X56" s="1691" t="s">
        <v>593</v>
      </c>
      <c r="Y56" s="218"/>
    </row>
    <row r="57" spans="1:25" ht="13.25" customHeight="1">
      <c r="A57" s="2253">
        <v>42856</v>
      </c>
      <c r="B57" s="1766">
        <v>101.43245960522179</v>
      </c>
      <c r="C57" s="536">
        <f t="shared" si="2"/>
        <v>-9.0503551102173674E-2</v>
      </c>
      <c r="D57" s="524">
        <f t="shared" si="12"/>
        <v>2.42</v>
      </c>
      <c r="E57" s="522">
        <f t="shared" si="17"/>
        <v>101.51214464525997</v>
      </c>
      <c r="F57" s="700">
        <f t="shared" si="3"/>
        <v>-5.8366042271245533E-2</v>
      </c>
      <c r="G57" s="639">
        <f t="shared" si="16"/>
        <v>101.39123034304578</v>
      </c>
      <c r="H57" s="524">
        <f t="shared" si="4"/>
        <v>0.13133487480277495</v>
      </c>
      <c r="I57" s="433" t="s">
        <v>281</v>
      </c>
      <c r="J57" s="1758" t="str">
        <f t="shared" si="0"/>
        <v>---</v>
      </c>
      <c r="K57" s="17">
        <v>0</v>
      </c>
      <c r="L57" s="649" t="s">
        <v>584</v>
      </c>
      <c r="M57" s="433"/>
      <c r="N57" s="202">
        <v>42856</v>
      </c>
      <c r="O57" s="720">
        <v>100.57210000000001</v>
      </c>
      <c r="P57" s="512">
        <f t="shared" si="5"/>
        <v>6.620000000000914E-2</v>
      </c>
      <c r="Q57" s="264">
        <f t="shared" si="13"/>
        <v>0.9</v>
      </c>
      <c r="R57" s="395">
        <f t="shared" si="9"/>
        <v>100.4997</v>
      </c>
      <c r="S57" s="298">
        <f t="shared" si="6"/>
        <v>7.9866666666674746E-2</v>
      </c>
      <c r="T57" s="690">
        <f t="shared" si="11"/>
        <v>100.32722857142856</v>
      </c>
      <c r="U57" s="267">
        <f t="shared" si="7"/>
        <v>9.0605714285715067E-2</v>
      </c>
      <c r="V57" s="621" t="s">
        <v>345</v>
      </c>
      <c r="W57" s="619">
        <v>0</v>
      </c>
      <c r="X57" s="1691" t="s">
        <v>584</v>
      </c>
      <c r="Y57" s="218"/>
    </row>
    <row r="58" spans="1:25" ht="13.25" customHeight="1">
      <c r="A58" s="2253">
        <v>42887</v>
      </c>
      <c r="B58" s="1766">
        <v>101.32012176709928</v>
      </c>
      <c r="C58" s="536">
        <f t="shared" si="2"/>
        <v>-0.11233783812251374</v>
      </c>
      <c r="D58" s="524">
        <f t="shared" si="12"/>
        <v>2.11</v>
      </c>
      <c r="E58" s="522">
        <f t="shared" si="17"/>
        <v>101.42518150954835</v>
      </c>
      <c r="F58" s="700">
        <f t="shared" si="3"/>
        <v>-8.6963135711613404E-2</v>
      </c>
      <c r="G58" s="639">
        <f t="shared" si="16"/>
        <v>101.45516005642405</v>
      </c>
      <c r="H58" s="524">
        <f t="shared" si="4"/>
        <v>6.3929713378271913E-2</v>
      </c>
      <c r="I58" s="433" t="s">
        <v>281</v>
      </c>
      <c r="J58" s="1758" t="str">
        <f t="shared" si="0"/>
        <v>---</v>
      </c>
      <c r="K58" s="17">
        <v>0</v>
      </c>
      <c r="L58" s="649" t="s">
        <v>583</v>
      </c>
      <c r="M58" s="433"/>
      <c r="N58" s="202">
        <v>42887</v>
      </c>
      <c r="O58" s="720">
        <v>100.6182</v>
      </c>
      <c r="P58" s="512">
        <f t="shared" si="5"/>
        <v>4.6099999999995589E-2</v>
      </c>
      <c r="Q58" s="264">
        <f t="shared" si="13"/>
        <v>0.94</v>
      </c>
      <c r="R58" s="395">
        <f t="shared" si="9"/>
        <v>100.5654</v>
      </c>
      <c r="S58" s="298">
        <f t="shared" si="6"/>
        <v>6.5699999999992542E-2</v>
      </c>
      <c r="T58" s="53">
        <f t="shared" si="11"/>
        <v>100.40865714285714</v>
      </c>
      <c r="U58" s="264">
        <f t="shared" si="7"/>
        <v>8.1428571428574514E-2</v>
      </c>
      <c r="V58" s="621" t="s">
        <v>345</v>
      </c>
      <c r="W58" s="619">
        <v>0</v>
      </c>
      <c r="X58" s="1691" t="s">
        <v>583</v>
      </c>
      <c r="Y58" s="218"/>
    </row>
    <row r="59" spans="1:25" ht="13.25" customHeight="1">
      <c r="A59" s="2253">
        <v>42917</v>
      </c>
      <c r="B59" s="1766">
        <v>101.23681758472091</v>
      </c>
      <c r="C59" s="536">
        <f t="shared" si="2"/>
        <v>-8.3304182378370228E-2</v>
      </c>
      <c r="D59" s="524">
        <f t="shared" si="12"/>
        <v>1.73</v>
      </c>
      <c r="E59" s="522">
        <f t="shared" si="17"/>
        <v>101.32979965234733</v>
      </c>
      <c r="F59" s="700">
        <f t="shared" si="3"/>
        <v>-9.5381857201019216E-2</v>
      </c>
      <c r="G59" s="639">
        <f t="shared" si="16"/>
        <v>101.45730394296332</v>
      </c>
      <c r="H59" s="524">
        <f t="shared" si="4"/>
        <v>2.1438865392724438E-3</v>
      </c>
      <c r="I59" s="433" t="s">
        <v>281</v>
      </c>
      <c r="J59" s="1758" t="str">
        <f t="shared" si="0"/>
        <v>---</v>
      </c>
      <c r="K59" s="17">
        <v>0</v>
      </c>
      <c r="L59" s="651" t="s">
        <v>594</v>
      </c>
      <c r="M59" s="10"/>
      <c r="N59" s="202">
        <v>42917</v>
      </c>
      <c r="O59" s="720">
        <v>100.64060000000001</v>
      </c>
      <c r="P59" s="512">
        <f t="shared" si="5"/>
        <v>2.2400000000004638E-2</v>
      </c>
      <c r="Q59" s="264">
        <f t="shared" si="13"/>
        <v>0.93</v>
      </c>
      <c r="R59" s="395">
        <f t="shared" si="9"/>
        <v>100.61030000000001</v>
      </c>
      <c r="S59" s="298">
        <f t="shared" si="6"/>
        <v>4.4900000000012597E-2</v>
      </c>
      <c r="T59" s="53">
        <f t="shared" si="11"/>
        <v>100.47761428571428</v>
      </c>
      <c r="U59" s="264">
        <f t="shared" si="7"/>
        <v>6.8957142857144049E-2</v>
      </c>
      <c r="V59" s="621" t="s">
        <v>345</v>
      </c>
      <c r="W59" s="619">
        <v>0</v>
      </c>
      <c r="X59" s="1697" t="s">
        <v>594</v>
      </c>
      <c r="Y59" s="10"/>
    </row>
    <row r="60" spans="1:25" ht="13.25" customHeight="1">
      <c r="A60" s="2253">
        <v>42948</v>
      </c>
      <c r="B60" s="1766">
        <v>101.20108644613056</v>
      </c>
      <c r="C60" s="536">
        <f t="shared" si="2"/>
        <v>-3.5731138590350042E-2</v>
      </c>
      <c r="D60" s="524">
        <f t="shared" si="12"/>
        <v>1.37</v>
      </c>
      <c r="E60" s="522">
        <f t="shared" si="17"/>
        <v>101.25267526598357</v>
      </c>
      <c r="F60" s="700">
        <f t="shared" si="3"/>
        <v>-7.712438636376362E-2</v>
      </c>
      <c r="G60" s="639">
        <f t="shared" si="16"/>
        <v>101.41457392368089</v>
      </c>
      <c r="H60" s="524">
        <f t="shared" si="4"/>
        <v>-4.2730019282430476E-2</v>
      </c>
      <c r="I60" s="433" t="s">
        <v>281</v>
      </c>
      <c r="J60" s="1758" t="str">
        <f t="shared" si="0"/>
        <v>---</v>
      </c>
      <c r="K60" s="17">
        <v>0</v>
      </c>
      <c r="L60" s="651" t="s">
        <v>595</v>
      </c>
      <c r="M60" s="10"/>
      <c r="N60" s="202">
        <v>42948</v>
      </c>
      <c r="O60" s="720">
        <v>100.645</v>
      </c>
      <c r="P60" s="512">
        <f t="shared" si="5"/>
        <v>4.3999999999897454E-3</v>
      </c>
      <c r="Q60" s="264">
        <f t="shared" si="13"/>
        <v>0.89</v>
      </c>
      <c r="R60" s="395">
        <f t="shared" si="9"/>
        <v>100.63459999999999</v>
      </c>
      <c r="S60" s="298">
        <f t="shared" si="6"/>
        <v>2.4299999999982447E-2</v>
      </c>
      <c r="T60" s="53">
        <f t="shared" si="11"/>
        <v>100.53362857142858</v>
      </c>
      <c r="U60" s="264">
        <f t="shared" si="7"/>
        <v>5.6014285714297785E-2</v>
      </c>
      <c r="V60" s="621" t="s">
        <v>345</v>
      </c>
      <c r="W60" s="619">
        <v>0</v>
      </c>
      <c r="X60" s="1697" t="s">
        <v>595</v>
      </c>
      <c r="Y60" s="10"/>
    </row>
    <row r="61" spans="1:25" ht="13.25" customHeight="1">
      <c r="A61" s="2253">
        <v>42979</v>
      </c>
      <c r="B61" s="1766">
        <v>101.17863921742422</v>
      </c>
      <c r="C61" s="536">
        <f t="shared" si="2"/>
        <v>-2.2447228706340638E-2</v>
      </c>
      <c r="D61" s="524">
        <f t="shared" si="12"/>
        <v>0.99</v>
      </c>
      <c r="E61" s="522">
        <f t="shared" si="17"/>
        <v>101.2055144160919</v>
      </c>
      <c r="F61" s="700">
        <f t="shared" si="3"/>
        <v>-4.7160849891668022E-2</v>
      </c>
      <c r="G61" s="639">
        <f t="shared" si="16"/>
        <v>101.35329985016499</v>
      </c>
      <c r="H61" s="524">
        <f t="shared" si="4"/>
        <v>-6.1274073515903638E-2</v>
      </c>
      <c r="I61" s="433" t="s">
        <v>349</v>
      </c>
      <c r="J61" s="1758" t="str">
        <f t="shared" si="0"/>
        <v>---</v>
      </c>
      <c r="K61" s="17">
        <v>0</v>
      </c>
      <c r="L61" s="649" t="s">
        <v>688</v>
      </c>
      <c r="M61" s="10"/>
      <c r="N61" s="202">
        <v>42979</v>
      </c>
      <c r="O61" s="720">
        <v>100.6426</v>
      </c>
      <c r="P61" s="512">
        <f t="shared" si="5"/>
        <v>-2.3999999999944066E-3</v>
      </c>
      <c r="Q61" s="264">
        <f t="shared" si="13"/>
        <v>0.81</v>
      </c>
      <c r="R61" s="395">
        <f t="shared" si="9"/>
        <v>100.64273333333334</v>
      </c>
      <c r="S61" s="298">
        <f t="shared" si="6"/>
        <v>8.1333333333475366E-3</v>
      </c>
      <c r="T61" s="53">
        <f t="shared" si="11"/>
        <v>100.57792857142859</v>
      </c>
      <c r="U61" s="264">
        <f t="shared" si="7"/>
        <v>4.4300000000006889E-2</v>
      </c>
      <c r="V61" s="612" t="s">
        <v>345</v>
      </c>
      <c r="W61" s="620">
        <v>0</v>
      </c>
      <c r="X61" s="1691" t="s">
        <v>688</v>
      </c>
      <c r="Y61" s="10"/>
    </row>
    <row r="62" spans="1:25" ht="13.25" customHeight="1">
      <c r="A62" s="2253">
        <v>43009</v>
      </c>
      <c r="B62" s="1766">
        <v>101.15988960366246</v>
      </c>
      <c r="C62" s="536">
        <f t="shared" si="2"/>
        <v>-1.8749613761755768E-2</v>
      </c>
      <c r="D62" s="524">
        <f t="shared" si="12"/>
        <v>0.64</v>
      </c>
      <c r="E62" s="522">
        <f t="shared" si="17"/>
        <v>101.17987175573909</v>
      </c>
      <c r="F62" s="700">
        <f t="shared" si="3"/>
        <v>-2.5642660352815483E-2</v>
      </c>
      <c r="G62" s="660">
        <f t="shared" si="16"/>
        <v>101.29313962579759</v>
      </c>
      <c r="H62" s="617">
        <f t="shared" si="4"/>
        <v>-6.0160224367393766E-2</v>
      </c>
      <c r="I62" s="433" t="s">
        <v>349</v>
      </c>
      <c r="J62" s="1758" t="str">
        <f t="shared" si="0"/>
        <v>---</v>
      </c>
      <c r="K62" s="17">
        <v>0</v>
      </c>
      <c r="L62" s="649" t="s">
        <v>587</v>
      </c>
      <c r="M62" s="10"/>
      <c r="N62" s="202">
        <v>43009</v>
      </c>
      <c r="O62" s="720">
        <v>100.6396</v>
      </c>
      <c r="P62" s="512">
        <f t="shared" si="5"/>
        <v>-3.0000000000001137E-3</v>
      </c>
      <c r="Q62" s="264">
        <f t="shared" si="13"/>
        <v>0.7</v>
      </c>
      <c r="R62" s="395">
        <f t="shared" si="9"/>
        <v>100.64239999999999</v>
      </c>
      <c r="S62" s="298">
        <f t="shared" si="6"/>
        <v>-3.3333333334439885E-4</v>
      </c>
      <c r="T62" s="53">
        <f t="shared" si="11"/>
        <v>100.60914285714284</v>
      </c>
      <c r="U62" s="264">
        <f t="shared" si="7"/>
        <v>3.1214285714256107E-2</v>
      </c>
      <c r="V62" s="612" t="s">
        <v>345</v>
      </c>
      <c r="W62" s="620">
        <v>0</v>
      </c>
      <c r="X62" s="1691" t="s">
        <v>587</v>
      </c>
      <c r="Y62" s="10"/>
    </row>
    <row r="63" spans="1:25" ht="13.25" customHeight="1">
      <c r="A63" s="2253">
        <v>43040</v>
      </c>
      <c r="B63" s="1766">
        <v>101.12596227280758</v>
      </c>
      <c r="C63" s="536">
        <f t="shared" si="2"/>
        <v>-3.3927330854879756E-2</v>
      </c>
      <c r="D63" s="524">
        <f t="shared" si="12"/>
        <v>0.25</v>
      </c>
      <c r="E63" s="522">
        <f t="shared" si="17"/>
        <v>101.15483036463142</v>
      </c>
      <c r="F63" s="700">
        <f t="shared" si="3"/>
        <v>-2.5041391107663458E-2</v>
      </c>
      <c r="G63" s="660">
        <f t="shared" si="16"/>
        <v>101.2364252138667</v>
      </c>
      <c r="H63" s="617">
        <f t="shared" si="4"/>
        <v>-5.6714411930897768E-2</v>
      </c>
      <c r="I63" s="2280" t="s">
        <v>343</v>
      </c>
      <c r="J63" s="1758" t="str">
        <f t="shared" si="0"/>
        <v>---</v>
      </c>
      <c r="K63" s="17">
        <v>0</v>
      </c>
      <c r="L63" s="649" t="s">
        <v>588</v>
      </c>
      <c r="M63" s="10"/>
      <c r="N63" s="202">
        <v>43040</v>
      </c>
      <c r="O63" s="720">
        <v>100.63939999999999</v>
      </c>
      <c r="P63" s="37">
        <f t="shared" si="5"/>
        <v>-2.0000000000663931E-4</v>
      </c>
      <c r="Q63" s="53">
        <f t="shared" si="13"/>
        <v>0.59</v>
      </c>
      <c r="R63" s="641">
        <f t="shared" si="9"/>
        <v>100.64053333333334</v>
      </c>
      <c r="S63" s="298">
        <f t="shared" si="6"/>
        <v>-1.8666666666575793E-3</v>
      </c>
      <c r="T63" s="53">
        <f t="shared" si="11"/>
        <v>100.62821428571429</v>
      </c>
      <c r="U63" s="264">
        <f t="shared" si="7"/>
        <v>1.907142857145061E-2</v>
      </c>
      <c r="V63" s="612" t="s">
        <v>345</v>
      </c>
      <c r="W63" s="620">
        <v>0</v>
      </c>
      <c r="X63" s="1691" t="s">
        <v>588</v>
      </c>
      <c r="Y63" s="10"/>
    </row>
    <row r="64" spans="1:25" ht="13.25" customHeight="1">
      <c r="A64" s="2253">
        <v>43070</v>
      </c>
      <c r="B64" s="1779">
        <v>101.06534436664947</v>
      </c>
      <c r="C64" s="589">
        <f t="shared" si="2"/>
        <v>-6.0617906158114465E-2</v>
      </c>
      <c r="D64" s="657">
        <f t="shared" si="12"/>
        <v>-0.15</v>
      </c>
      <c r="E64" s="970">
        <f t="shared" si="17"/>
        <v>101.11706541437316</v>
      </c>
      <c r="F64" s="701">
        <f t="shared" si="3"/>
        <v>-3.7764950258264207E-2</v>
      </c>
      <c r="G64" s="640">
        <f t="shared" si="16"/>
        <v>101.18398017978492</v>
      </c>
      <c r="H64" s="818">
        <f t="shared" si="4"/>
        <v>-5.2445034081770814E-2</v>
      </c>
      <c r="I64" s="2281" t="s">
        <v>343</v>
      </c>
      <c r="J64" s="1758" t="str">
        <f t="shared" si="0"/>
        <v>---</v>
      </c>
      <c r="K64" s="2604">
        <v>0</v>
      </c>
      <c r="L64" s="652" t="s">
        <v>589</v>
      </c>
      <c r="M64" s="10"/>
      <c r="N64" s="203">
        <v>43070</v>
      </c>
      <c r="O64" s="722">
        <v>100.633</v>
      </c>
      <c r="P64" s="243">
        <f t="shared" si="5"/>
        <v>-6.3999999999992951E-3</v>
      </c>
      <c r="Q64" s="551">
        <f t="shared" si="13"/>
        <v>0.47</v>
      </c>
      <c r="R64" s="647">
        <f t="shared" si="9"/>
        <v>100.63733333333333</v>
      </c>
      <c r="S64" s="491">
        <f t="shared" si="6"/>
        <v>-3.200000000006753E-3</v>
      </c>
      <c r="T64" s="551">
        <f t="shared" si="11"/>
        <v>100.6369142857143</v>
      </c>
      <c r="U64" s="544">
        <f t="shared" si="7"/>
        <v>8.7000000000045929E-3</v>
      </c>
      <c r="V64" s="630" t="s">
        <v>345</v>
      </c>
      <c r="W64" s="262">
        <v>0</v>
      </c>
      <c r="X64" s="1696" t="s">
        <v>589</v>
      </c>
      <c r="Y64" s="10"/>
    </row>
    <row r="65" spans="1:25" ht="13.25" customHeight="1">
      <c r="A65" s="2251">
        <v>43101</v>
      </c>
      <c r="B65" s="1780">
        <v>100.97971436781076</v>
      </c>
      <c r="C65" s="618">
        <f t="shared" si="2"/>
        <v>-8.562999883871214E-2</v>
      </c>
      <c r="D65" s="658">
        <f t="shared" si="12"/>
        <v>-0.51</v>
      </c>
      <c r="E65" s="971">
        <f t="shared" si="17"/>
        <v>101.05700700242261</v>
      </c>
      <c r="F65" s="699">
        <f t="shared" si="3"/>
        <v>-6.0058411950549839E-2</v>
      </c>
      <c r="G65" s="659">
        <f t="shared" si="16"/>
        <v>101.13535055131514</v>
      </c>
      <c r="H65" s="658">
        <f t="shared" si="4"/>
        <v>-4.8629628469782915E-2</v>
      </c>
      <c r="I65" s="2282" t="s">
        <v>350</v>
      </c>
      <c r="J65" s="51" t="str">
        <f t="shared" si="0"/>
        <v>---</v>
      </c>
      <c r="K65" s="17">
        <v>0</v>
      </c>
      <c r="L65" s="650" t="s">
        <v>590</v>
      </c>
      <c r="M65" s="10"/>
      <c r="N65" s="316">
        <v>43101</v>
      </c>
      <c r="O65" s="721">
        <v>100.62090000000001</v>
      </c>
      <c r="P65" s="513">
        <f t="shared" si="5"/>
        <v>-1.2099999999989564E-2</v>
      </c>
      <c r="Q65" s="698">
        <f t="shared" si="13"/>
        <v>0.37</v>
      </c>
      <c r="R65" s="645">
        <f t="shared" si="9"/>
        <v>100.6311</v>
      </c>
      <c r="S65" s="646">
        <f t="shared" si="6"/>
        <v>-6.2333333333270957E-3</v>
      </c>
      <c r="T65" s="548">
        <f t="shared" si="11"/>
        <v>100.63730000000001</v>
      </c>
      <c r="U65" s="698">
        <f t="shared" si="7"/>
        <v>3.8571428571287925E-4</v>
      </c>
      <c r="V65" s="621" t="s">
        <v>345</v>
      </c>
      <c r="W65" s="619">
        <v>0</v>
      </c>
      <c r="X65" s="1698" t="s">
        <v>590</v>
      </c>
      <c r="Y65" s="10"/>
    </row>
    <row r="66" spans="1:25" ht="13.25" customHeight="1">
      <c r="A66" s="2252">
        <v>43132</v>
      </c>
      <c r="B66" s="1766">
        <v>100.9640925710351</v>
      </c>
      <c r="C66" s="536">
        <f t="shared" si="2"/>
        <v>-1.5621796775661778E-2</v>
      </c>
      <c r="D66" s="617">
        <f t="shared" si="12"/>
        <v>-0.63</v>
      </c>
      <c r="E66" s="969">
        <f t="shared" si="17"/>
        <v>101.00305043516511</v>
      </c>
      <c r="F66" s="522">
        <f t="shared" si="3"/>
        <v>-5.3956567257500865E-2</v>
      </c>
      <c r="G66" s="660">
        <f t="shared" si="16"/>
        <v>101.09638983507431</v>
      </c>
      <c r="H66" s="617">
        <f t="shared" si="4"/>
        <v>-3.8960716240836746E-2</v>
      </c>
      <c r="I66" s="433" t="s">
        <v>281</v>
      </c>
      <c r="J66" s="51" t="str">
        <f t="shared" si="0"/>
        <v>---</v>
      </c>
      <c r="K66" s="17">
        <v>0</v>
      </c>
      <c r="L66" s="649" t="s">
        <v>591</v>
      </c>
      <c r="M66" s="10"/>
      <c r="N66" s="317">
        <v>43132</v>
      </c>
      <c r="O66" s="720">
        <v>100.62309999999999</v>
      </c>
      <c r="P66" s="512">
        <f t="shared" si="5"/>
        <v>2.1999999999877673E-3</v>
      </c>
      <c r="Q66" s="264">
        <f t="shared" si="13"/>
        <v>0.28999999999999998</v>
      </c>
      <c r="R66" s="395">
        <f t="shared" si="9"/>
        <v>100.62566666666665</v>
      </c>
      <c r="S66" s="298">
        <f t="shared" si="6"/>
        <v>-5.4333333333573819E-3</v>
      </c>
      <c r="T66" s="53">
        <f t="shared" si="11"/>
        <v>100.63480000000001</v>
      </c>
      <c r="U66" s="264">
        <f t="shared" si="7"/>
        <v>-2.4999999999977263E-3</v>
      </c>
      <c r="V66" s="621" t="s">
        <v>345</v>
      </c>
      <c r="W66" s="619">
        <v>0</v>
      </c>
      <c r="X66" s="1691" t="s">
        <v>591</v>
      </c>
      <c r="Y66" s="10"/>
    </row>
    <row r="67" spans="1:25" ht="13.25" customHeight="1">
      <c r="A67" s="2253">
        <v>43160</v>
      </c>
      <c r="B67" s="1766">
        <v>101.03305698348501</v>
      </c>
      <c r="C67" s="536">
        <f t="shared" si="2"/>
        <v>6.8964412449915358E-2</v>
      </c>
      <c r="D67" s="617">
        <f t="shared" si="12"/>
        <v>-0.54</v>
      </c>
      <c r="E67" s="969">
        <f t="shared" si="17"/>
        <v>100.99228797411028</v>
      </c>
      <c r="F67" s="522">
        <f t="shared" si="3"/>
        <v>-1.0762461054824257E-2</v>
      </c>
      <c r="G67" s="660">
        <f t="shared" si="16"/>
        <v>101.07238562612494</v>
      </c>
      <c r="H67" s="617">
        <f t="shared" si="4"/>
        <v>-2.400420894936417E-2</v>
      </c>
      <c r="I67" s="433" t="s">
        <v>281</v>
      </c>
      <c r="J67" s="1758" t="str">
        <f t="shared" si="0"/>
        <v>---</v>
      </c>
      <c r="K67" s="17">
        <v>0</v>
      </c>
      <c r="L67" s="649" t="s">
        <v>592</v>
      </c>
      <c r="M67" s="10"/>
      <c r="N67" s="202">
        <v>43160</v>
      </c>
      <c r="O67" s="720">
        <v>100.6224</v>
      </c>
      <c r="P67" s="512">
        <f t="shared" si="5"/>
        <v>-6.9999999999481588E-4</v>
      </c>
      <c r="Q67" s="264">
        <f t="shared" si="13"/>
        <v>0.2</v>
      </c>
      <c r="R67" s="395">
        <f t="shared" si="9"/>
        <v>100.62213333333334</v>
      </c>
      <c r="S67" s="298">
        <f t="shared" si="6"/>
        <v>-3.5333333333085193E-3</v>
      </c>
      <c r="T67" s="53">
        <f t="shared" si="11"/>
        <v>100.63157142857142</v>
      </c>
      <c r="U67" s="264">
        <f t="shared" si="7"/>
        <v>-3.2285714285933409E-3</v>
      </c>
      <c r="V67" s="621" t="s">
        <v>345</v>
      </c>
      <c r="W67" s="619">
        <v>0</v>
      </c>
      <c r="X67" s="1691" t="s">
        <v>592</v>
      </c>
      <c r="Y67" s="10"/>
    </row>
    <row r="68" spans="1:25" ht="13.25" customHeight="1">
      <c r="A68" s="2253">
        <v>43191</v>
      </c>
      <c r="B68" s="1766">
        <v>101.16717966398747</v>
      </c>
      <c r="C68" s="536">
        <f t="shared" si="2"/>
        <v>0.13412268050245757</v>
      </c>
      <c r="D68" s="617">
        <f t="shared" si="12"/>
        <v>-0.35</v>
      </c>
      <c r="E68" s="969">
        <f t="shared" si="17"/>
        <v>101.05477640616918</v>
      </c>
      <c r="F68" s="522">
        <f t="shared" si="3"/>
        <v>6.2488432058898979E-2</v>
      </c>
      <c r="G68" s="660">
        <f t="shared" si="16"/>
        <v>101.07074854706254</v>
      </c>
      <c r="H68" s="617">
        <f t="shared" si="4"/>
        <v>-1.6370790624051779E-3</v>
      </c>
      <c r="I68" s="433" t="s">
        <v>281</v>
      </c>
      <c r="J68" s="1758" t="str">
        <f t="shared" si="0"/>
        <v>---</v>
      </c>
      <c r="K68" s="17">
        <v>0</v>
      </c>
      <c r="L68" s="649" t="s">
        <v>593</v>
      </c>
      <c r="M68" s="10"/>
      <c r="N68" s="202">
        <v>43191</v>
      </c>
      <c r="O68" s="720">
        <v>100.6331</v>
      </c>
      <c r="P68" s="512">
        <f t="shared" si="5"/>
        <v>1.0699999999999932E-2</v>
      </c>
      <c r="Q68" s="264">
        <f t="shared" si="13"/>
        <v>0.13</v>
      </c>
      <c r="R68" s="395">
        <f t="shared" si="9"/>
        <v>100.6262</v>
      </c>
      <c r="S68" s="298">
        <f t="shared" si="6"/>
        <v>4.0666666666595574E-3</v>
      </c>
      <c r="T68" s="53">
        <f t="shared" si="11"/>
        <v>100.63021428571427</v>
      </c>
      <c r="U68" s="264">
        <f t="shared" si="7"/>
        <v>-1.357142857145277E-3</v>
      </c>
      <c r="V68" s="621" t="s">
        <v>345</v>
      </c>
      <c r="W68" s="619">
        <v>0</v>
      </c>
      <c r="X68" s="1691" t="s">
        <v>593</v>
      </c>
      <c r="Y68" s="10"/>
    </row>
    <row r="69" spans="1:25" ht="13.25" customHeight="1">
      <c r="A69" s="2253">
        <v>43221</v>
      </c>
      <c r="B69" s="1766">
        <v>101.34193358535137</v>
      </c>
      <c r="C69" s="536">
        <f t="shared" si="2"/>
        <v>0.17475392136390155</v>
      </c>
      <c r="D69" s="617">
        <f t="shared" si="12"/>
        <v>-0.09</v>
      </c>
      <c r="E69" s="969">
        <f t="shared" si="17"/>
        <v>101.1807234109413</v>
      </c>
      <c r="F69" s="522">
        <f t="shared" si="3"/>
        <v>0.12594700477211518</v>
      </c>
      <c r="G69" s="660">
        <f t="shared" si="16"/>
        <v>101.09675483016098</v>
      </c>
      <c r="H69" s="617">
        <f t="shared" si="4"/>
        <v>2.6006283098439553E-2</v>
      </c>
      <c r="I69" s="433" t="s">
        <v>281</v>
      </c>
      <c r="J69" s="1758" t="str">
        <f t="shared" ref="J69:J134" si="18">IF(K69=1,"山",IF(K69=-1,"谷","---"))</f>
        <v>---</v>
      </c>
      <c r="K69" s="17">
        <v>0</v>
      </c>
      <c r="L69" s="649" t="s">
        <v>584</v>
      </c>
      <c r="M69" s="10"/>
      <c r="N69" s="202">
        <v>43221</v>
      </c>
      <c r="O69" s="720">
        <v>100.6446</v>
      </c>
      <c r="P69" s="512">
        <f t="shared" si="5"/>
        <v>1.1499999999998067E-2</v>
      </c>
      <c r="Q69" s="264">
        <f t="shared" si="13"/>
        <v>7.0000000000000007E-2</v>
      </c>
      <c r="R69" s="395">
        <f t="shared" si="9"/>
        <v>100.63336666666665</v>
      </c>
      <c r="S69" s="298">
        <f t="shared" si="6"/>
        <v>7.1666666666487799E-3</v>
      </c>
      <c r="T69" s="53">
        <f t="shared" si="11"/>
        <v>100.63092857142856</v>
      </c>
      <c r="U69" s="264">
        <f t="shared" si="7"/>
        <v>7.142857142810044E-4</v>
      </c>
      <c r="V69" s="621" t="s">
        <v>345</v>
      </c>
      <c r="W69" s="619">
        <v>0</v>
      </c>
      <c r="X69" s="1691" t="s">
        <v>584</v>
      </c>
      <c r="Y69" s="10"/>
    </row>
    <row r="70" spans="1:25" ht="13.25" customHeight="1">
      <c r="A70" s="2253">
        <v>43252</v>
      </c>
      <c r="B70" s="1766">
        <v>101.4869778534309</v>
      </c>
      <c r="C70" s="536">
        <f t="shared" ref="C70:C133" si="19">B70-B69</f>
        <v>0.14504426807953053</v>
      </c>
      <c r="D70" s="617">
        <f t="shared" si="12"/>
        <v>0.16</v>
      </c>
      <c r="E70" s="969">
        <f t="shared" si="17"/>
        <v>101.33203036758992</v>
      </c>
      <c r="F70" s="522">
        <f t="shared" ref="F70:F133" si="20">E70-E69</f>
        <v>0.15130695664862515</v>
      </c>
      <c r="G70" s="660">
        <f t="shared" si="16"/>
        <v>101.14832848453571</v>
      </c>
      <c r="H70" s="617">
        <f t="shared" ref="H70:H133" si="21">G70-G69</f>
        <v>5.1573654374735156E-2</v>
      </c>
      <c r="I70" s="433" t="s">
        <v>281</v>
      </c>
      <c r="J70" s="1758" t="str">
        <f t="shared" si="18"/>
        <v>---</v>
      </c>
      <c r="K70" s="17">
        <v>0</v>
      </c>
      <c r="L70" s="649" t="s">
        <v>583</v>
      </c>
      <c r="M70" s="10"/>
      <c r="N70" s="202">
        <v>43252</v>
      </c>
      <c r="O70" s="720">
        <v>100.6395</v>
      </c>
      <c r="P70" s="512">
        <f t="shared" ref="P70:P133" si="22">O70-O69</f>
        <v>-5.0999999999987722E-3</v>
      </c>
      <c r="Q70" s="264">
        <f t="shared" si="13"/>
        <v>0.02</v>
      </c>
      <c r="R70" s="395">
        <f t="shared" si="9"/>
        <v>100.63906666666666</v>
      </c>
      <c r="S70" s="298">
        <f t="shared" ref="S70:S133" si="23">R70-R69</f>
        <v>5.7000000000186901E-3</v>
      </c>
      <c r="T70" s="53">
        <f t="shared" si="11"/>
        <v>100.63094285714284</v>
      </c>
      <c r="U70" s="264">
        <f t="shared" ref="U70:U133" si="24">T70-T69</f>
        <v>1.4285714286188522E-5</v>
      </c>
      <c r="V70" s="621" t="s">
        <v>345</v>
      </c>
      <c r="W70" s="619">
        <v>0</v>
      </c>
      <c r="X70" s="1691" t="s">
        <v>583</v>
      </c>
      <c r="Y70" s="10"/>
    </row>
    <row r="71" spans="1:25" ht="13.25" customHeight="1">
      <c r="A71" s="2253">
        <v>43282</v>
      </c>
      <c r="B71" s="1766">
        <v>101.54428383190923</v>
      </c>
      <c r="C71" s="536">
        <f t="shared" si="19"/>
        <v>5.7305978478325414E-2</v>
      </c>
      <c r="D71" s="617">
        <f t="shared" si="12"/>
        <v>0.3</v>
      </c>
      <c r="E71" s="969">
        <f t="shared" si="17"/>
        <v>101.45773175689716</v>
      </c>
      <c r="F71" s="522">
        <f t="shared" si="20"/>
        <v>0.12570138930723829</v>
      </c>
      <c r="G71" s="660">
        <f t="shared" si="16"/>
        <v>101.21674840814424</v>
      </c>
      <c r="H71" s="617">
        <f t="shared" si="21"/>
        <v>6.8419923608530553E-2</v>
      </c>
      <c r="I71" s="433" t="s">
        <v>281</v>
      </c>
      <c r="J71" s="1758" t="str">
        <f t="shared" si="18"/>
        <v>---</v>
      </c>
      <c r="K71" s="17">
        <v>0</v>
      </c>
      <c r="L71" s="649" t="s">
        <v>594</v>
      </c>
      <c r="M71" s="10"/>
      <c r="N71" s="202">
        <v>43282</v>
      </c>
      <c r="O71" s="720">
        <v>100.6224</v>
      </c>
      <c r="P71" s="512">
        <f t="shared" si="22"/>
        <v>-1.7099999999999227E-2</v>
      </c>
      <c r="Q71" s="264">
        <f t="shared" si="13"/>
        <v>-0.02</v>
      </c>
      <c r="R71" s="395">
        <f t="shared" ref="R71:R82" si="25">SUM(O69:O71)/3</f>
        <v>100.63549999999999</v>
      </c>
      <c r="S71" s="298">
        <f t="shared" si="23"/>
        <v>-3.5666666666713809E-3</v>
      </c>
      <c r="T71" s="53">
        <f t="shared" si="11"/>
        <v>100.62942857142856</v>
      </c>
      <c r="U71" s="264">
        <f t="shared" si="24"/>
        <v>-1.5142857142791399E-3</v>
      </c>
      <c r="V71" s="621" t="s">
        <v>345</v>
      </c>
      <c r="W71" s="619">
        <v>0</v>
      </c>
      <c r="X71" s="1691" t="s">
        <v>594</v>
      </c>
      <c r="Y71" s="10"/>
    </row>
    <row r="72" spans="1:25" ht="13.25" customHeight="1">
      <c r="A72" s="2253">
        <v>43313</v>
      </c>
      <c r="B72" s="1766">
        <v>101.51073834598934</v>
      </c>
      <c r="C72" s="536">
        <f t="shared" si="19"/>
        <v>-3.3545485919887597E-2</v>
      </c>
      <c r="D72" s="617">
        <f t="shared" si="12"/>
        <v>0.31</v>
      </c>
      <c r="E72" s="969">
        <f t="shared" si="17"/>
        <v>101.51400001044316</v>
      </c>
      <c r="F72" s="522">
        <f t="shared" si="20"/>
        <v>5.6268253545994185E-2</v>
      </c>
      <c r="G72" s="660">
        <f t="shared" si="16"/>
        <v>101.2926089764555</v>
      </c>
      <c r="H72" s="617">
        <f t="shared" si="21"/>
        <v>7.5860568311256316E-2</v>
      </c>
      <c r="I72" s="433" t="s">
        <v>281</v>
      </c>
      <c r="J72" s="1758" t="str">
        <f t="shared" si="18"/>
        <v>---</v>
      </c>
      <c r="K72" s="17">
        <v>0</v>
      </c>
      <c r="L72" s="649" t="s">
        <v>595</v>
      </c>
      <c r="M72" s="10"/>
      <c r="N72" s="202">
        <v>43313</v>
      </c>
      <c r="O72" s="720">
        <v>100.5994</v>
      </c>
      <c r="P72" s="512">
        <f t="shared" si="22"/>
        <v>-2.2999999999996135E-2</v>
      </c>
      <c r="Q72" s="264">
        <f t="shared" si="13"/>
        <v>-0.05</v>
      </c>
      <c r="R72" s="395">
        <f t="shared" si="25"/>
        <v>100.62043333333334</v>
      </c>
      <c r="S72" s="298">
        <f t="shared" si="23"/>
        <v>-1.5066666666655237E-2</v>
      </c>
      <c r="T72" s="53">
        <f t="shared" si="11"/>
        <v>100.62635714285713</v>
      </c>
      <c r="U72" s="264">
        <f t="shared" si="24"/>
        <v>-3.0714285714310563E-3</v>
      </c>
      <c r="V72" s="612" t="s">
        <v>345</v>
      </c>
      <c r="W72" s="620">
        <v>0</v>
      </c>
      <c r="X72" s="1691" t="s">
        <v>595</v>
      </c>
      <c r="Y72" s="10"/>
    </row>
    <row r="73" spans="1:25" ht="13.25" customHeight="1">
      <c r="A73" s="2253">
        <v>43344</v>
      </c>
      <c r="B73" s="1766">
        <v>101.40696984702663</v>
      </c>
      <c r="C73" s="536">
        <f t="shared" si="19"/>
        <v>-0.10376849896270812</v>
      </c>
      <c r="D73" s="617">
        <f t="shared" si="12"/>
        <v>0.23</v>
      </c>
      <c r="E73" s="969">
        <f t="shared" si="17"/>
        <v>101.48733067497506</v>
      </c>
      <c r="F73" s="522">
        <f t="shared" si="20"/>
        <v>-2.6669335468099575E-2</v>
      </c>
      <c r="G73" s="660">
        <f t="shared" si="16"/>
        <v>101.35587715874</v>
      </c>
      <c r="H73" s="617">
        <f t="shared" si="21"/>
        <v>6.3268182284502927E-2</v>
      </c>
      <c r="I73" s="433" t="s">
        <v>281</v>
      </c>
      <c r="J73" s="1758" t="str">
        <f t="shared" si="18"/>
        <v>---</v>
      </c>
      <c r="K73" s="17">
        <v>0</v>
      </c>
      <c r="L73" s="649" t="s">
        <v>688</v>
      </c>
      <c r="M73" s="10"/>
      <c r="N73" s="202">
        <v>43344</v>
      </c>
      <c r="O73" s="720">
        <v>100.571</v>
      </c>
      <c r="P73" s="512">
        <f t="shared" si="22"/>
        <v>-2.8400000000004866E-2</v>
      </c>
      <c r="Q73" s="264">
        <f t="shared" si="13"/>
        <v>-7.0000000000000007E-2</v>
      </c>
      <c r="R73" s="395">
        <f t="shared" si="25"/>
        <v>100.5976</v>
      </c>
      <c r="S73" s="298">
        <f t="shared" si="23"/>
        <v>-2.2833333333338146E-2</v>
      </c>
      <c r="T73" s="53">
        <f t="shared" si="11"/>
        <v>100.61891428571427</v>
      </c>
      <c r="U73" s="264">
        <f t="shared" si="24"/>
        <v>-7.4428571428626356E-3</v>
      </c>
      <c r="V73" s="612" t="s">
        <v>345</v>
      </c>
      <c r="W73" s="620">
        <v>0</v>
      </c>
      <c r="X73" s="1691" t="s">
        <v>688</v>
      </c>
      <c r="Y73" s="10"/>
    </row>
    <row r="74" spans="1:25" ht="13.25" customHeight="1">
      <c r="A74" s="2253">
        <v>43374</v>
      </c>
      <c r="B74" s="2266">
        <v>101.27615837577062</v>
      </c>
      <c r="C74" s="536">
        <f t="shared" si="19"/>
        <v>-0.13081147125600978</v>
      </c>
      <c r="D74" s="617">
        <f t="shared" si="12"/>
        <v>0.11</v>
      </c>
      <c r="E74" s="969">
        <f t="shared" ref="E74:E75" si="26">SUM(B72:B74)/3</f>
        <v>101.39795552292885</v>
      </c>
      <c r="F74" s="522">
        <f t="shared" si="20"/>
        <v>-8.9375152046201833E-2</v>
      </c>
      <c r="G74" s="660">
        <f t="shared" si="16"/>
        <v>101.39060592906651</v>
      </c>
      <c r="H74" s="617">
        <f t="shared" si="21"/>
        <v>3.4728770326509562E-2</v>
      </c>
      <c r="I74" s="433" t="s">
        <v>281</v>
      </c>
      <c r="J74" s="1758" t="str">
        <f t="shared" si="18"/>
        <v>---</v>
      </c>
      <c r="K74" s="17">
        <v>0</v>
      </c>
      <c r="L74" s="649" t="s">
        <v>587</v>
      </c>
      <c r="M74" s="10"/>
      <c r="N74" s="202">
        <v>43374</v>
      </c>
      <c r="O74" s="720">
        <v>100.52500000000001</v>
      </c>
      <c r="P74" s="512">
        <f t="shared" si="22"/>
        <v>-4.5999999999992269E-2</v>
      </c>
      <c r="Q74" s="264">
        <f t="shared" si="13"/>
        <v>-0.11</v>
      </c>
      <c r="R74" s="395">
        <f t="shared" si="25"/>
        <v>100.56513333333334</v>
      </c>
      <c r="S74" s="298">
        <f t="shared" si="23"/>
        <v>-3.2466666666664423E-2</v>
      </c>
      <c r="T74" s="53">
        <f t="shared" si="11"/>
        <v>100.60499999999999</v>
      </c>
      <c r="U74" s="264">
        <f t="shared" si="24"/>
        <v>-1.3914285714278662E-2</v>
      </c>
      <c r="V74" s="612" t="s">
        <v>345</v>
      </c>
      <c r="W74" s="620">
        <v>0</v>
      </c>
      <c r="X74" s="1691" t="s">
        <v>587</v>
      </c>
      <c r="Y74" s="10"/>
    </row>
    <row r="75" spans="1:25" ht="13.25" customHeight="1">
      <c r="A75" s="2253">
        <v>43405</v>
      </c>
      <c r="B75" s="2266">
        <v>101.12295302435652</v>
      </c>
      <c r="C75" s="536">
        <f t="shared" si="19"/>
        <v>-0.15320535141410119</v>
      </c>
      <c r="D75" s="617">
        <f t="shared" si="12"/>
        <v>0</v>
      </c>
      <c r="E75" s="969">
        <f t="shared" si="26"/>
        <v>101.26869374905125</v>
      </c>
      <c r="F75" s="522">
        <f t="shared" si="20"/>
        <v>-0.12926177387760163</v>
      </c>
      <c r="G75" s="660">
        <f t="shared" si="16"/>
        <v>101.38428783769066</v>
      </c>
      <c r="H75" s="617">
        <f t="shared" si="21"/>
        <v>-6.3180913758458246E-3</v>
      </c>
      <c r="I75" s="433" t="s">
        <v>281</v>
      </c>
      <c r="J75" s="1758" t="str">
        <f t="shared" si="18"/>
        <v>---</v>
      </c>
      <c r="K75" s="17">
        <v>0</v>
      </c>
      <c r="L75" s="649" t="s">
        <v>588</v>
      </c>
      <c r="M75" s="10"/>
      <c r="N75" s="202">
        <v>43405</v>
      </c>
      <c r="O75" s="720">
        <v>100.4556</v>
      </c>
      <c r="P75" s="512">
        <f t="shared" si="22"/>
        <v>-6.9400000000001683E-2</v>
      </c>
      <c r="Q75" s="264">
        <f t="shared" si="13"/>
        <v>-0.18</v>
      </c>
      <c r="R75" s="395">
        <f t="shared" si="25"/>
        <v>100.5172</v>
      </c>
      <c r="S75" s="298">
        <f t="shared" si="23"/>
        <v>-4.7933333333332939E-2</v>
      </c>
      <c r="T75" s="53">
        <f t="shared" ref="T75:T130" si="27">SUM(O69:O75)/7</f>
        <v>100.57964285714286</v>
      </c>
      <c r="U75" s="264">
        <f t="shared" si="24"/>
        <v>-2.5357142857131976E-2</v>
      </c>
      <c r="V75" s="612" t="s">
        <v>345</v>
      </c>
      <c r="W75" s="620">
        <v>0</v>
      </c>
      <c r="X75" s="1691" t="s">
        <v>588</v>
      </c>
      <c r="Y75" s="10"/>
    </row>
    <row r="76" spans="1:25" ht="13.25" customHeight="1">
      <c r="A76" s="2261">
        <v>43435</v>
      </c>
      <c r="B76" s="2267">
        <v>100.94715062595891</v>
      </c>
      <c r="C76" s="589">
        <f t="shared" si="19"/>
        <v>-0.17580239839760736</v>
      </c>
      <c r="D76" s="818">
        <f t="shared" si="12"/>
        <v>-0.12</v>
      </c>
      <c r="E76" s="969">
        <f t="shared" ref="E76:E82" si="28">SUM(B74:B76)/3</f>
        <v>101.11542067536202</v>
      </c>
      <c r="F76" s="522">
        <f t="shared" si="20"/>
        <v>-0.15327307368923471</v>
      </c>
      <c r="G76" s="640">
        <f t="shared" si="16"/>
        <v>101.32789027206317</v>
      </c>
      <c r="H76" s="818">
        <f t="shared" si="21"/>
        <v>-5.6397565627491986E-2</v>
      </c>
      <c r="I76" s="2283" t="s">
        <v>281</v>
      </c>
      <c r="J76" s="1758" t="str">
        <f t="shared" si="18"/>
        <v>---</v>
      </c>
      <c r="K76" s="2604">
        <v>0</v>
      </c>
      <c r="L76" s="652" t="s">
        <v>589</v>
      </c>
      <c r="M76" s="10"/>
      <c r="N76" s="202">
        <v>43435</v>
      </c>
      <c r="O76" s="720">
        <v>100.3664</v>
      </c>
      <c r="P76" s="737">
        <f t="shared" si="22"/>
        <v>-8.9200000000005275E-2</v>
      </c>
      <c r="Q76" s="264">
        <f t="shared" si="13"/>
        <v>-0.26</v>
      </c>
      <c r="R76" s="395">
        <f t="shared" si="25"/>
        <v>100.449</v>
      </c>
      <c r="S76" s="298">
        <f t="shared" si="23"/>
        <v>-6.8200000000004479E-2</v>
      </c>
      <c r="T76" s="53">
        <f t="shared" si="27"/>
        <v>100.5399</v>
      </c>
      <c r="U76" s="264">
        <f t="shared" si="24"/>
        <v>-3.9742857142854859E-2</v>
      </c>
      <c r="V76" s="612" t="s">
        <v>345</v>
      </c>
      <c r="W76" s="620">
        <v>0</v>
      </c>
      <c r="X76" s="1696" t="s">
        <v>589</v>
      </c>
      <c r="Y76" s="10"/>
    </row>
    <row r="77" spans="1:25" ht="13.25" customHeight="1">
      <c r="A77" s="2252">
        <v>43466</v>
      </c>
      <c r="B77" s="2268">
        <v>100.76624903357461</v>
      </c>
      <c r="C77" s="536">
        <f t="shared" si="19"/>
        <v>-0.18090159238430203</v>
      </c>
      <c r="D77" s="617">
        <f t="shared" si="12"/>
        <v>-0.21</v>
      </c>
      <c r="E77" s="971">
        <f t="shared" si="28"/>
        <v>100.94545089463001</v>
      </c>
      <c r="F77" s="699">
        <f t="shared" si="20"/>
        <v>-0.16996978073200353</v>
      </c>
      <c r="G77" s="660">
        <f t="shared" si="16"/>
        <v>101.22492901208368</v>
      </c>
      <c r="H77" s="617">
        <f t="shared" si="21"/>
        <v>-0.10296125997949446</v>
      </c>
      <c r="I77" s="433" t="s">
        <v>281</v>
      </c>
      <c r="J77" s="1758" t="str">
        <f t="shared" si="18"/>
        <v>---</v>
      </c>
      <c r="K77" s="17">
        <v>0</v>
      </c>
      <c r="L77" s="650" t="s">
        <v>759</v>
      </c>
      <c r="M77" s="10"/>
      <c r="N77" s="316">
        <v>43466</v>
      </c>
      <c r="O77" s="716">
        <v>100.277</v>
      </c>
      <c r="P77" s="738">
        <f t="shared" si="22"/>
        <v>-8.9399999999997704E-2</v>
      </c>
      <c r="Q77" s="698">
        <f t="shared" si="13"/>
        <v>-0.34</v>
      </c>
      <c r="R77" s="645">
        <f t="shared" si="25"/>
        <v>100.36633333333333</v>
      </c>
      <c r="S77" s="646">
        <f t="shared" si="23"/>
        <v>-8.266666666666822E-2</v>
      </c>
      <c r="T77" s="739">
        <f t="shared" si="27"/>
        <v>100.4881142857143</v>
      </c>
      <c r="U77" s="548">
        <f t="shared" si="24"/>
        <v>-5.1785714285699669E-2</v>
      </c>
      <c r="V77" s="631" t="s">
        <v>345</v>
      </c>
      <c r="W77" s="713">
        <v>0</v>
      </c>
      <c r="X77" s="1698" t="s">
        <v>759</v>
      </c>
      <c r="Y77" s="10"/>
    </row>
    <row r="78" spans="1:25" ht="13.25" customHeight="1">
      <c r="A78" s="2252">
        <v>43497</v>
      </c>
      <c r="B78" s="2268">
        <v>100.63526250221065</v>
      </c>
      <c r="C78" s="536">
        <f t="shared" si="19"/>
        <v>-0.1309865313639591</v>
      </c>
      <c r="D78" s="617">
        <f t="shared" si="12"/>
        <v>-0.33</v>
      </c>
      <c r="E78" s="969">
        <f t="shared" si="28"/>
        <v>100.78288738724807</v>
      </c>
      <c r="F78" s="522">
        <f t="shared" si="20"/>
        <v>-0.16256350738194669</v>
      </c>
      <c r="G78" s="660">
        <f t="shared" si="16"/>
        <v>101.09506882212675</v>
      </c>
      <c r="H78" s="617">
        <f t="shared" si="21"/>
        <v>-0.12986018995692916</v>
      </c>
      <c r="I78" s="433" t="s">
        <v>281</v>
      </c>
      <c r="J78" s="1758" t="str">
        <f t="shared" si="18"/>
        <v>---</v>
      </c>
      <c r="K78" s="17">
        <v>0</v>
      </c>
      <c r="L78" s="649" t="s">
        <v>767</v>
      </c>
      <c r="M78" s="10"/>
      <c r="N78" s="317">
        <v>43497</v>
      </c>
      <c r="O78" s="714">
        <v>100.202</v>
      </c>
      <c r="P78" s="737">
        <f t="shared" si="22"/>
        <v>-7.5000000000002842E-2</v>
      </c>
      <c r="Q78" s="264">
        <f t="shared" si="13"/>
        <v>-0.42</v>
      </c>
      <c r="R78" s="395">
        <f t="shared" si="25"/>
        <v>100.28179999999999</v>
      </c>
      <c r="S78" s="298">
        <f t="shared" si="23"/>
        <v>-8.4533333333340011E-2</v>
      </c>
      <c r="T78" s="702">
        <f t="shared" si="27"/>
        <v>100.42805714285714</v>
      </c>
      <c r="U78" s="53">
        <f t="shared" si="24"/>
        <v>-6.0057142857161239E-2</v>
      </c>
      <c r="V78" s="612" t="s">
        <v>345</v>
      </c>
      <c r="W78" s="620">
        <v>0</v>
      </c>
      <c r="X78" s="1691" t="s">
        <v>767</v>
      </c>
      <c r="Y78" s="10"/>
    </row>
    <row r="79" spans="1:25" ht="13.25" customHeight="1">
      <c r="A79" s="2253">
        <v>43525</v>
      </c>
      <c r="B79" s="2268">
        <v>100.51928408994841</v>
      </c>
      <c r="C79" s="536">
        <f t="shared" si="19"/>
        <v>-0.11597841226223693</v>
      </c>
      <c r="D79" s="617">
        <f t="shared" si="12"/>
        <v>-0.51</v>
      </c>
      <c r="E79" s="969">
        <f t="shared" si="28"/>
        <v>100.64026520857789</v>
      </c>
      <c r="F79" s="522">
        <f t="shared" si="20"/>
        <v>-0.14262217867018023</v>
      </c>
      <c r="G79" s="660">
        <f t="shared" si="16"/>
        <v>100.9534324998352</v>
      </c>
      <c r="H79" s="617">
        <f t="shared" si="21"/>
        <v>-0.14163632229154643</v>
      </c>
      <c r="I79" s="433" t="s">
        <v>281</v>
      </c>
      <c r="J79" s="1758" t="str">
        <f t="shared" si="18"/>
        <v>---</v>
      </c>
      <c r="K79" s="17">
        <v>0</v>
      </c>
      <c r="L79" s="649" t="s">
        <v>592</v>
      </c>
      <c r="M79" s="10"/>
      <c r="N79" s="202">
        <v>43525</v>
      </c>
      <c r="O79" s="714">
        <v>100.1387</v>
      </c>
      <c r="P79" s="737">
        <f t="shared" si="22"/>
        <v>-6.3299999999998136E-2</v>
      </c>
      <c r="Q79" s="264">
        <f t="shared" si="13"/>
        <v>-0.48</v>
      </c>
      <c r="R79" s="395">
        <f t="shared" si="25"/>
        <v>100.2059</v>
      </c>
      <c r="S79" s="298">
        <f t="shared" si="23"/>
        <v>-7.5899999999990087E-2</v>
      </c>
      <c r="T79" s="702">
        <f t="shared" si="27"/>
        <v>100.36224285714285</v>
      </c>
      <c r="U79" s="53">
        <f t="shared" si="24"/>
        <v>-6.5814285714296261E-2</v>
      </c>
      <c r="V79" s="612" t="s">
        <v>345</v>
      </c>
      <c r="W79" s="620">
        <v>0</v>
      </c>
      <c r="X79" s="1691" t="s">
        <v>776</v>
      </c>
      <c r="Y79" s="10"/>
    </row>
    <row r="80" spans="1:25" ht="13.25" customHeight="1">
      <c r="A80" s="2253">
        <v>43556</v>
      </c>
      <c r="B80" s="2268">
        <v>100.46509535451521</v>
      </c>
      <c r="C80" s="536">
        <f t="shared" si="19"/>
        <v>-5.4188735433200463E-2</v>
      </c>
      <c r="D80" s="617">
        <f t="shared" si="12"/>
        <v>-0.69</v>
      </c>
      <c r="E80" s="969">
        <f t="shared" si="28"/>
        <v>100.53988064889143</v>
      </c>
      <c r="F80" s="522">
        <f t="shared" si="20"/>
        <v>-0.10038455968646076</v>
      </c>
      <c r="G80" s="660">
        <f t="shared" si="16"/>
        <v>100.81887900090499</v>
      </c>
      <c r="H80" s="617">
        <f t="shared" si="21"/>
        <v>-0.13455349893021662</v>
      </c>
      <c r="I80" s="433" t="s">
        <v>281</v>
      </c>
      <c r="J80" s="1758" t="str">
        <f t="shared" si="18"/>
        <v>---</v>
      </c>
      <c r="K80" s="17">
        <v>0</v>
      </c>
      <c r="L80" s="649" t="s">
        <v>593</v>
      </c>
      <c r="M80" s="10"/>
      <c r="N80" s="202">
        <v>43556</v>
      </c>
      <c r="O80" s="714">
        <v>100.0762</v>
      </c>
      <c r="P80" s="737">
        <f t="shared" si="22"/>
        <v>-6.25E-2</v>
      </c>
      <c r="Q80" s="264">
        <f t="shared" si="13"/>
        <v>-0.55000000000000004</v>
      </c>
      <c r="R80" s="395">
        <f t="shared" si="25"/>
        <v>100.13896666666666</v>
      </c>
      <c r="S80" s="298">
        <f t="shared" si="23"/>
        <v>-6.6933333333338396E-2</v>
      </c>
      <c r="T80" s="702">
        <f t="shared" si="27"/>
        <v>100.29155714285714</v>
      </c>
      <c r="U80" s="53">
        <f t="shared" si="24"/>
        <v>-7.0685714285701806E-2</v>
      </c>
      <c r="V80" s="612" t="s">
        <v>345</v>
      </c>
      <c r="W80" s="620">
        <v>0</v>
      </c>
      <c r="X80" s="1691" t="s">
        <v>777</v>
      </c>
      <c r="Y80" s="10"/>
    </row>
    <row r="81" spans="1:25" ht="13.25" customHeight="1">
      <c r="A81" s="2253">
        <v>43586</v>
      </c>
      <c r="B81" s="2268">
        <v>100.42796698859992</v>
      </c>
      <c r="C81" s="536">
        <f t="shared" si="19"/>
        <v>-3.7128365915293671E-2</v>
      </c>
      <c r="D81" s="617">
        <f t="shared" ref="D81:D133" si="29">ROUND((B81-B69)/B69*100,2)</f>
        <v>-0.9</v>
      </c>
      <c r="E81" s="969">
        <f t="shared" si="28"/>
        <v>100.47078214435452</v>
      </c>
      <c r="F81" s="522">
        <f t="shared" si="20"/>
        <v>-6.9098504536910355E-2</v>
      </c>
      <c r="G81" s="660">
        <f t="shared" si="16"/>
        <v>100.69770880273775</v>
      </c>
      <c r="H81" s="617">
        <f t="shared" si="21"/>
        <v>-0.12117019816723484</v>
      </c>
      <c r="I81" s="433" t="s">
        <v>281</v>
      </c>
      <c r="J81" s="1758" t="str">
        <f t="shared" si="18"/>
        <v>---</v>
      </c>
      <c r="K81" s="17">
        <v>0</v>
      </c>
      <c r="L81" s="649" t="s">
        <v>584</v>
      </c>
      <c r="M81" s="10"/>
      <c r="N81" s="202">
        <v>43586</v>
      </c>
      <c r="O81" s="714">
        <v>100.009</v>
      </c>
      <c r="P81" s="737">
        <f t="shared" si="22"/>
        <v>-6.7199999999999704E-2</v>
      </c>
      <c r="Q81" s="264">
        <f t="shared" ref="Q81:Q134" si="30">ROUND((O81-O69)/O69*100,2)</f>
        <v>-0.63</v>
      </c>
      <c r="R81" s="395">
        <f t="shared" si="25"/>
        <v>100.07463333333334</v>
      </c>
      <c r="S81" s="298">
        <f t="shared" si="23"/>
        <v>-6.4333333333323139E-2</v>
      </c>
      <c r="T81" s="702">
        <f t="shared" si="27"/>
        <v>100.21784285714286</v>
      </c>
      <c r="U81" s="53">
        <f t="shared" si="24"/>
        <v>-7.3714285714288508E-2</v>
      </c>
      <c r="V81" s="612" t="s">
        <v>345</v>
      </c>
      <c r="W81" s="620">
        <v>0</v>
      </c>
      <c r="X81" s="1691" t="s">
        <v>778</v>
      </c>
      <c r="Y81" s="10"/>
    </row>
    <row r="82" spans="1:25" ht="13.25" customHeight="1">
      <c r="A82" s="2253">
        <v>43252</v>
      </c>
      <c r="B82" s="2268">
        <v>100.41135330307425</v>
      </c>
      <c r="C82" s="536">
        <f t="shared" si="19"/>
        <v>-1.6613685525669553E-2</v>
      </c>
      <c r="D82" s="617">
        <f t="shared" si="29"/>
        <v>-1.06</v>
      </c>
      <c r="E82" s="969">
        <f t="shared" si="28"/>
        <v>100.43480521539647</v>
      </c>
      <c r="F82" s="522">
        <f t="shared" si="20"/>
        <v>-3.5976928958049825E-2</v>
      </c>
      <c r="G82" s="660">
        <f t="shared" si="16"/>
        <v>100.59605169969744</v>
      </c>
      <c r="H82" s="617">
        <f t="shared" si="21"/>
        <v>-0.10165710304030995</v>
      </c>
      <c r="I82" s="433" t="s">
        <v>281</v>
      </c>
      <c r="J82" s="1758" t="str">
        <f t="shared" si="18"/>
        <v>---</v>
      </c>
      <c r="K82" s="17">
        <v>0</v>
      </c>
      <c r="L82" s="649" t="s">
        <v>583</v>
      </c>
      <c r="M82" s="10"/>
      <c r="N82" s="202">
        <v>43252</v>
      </c>
      <c r="O82" s="714">
        <v>99.925960000000003</v>
      </c>
      <c r="P82" s="737">
        <f t="shared" si="22"/>
        <v>-8.3039999999996894E-2</v>
      </c>
      <c r="Q82" s="264">
        <f t="shared" si="30"/>
        <v>-0.71</v>
      </c>
      <c r="R82" s="395">
        <f t="shared" si="25"/>
        <v>100.00372</v>
      </c>
      <c r="S82" s="298">
        <f t="shared" si="23"/>
        <v>-7.0913333333336936E-2</v>
      </c>
      <c r="T82" s="702">
        <f t="shared" si="27"/>
        <v>100.14218000000001</v>
      </c>
      <c r="U82" s="53">
        <f t="shared" si="24"/>
        <v>-7.5662857142845041E-2</v>
      </c>
      <c r="V82" s="612" t="s">
        <v>345</v>
      </c>
      <c r="W82" s="620">
        <v>0</v>
      </c>
      <c r="X82" s="1691" t="s">
        <v>583</v>
      </c>
      <c r="Y82" s="10"/>
    </row>
    <row r="83" spans="1:25" ht="13.25" customHeight="1">
      <c r="A83" s="2253">
        <v>43647</v>
      </c>
      <c r="B83" s="2268">
        <v>100.36024665045382</v>
      </c>
      <c r="C83" s="536">
        <f t="shared" si="19"/>
        <v>-5.1106652620433124E-2</v>
      </c>
      <c r="D83" s="617">
        <f t="shared" si="29"/>
        <v>-1.17</v>
      </c>
      <c r="E83" s="969">
        <f t="shared" ref="E83:E110" si="31">SUM(B81:B83)/3</f>
        <v>100.399855647376</v>
      </c>
      <c r="F83" s="522">
        <f t="shared" si="20"/>
        <v>-3.4949568020465449E-2</v>
      </c>
      <c r="G83" s="660">
        <f t="shared" ref="G83:G110" si="32">SUM(B77:B83)/7</f>
        <v>100.51220827462528</v>
      </c>
      <c r="H83" s="617">
        <f t="shared" si="21"/>
        <v>-8.3843425072160471E-2</v>
      </c>
      <c r="I83" s="433" t="s">
        <v>281</v>
      </c>
      <c r="J83" s="1758" t="str">
        <f t="shared" si="18"/>
        <v>---</v>
      </c>
      <c r="K83" s="17">
        <v>0</v>
      </c>
      <c r="L83" s="649" t="s">
        <v>594</v>
      </c>
      <c r="M83" s="10"/>
      <c r="N83" s="202">
        <v>43647</v>
      </c>
      <c r="O83" s="714">
        <v>99.831760000000003</v>
      </c>
      <c r="P83" s="737">
        <f t="shared" si="22"/>
        <v>-9.4200000000000728E-2</v>
      </c>
      <c r="Q83" s="264">
        <f t="shared" si="30"/>
        <v>-0.79</v>
      </c>
      <c r="R83" s="395">
        <f t="shared" ref="R83:R130" si="33">SUM(O81:O83)/3</f>
        <v>99.922239999999988</v>
      </c>
      <c r="S83" s="298">
        <f t="shared" si="23"/>
        <v>-8.148000000001332E-2</v>
      </c>
      <c r="T83" s="702">
        <f t="shared" si="27"/>
        <v>100.06580285714287</v>
      </c>
      <c r="U83" s="53">
        <f t="shared" si="24"/>
        <v>-7.6377142857140257E-2</v>
      </c>
      <c r="V83" s="612" t="s">
        <v>345</v>
      </c>
      <c r="W83" s="620">
        <v>0</v>
      </c>
      <c r="X83" s="1691" t="s">
        <v>594</v>
      </c>
      <c r="Y83" s="10"/>
    </row>
    <row r="84" spans="1:25" ht="13.25" customHeight="1">
      <c r="A84" s="2253">
        <v>43678</v>
      </c>
      <c r="B84" s="2268">
        <v>100.24035773141478</v>
      </c>
      <c r="C84" s="536">
        <f t="shared" si="19"/>
        <v>-0.11988891903904175</v>
      </c>
      <c r="D84" s="617">
        <f t="shared" si="29"/>
        <v>-1.25</v>
      </c>
      <c r="E84" s="969">
        <f t="shared" si="31"/>
        <v>100.33731922831429</v>
      </c>
      <c r="F84" s="522">
        <f t="shared" si="20"/>
        <v>-6.253641906171481E-2</v>
      </c>
      <c r="G84" s="660">
        <f t="shared" si="32"/>
        <v>100.43708094574528</v>
      </c>
      <c r="H84" s="617">
        <f t="shared" si="21"/>
        <v>-7.5127328880000732E-2</v>
      </c>
      <c r="I84" s="433" t="s">
        <v>281</v>
      </c>
      <c r="J84" s="1758" t="str">
        <f t="shared" si="18"/>
        <v>---</v>
      </c>
      <c r="K84" s="17">
        <v>0</v>
      </c>
      <c r="L84" s="649" t="s">
        <v>595</v>
      </c>
      <c r="M84" s="10"/>
      <c r="N84" s="202">
        <v>43678</v>
      </c>
      <c r="O84" s="714">
        <v>99.723169999999996</v>
      </c>
      <c r="P84" s="737">
        <f t="shared" si="22"/>
        <v>-0.10859000000000663</v>
      </c>
      <c r="Q84" s="264">
        <f t="shared" si="30"/>
        <v>-0.87</v>
      </c>
      <c r="R84" s="395">
        <f t="shared" si="33"/>
        <v>99.826963333333325</v>
      </c>
      <c r="S84" s="298">
        <f t="shared" si="23"/>
        <v>-9.5276666666663345E-2</v>
      </c>
      <c r="T84" s="702">
        <f t="shared" si="27"/>
        <v>99.98668428571429</v>
      </c>
      <c r="U84" s="53">
        <f t="shared" si="24"/>
        <v>-7.9118571428580253E-2</v>
      </c>
      <c r="V84" s="612" t="s">
        <v>345</v>
      </c>
      <c r="W84" s="620">
        <v>0</v>
      </c>
      <c r="X84" s="1691" t="s">
        <v>595</v>
      </c>
      <c r="Y84" s="10"/>
    </row>
    <row r="85" spans="1:25" ht="13.25" customHeight="1">
      <c r="A85" s="2253">
        <v>43709</v>
      </c>
      <c r="B85" s="2268">
        <v>100.03574422444512</v>
      </c>
      <c r="C85" s="536">
        <f t="shared" si="19"/>
        <v>-0.20461350696965042</v>
      </c>
      <c r="D85" s="617">
        <f t="shared" si="29"/>
        <v>-1.35</v>
      </c>
      <c r="E85" s="969">
        <f t="shared" si="31"/>
        <v>100.21211620210458</v>
      </c>
      <c r="F85" s="522">
        <f t="shared" si="20"/>
        <v>-0.12520302620970369</v>
      </c>
      <c r="G85" s="660">
        <f t="shared" si="32"/>
        <v>100.35143547749307</v>
      </c>
      <c r="H85" s="617">
        <f t="shared" si="21"/>
        <v>-8.5645468252209866E-2</v>
      </c>
      <c r="I85" s="433" t="s">
        <v>281</v>
      </c>
      <c r="J85" s="1758" t="str">
        <f t="shared" si="18"/>
        <v>---</v>
      </c>
      <c r="K85" s="17">
        <v>0</v>
      </c>
      <c r="L85" s="649" t="s">
        <v>688</v>
      </c>
      <c r="M85" s="10"/>
      <c r="N85" s="202">
        <v>43709</v>
      </c>
      <c r="O85" s="714">
        <v>99.599819999999994</v>
      </c>
      <c r="P85" s="737">
        <f t="shared" si="22"/>
        <v>-0.12335000000000207</v>
      </c>
      <c r="Q85" s="264">
        <f t="shared" si="30"/>
        <v>-0.97</v>
      </c>
      <c r="R85" s="395">
        <f t="shared" si="33"/>
        <v>99.718250000000012</v>
      </c>
      <c r="S85" s="298">
        <f t="shared" si="23"/>
        <v>-0.10871333333331279</v>
      </c>
      <c r="T85" s="702">
        <f t="shared" si="27"/>
        <v>99.900658571428579</v>
      </c>
      <c r="U85" s="53">
        <f t="shared" si="24"/>
        <v>-8.6025714285710819E-2</v>
      </c>
      <c r="V85" s="612" t="s">
        <v>345</v>
      </c>
      <c r="W85" s="620">
        <v>0</v>
      </c>
      <c r="X85" s="1691" t="s">
        <v>688</v>
      </c>
      <c r="Y85" s="10"/>
    </row>
    <row r="86" spans="1:25" ht="13.25" customHeight="1">
      <c r="A86" s="2253">
        <v>43739</v>
      </c>
      <c r="B86" s="2268">
        <v>99.683328678952307</v>
      </c>
      <c r="C86" s="536">
        <f t="shared" si="19"/>
        <v>-0.35241554549281773</v>
      </c>
      <c r="D86" s="617">
        <f t="shared" si="29"/>
        <v>-1.57</v>
      </c>
      <c r="E86" s="969">
        <f t="shared" si="31"/>
        <v>99.986476878270722</v>
      </c>
      <c r="F86" s="522">
        <f t="shared" si="20"/>
        <v>-0.22563932383386032</v>
      </c>
      <c r="G86" s="660">
        <f t="shared" si="32"/>
        <v>100.2320132759222</v>
      </c>
      <c r="H86" s="617">
        <f t="shared" si="21"/>
        <v>-0.11942220157087036</v>
      </c>
      <c r="I86" s="2280" t="s">
        <v>281</v>
      </c>
      <c r="J86" s="1758" t="str">
        <f t="shared" si="18"/>
        <v>---</v>
      </c>
      <c r="K86" s="17">
        <v>0</v>
      </c>
      <c r="L86" s="649" t="s">
        <v>587</v>
      </c>
      <c r="M86" s="10"/>
      <c r="N86" s="202">
        <v>43739</v>
      </c>
      <c r="O86" s="714">
        <v>99.451250000000002</v>
      </c>
      <c r="P86" s="737">
        <f t="shared" si="22"/>
        <v>-0.14856999999999232</v>
      </c>
      <c r="Q86" s="264">
        <f t="shared" si="30"/>
        <v>-1.07</v>
      </c>
      <c r="R86" s="395">
        <f t="shared" si="33"/>
        <v>99.591413333333335</v>
      </c>
      <c r="S86" s="298">
        <f t="shared" si="23"/>
        <v>-0.12683666666667648</v>
      </c>
      <c r="T86" s="702">
        <f t="shared" si="27"/>
        <v>99.80245142857143</v>
      </c>
      <c r="U86" s="53">
        <f t="shared" si="24"/>
        <v>-9.820714285714871E-2</v>
      </c>
      <c r="V86" s="612" t="s">
        <v>345</v>
      </c>
      <c r="W86" s="620">
        <v>0</v>
      </c>
      <c r="X86" s="1691" t="s">
        <v>587</v>
      </c>
      <c r="Y86" s="10"/>
    </row>
    <row r="87" spans="1:25" ht="13.25" customHeight="1">
      <c r="A87" s="2253">
        <v>43770</v>
      </c>
      <c r="B87" s="2268">
        <v>99.275130795426136</v>
      </c>
      <c r="C87" s="536">
        <f t="shared" si="19"/>
        <v>-0.40819788352617081</v>
      </c>
      <c r="D87" s="617">
        <f t="shared" si="29"/>
        <v>-1.83</v>
      </c>
      <c r="E87" s="969">
        <f t="shared" si="31"/>
        <v>99.664734566274532</v>
      </c>
      <c r="F87" s="522">
        <f t="shared" si="20"/>
        <v>-0.3217423119961893</v>
      </c>
      <c r="G87" s="660">
        <f t="shared" si="32"/>
        <v>100.06201833890948</v>
      </c>
      <c r="H87" s="617">
        <f t="shared" si="21"/>
        <v>-0.16999493701271717</v>
      </c>
      <c r="I87" s="433" t="s">
        <v>281</v>
      </c>
      <c r="J87" s="1758" t="str">
        <f t="shared" si="18"/>
        <v>---</v>
      </c>
      <c r="K87" s="17">
        <v>0</v>
      </c>
      <c r="L87" s="649" t="s">
        <v>588</v>
      </c>
      <c r="M87" s="10"/>
      <c r="N87" s="202">
        <v>43770</v>
      </c>
      <c r="O87" s="714">
        <v>99.283550000000005</v>
      </c>
      <c r="P87" s="737">
        <f t="shared" si="22"/>
        <v>-0.16769999999999641</v>
      </c>
      <c r="Q87" s="264">
        <f t="shared" si="30"/>
        <v>-1.17</v>
      </c>
      <c r="R87" s="395">
        <f t="shared" si="33"/>
        <v>99.444873333333319</v>
      </c>
      <c r="S87" s="298">
        <f t="shared" si="23"/>
        <v>-0.14654000000001588</v>
      </c>
      <c r="T87" s="702">
        <f t="shared" si="27"/>
        <v>99.689215714285709</v>
      </c>
      <c r="U87" s="53">
        <f t="shared" si="24"/>
        <v>-0.11323571428572166</v>
      </c>
      <c r="V87" s="612" t="s">
        <v>345</v>
      </c>
      <c r="W87" s="620">
        <v>0</v>
      </c>
      <c r="X87" s="1691" t="s">
        <v>588</v>
      </c>
      <c r="Y87" s="10"/>
    </row>
    <row r="88" spans="1:25" ht="13.25" customHeight="1">
      <c r="A88" s="2261">
        <v>43800</v>
      </c>
      <c r="B88" s="2268">
        <v>98.813516204401722</v>
      </c>
      <c r="C88" s="589">
        <f t="shared" si="19"/>
        <v>-0.46161459102441427</v>
      </c>
      <c r="D88" s="818">
        <f t="shared" si="29"/>
        <v>-2.11</v>
      </c>
      <c r="E88" s="970">
        <f t="shared" si="31"/>
        <v>99.25732522626005</v>
      </c>
      <c r="F88" s="707">
        <f t="shared" si="20"/>
        <v>-0.40740934001448181</v>
      </c>
      <c r="G88" s="640">
        <f t="shared" si="32"/>
        <v>99.831382512595454</v>
      </c>
      <c r="H88" s="818">
        <f t="shared" si="21"/>
        <v>-0.23063582631402824</v>
      </c>
      <c r="I88" s="2283" t="s">
        <v>281</v>
      </c>
      <c r="J88" s="1758" t="str">
        <f t="shared" si="18"/>
        <v>---</v>
      </c>
      <c r="K88" s="2604">
        <v>0</v>
      </c>
      <c r="L88" s="652" t="s">
        <v>787</v>
      </c>
      <c r="M88" s="10"/>
      <c r="N88" s="203">
        <v>43800</v>
      </c>
      <c r="O88" s="715">
        <v>99.090469999999996</v>
      </c>
      <c r="P88" s="933">
        <f t="shared" si="22"/>
        <v>-0.19308000000000902</v>
      </c>
      <c r="Q88" s="544">
        <f t="shared" si="30"/>
        <v>-1.27</v>
      </c>
      <c r="R88" s="493">
        <f t="shared" si="33"/>
        <v>99.275089999999992</v>
      </c>
      <c r="S88" s="491">
        <f t="shared" si="23"/>
        <v>-0.16978333333332785</v>
      </c>
      <c r="T88" s="934">
        <f t="shared" si="27"/>
        <v>99.557997142857147</v>
      </c>
      <c r="U88" s="551">
        <f t="shared" si="24"/>
        <v>-0.13121857142856186</v>
      </c>
      <c r="V88" s="631" t="s">
        <v>345</v>
      </c>
      <c r="W88" s="713">
        <v>0</v>
      </c>
      <c r="X88" s="1696" t="s">
        <v>787</v>
      </c>
      <c r="Y88" s="10"/>
    </row>
    <row r="89" spans="1:25" ht="13.25" customHeight="1">
      <c r="A89" s="2251">
        <v>43831</v>
      </c>
      <c r="B89" s="2269">
        <v>98.251834592582213</v>
      </c>
      <c r="C89" s="536">
        <f t="shared" si="19"/>
        <v>-0.56168161181950893</v>
      </c>
      <c r="D89" s="617">
        <f t="shared" si="29"/>
        <v>-2.5</v>
      </c>
      <c r="E89" s="969">
        <f t="shared" si="31"/>
        <v>98.780160530803357</v>
      </c>
      <c r="F89" s="522">
        <f t="shared" si="20"/>
        <v>-0.47716469545669327</v>
      </c>
      <c r="G89" s="660">
        <f t="shared" si="32"/>
        <v>99.522879839668022</v>
      </c>
      <c r="H89" s="617">
        <f t="shared" si="21"/>
        <v>-0.30850267292743183</v>
      </c>
      <c r="I89" s="433" t="s">
        <v>281</v>
      </c>
      <c r="J89" s="1758" t="str">
        <f t="shared" si="18"/>
        <v>---</v>
      </c>
      <c r="K89" s="17">
        <v>0</v>
      </c>
      <c r="L89" s="649" t="s">
        <v>759</v>
      </c>
      <c r="M89" s="10"/>
      <c r="N89" s="316">
        <v>43831</v>
      </c>
      <c r="O89" s="716">
        <v>98.858829999999998</v>
      </c>
      <c r="P89" s="245">
        <f t="shared" si="22"/>
        <v>-0.23163999999999874</v>
      </c>
      <c r="Q89" s="53">
        <f t="shared" si="30"/>
        <v>-1.41</v>
      </c>
      <c r="R89" s="1008">
        <f t="shared" si="33"/>
        <v>99.077616666666657</v>
      </c>
      <c r="S89" s="974">
        <f t="shared" si="23"/>
        <v>-0.19747333333333472</v>
      </c>
      <c r="T89" s="739">
        <f t="shared" si="27"/>
        <v>99.405550000000019</v>
      </c>
      <c r="U89" s="53">
        <f t="shared" si="24"/>
        <v>-0.15244714285712746</v>
      </c>
      <c r="V89" s="631" t="s">
        <v>345</v>
      </c>
      <c r="W89" s="713">
        <v>0</v>
      </c>
      <c r="X89" s="1698" t="s">
        <v>759</v>
      </c>
      <c r="Y89" s="10"/>
    </row>
    <row r="90" spans="1:25" ht="13.25" customHeight="1">
      <c r="A90" s="2252">
        <v>43862</v>
      </c>
      <c r="B90" s="2266">
        <v>97.594889713910035</v>
      </c>
      <c r="C90" s="536">
        <f t="shared" si="19"/>
        <v>-0.65694487867217788</v>
      </c>
      <c r="D90" s="617">
        <f t="shared" si="29"/>
        <v>-3.02</v>
      </c>
      <c r="E90" s="969">
        <f t="shared" si="31"/>
        <v>98.22008017029799</v>
      </c>
      <c r="F90" s="522">
        <f t="shared" si="20"/>
        <v>-0.56008036050536703</v>
      </c>
      <c r="G90" s="660">
        <f t="shared" si="32"/>
        <v>99.127828848733174</v>
      </c>
      <c r="H90" s="617">
        <f t="shared" si="21"/>
        <v>-0.3950509909348483</v>
      </c>
      <c r="I90" s="433" t="s">
        <v>281</v>
      </c>
      <c r="J90" s="1758" t="str">
        <f t="shared" si="18"/>
        <v>---</v>
      </c>
      <c r="K90" s="17">
        <v>0</v>
      </c>
      <c r="L90" s="649" t="s">
        <v>767</v>
      </c>
      <c r="M90" s="10"/>
      <c r="N90" s="317">
        <v>43862</v>
      </c>
      <c r="O90" s="714">
        <v>98.595529999999997</v>
      </c>
      <c r="P90" s="37">
        <f t="shared" si="22"/>
        <v>-0.26330000000000098</v>
      </c>
      <c r="Q90" s="53">
        <f t="shared" si="30"/>
        <v>-1.6</v>
      </c>
      <c r="R90" s="641">
        <f t="shared" si="33"/>
        <v>98.848276666666663</v>
      </c>
      <c r="S90" s="974">
        <f t="shared" si="23"/>
        <v>-0.22933999999999344</v>
      </c>
      <c r="T90" s="702">
        <f t="shared" si="27"/>
        <v>99.2289457142857</v>
      </c>
      <c r="U90" s="53">
        <f t="shared" si="24"/>
        <v>-0.17660428571431908</v>
      </c>
      <c r="V90" s="631" t="s">
        <v>345</v>
      </c>
      <c r="W90" s="713">
        <v>0</v>
      </c>
      <c r="X90" s="1691" t="s">
        <v>767</v>
      </c>
      <c r="Y90" s="10"/>
    </row>
    <row r="91" spans="1:25" ht="13.25" customHeight="1">
      <c r="A91" s="2253">
        <v>43891</v>
      </c>
      <c r="B91" s="2266">
        <v>96.947603605990693</v>
      </c>
      <c r="C91" s="536">
        <f t="shared" si="19"/>
        <v>-0.64728610791934216</v>
      </c>
      <c r="D91" s="617">
        <f t="shared" si="29"/>
        <v>-3.55</v>
      </c>
      <c r="E91" s="969">
        <f t="shared" si="31"/>
        <v>97.598109304160985</v>
      </c>
      <c r="F91" s="522">
        <f t="shared" si="20"/>
        <v>-0.62197086613700492</v>
      </c>
      <c r="G91" s="660">
        <f t="shared" si="32"/>
        <v>98.657435402244033</v>
      </c>
      <c r="H91" s="617">
        <f t="shared" si="21"/>
        <v>-0.47039344648914039</v>
      </c>
      <c r="I91" s="433" t="s">
        <v>281</v>
      </c>
      <c r="J91" s="1758" t="str">
        <f t="shared" si="18"/>
        <v>---</v>
      </c>
      <c r="K91" s="17">
        <v>0</v>
      </c>
      <c r="L91" s="649" t="s">
        <v>776</v>
      </c>
      <c r="M91" s="10"/>
      <c r="N91" s="202">
        <v>43891</v>
      </c>
      <c r="O91" s="714">
        <v>98.011510000000001</v>
      </c>
      <c r="P91" s="37">
        <f t="shared" si="22"/>
        <v>-0.58401999999999532</v>
      </c>
      <c r="Q91" s="53">
        <f t="shared" si="30"/>
        <v>-2.12</v>
      </c>
      <c r="R91" s="641">
        <f t="shared" si="33"/>
        <v>98.488623333333337</v>
      </c>
      <c r="S91" s="974">
        <f t="shared" si="23"/>
        <v>-0.35965333333332694</v>
      </c>
      <c r="T91" s="702">
        <f t="shared" si="27"/>
        <v>98.984422857142846</v>
      </c>
      <c r="U91" s="53">
        <f t="shared" si="24"/>
        <v>-0.24452285714285438</v>
      </c>
      <c r="V91" s="612" t="s">
        <v>345</v>
      </c>
      <c r="W91" s="620">
        <v>0</v>
      </c>
      <c r="X91" s="1691" t="s">
        <v>776</v>
      </c>
      <c r="Y91" s="10"/>
    </row>
    <row r="92" spans="1:25" ht="13.25" customHeight="1">
      <c r="A92" s="2253">
        <v>43922</v>
      </c>
      <c r="B92" s="2266">
        <v>96.362974386281735</v>
      </c>
      <c r="C92" s="536">
        <f t="shared" si="19"/>
        <v>-0.5846292197089582</v>
      </c>
      <c r="D92" s="617">
        <f t="shared" si="29"/>
        <v>-4.08</v>
      </c>
      <c r="E92" s="969">
        <f t="shared" si="31"/>
        <v>96.968489235394145</v>
      </c>
      <c r="F92" s="522">
        <f t="shared" si="20"/>
        <v>-0.62962006876684029</v>
      </c>
      <c r="G92" s="660">
        <f t="shared" si="32"/>
        <v>98.132753996792118</v>
      </c>
      <c r="H92" s="617">
        <f t="shared" si="21"/>
        <v>-0.52468140545191488</v>
      </c>
      <c r="I92" s="433" t="s">
        <v>281</v>
      </c>
      <c r="J92" s="1758" t="str">
        <f t="shared" si="18"/>
        <v>---</v>
      </c>
      <c r="K92" s="17">
        <v>0</v>
      </c>
      <c r="L92" s="649" t="s">
        <v>777</v>
      </c>
      <c r="M92" s="10"/>
      <c r="N92" s="202">
        <v>43922</v>
      </c>
      <c r="O92" s="714">
        <v>97.455609999999993</v>
      </c>
      <c r="P92" s="37">
        <f t="shared" si="22"/>
        <v>-0.55590000000000828</v>
      </c>
      <c r="Q92" s="53">
        <f t="shared" si="30"/>
        <v>-2.62</v>
      </c>
      <c r="R92" s="641">
        <f t="shared" si="33"/>
        <v>98.020883333333316</v>
      </c>
      <c r="S92" s="974">
        <f t="shared" si="23"/>
        <v>-0.46774000000002047</v>
      </c>
      <c r="T92" s="702">
        <f t="shared" si="27"/>
        <v>98.678107142857144</v>
      </c>
      <c r="U92" s="53">
        <f t="shared" si="24"/>
        <v>-0.30631571428570226</v>
      </c>
      <c r="V92" s="612" t="s">
        <v>345</v>
      </c>
      <c r="W92" s="620">
        <v>0</v>
      </c>
      <c r="X92" s="1691" t="s">
        <v>777</v>
      </c>
      <c r="Y92" s="10"/>
    </row>
    <row r="93" spans="1:25" ht="13.25" customHeight="1">
      <c r="A93" s="2253">
        <v>43952</v>
      </c>
      <c r="B93" s="2266">
        <v>96.012910245213348</v>
      </c>
      <c r="C93" s="536">
        <f t="shared" si="19"/>
        <v>-0.3500641410683869</v>
      </c>
      <c r="D93" s="617">
        <f t="shared" si="29"/>
        <v>-4.4000000000000004</v>
      </c>
      <c r="E93" s="969">
        <f t="shared" si="31"/>
        <v>96.441162745828592</v>
      </c>
      <c r="F93" s="522">
        <f t="shared" si="20"/>
        <v>-0.52732648956555295</v>
      </c>
      <c r="G93" s="660">
        <f t="shared" si="32"/>
        <v>97.608408506257987</v>
      </c>
      <c r="H93" s="617">
        <f t="shared" si="21"/>
        <v>-0.52434549053413093</v>
      </c>
      <c r="I93" s="433" t="s">
        <v>281</v>
      </c>
      <c r="J93" s="1758" t="str">
        <f t="shared" si="18"/>
        <v>---</v>
      </c>
      <c r="K93" s="17">
        <v>0</v>
      </c>
      <c r="L93" s="649" t="s">
        <v>778</v>
      </c>
      <c r="M93" s="10"/>
      <c r="N93" s="202">
        <v>43952</v>
      </c>
      <c r="O93" s="714">
        <v>96.997349999999997</v>
      </c>
      <c r="P93" s="37">
        <f t="shared" si="22"/>
        <v>-0.45825999999999567</v>
      </c>
      <c r="Q93" s="53">
        <f t="shared" si="30"/>
        <v>-3.01</v>
      </c>
      <c r="R93" s="641">
        <f t="shared" si="33"/>
        <v>97.488156666666669</v>
      </c>
      <c r="S93" s="974">
        <f t="shared" si="23"/>
        <v>-0.53272666666664747</v>
      </c>
      <c r="T93" s="702">
        <f t="shared" si="27"/>
        <v>98.327549999999988</v>
      </c>
      <c r="U93" s="53">
        <f t="shared" si="24"/>
        <v>-0.35055714285715567</v>
      </c>
      <c r="V93" s="612" t="s">
        <v>345</v>
      </c>
      <c r="W93" s="620">
        <v>0</v>
      </c>
      <c r="X93" s="1691" t="s">
        <v>778</v>
      </c>
      <c r="Y93" s="10"/>
    </row>
    <row r="94" spans="1:25" ht="13.25" customHeight="1">
      <c r="A94" s="2253">
        <v>43983</v>
      </c>
      <c r="B94" s="2266">
        <v>96.009911874366992</v>
      </c>
      <c r="C94" s="536">
        <f t="shared" si="19"/>
        <v>-2.9983708463561243E-3</v>
      </c>
      <c r="D94" s="617">
        <f t="shared" si="29"/>
        <v>-4.38</v>
      </c>
      <c r="E94" s="969">
        <f t="shared" si="31"/>
        <v>96.128598835287349</v>
      </c>
      <c r="F94" s="522">
        <f t="shared" si="20"/>
        <v>-0.31256391054124322</v>
      </c>
      <c r="G94" s="660">
        <f t="shared" si="32"/>
        <v>97.141948660392401</v>
      </c>
      <c r="H94" s="617">
        <f t="shared" si="21"/>
        <v>-0.46645984586558598</v>
      </c>
      <c r="I94" s="433" t="s">
        <v>281</v>
      </c>
      <c r="J94" s="2606" t="str">
        <f t="shared" si="18"/>
        <v>谷</v>
      </c>
      <c r="K94" s="17">
        <v>-1</v>
      </c>
      <c r="L94" s="649" t="s">
        <v>796</v>
      </c>
      <c r="M94" s="10"/>
      <c r="N94" s="202">
        <v>43983</v>
      </c>
      <c r="O94" s="714">
        <v>97.181060000000002</v>
      </c>
      <c r="P94" s="37">
        <f t="shared" si="22"/>
        <v>0.18371000000000492</v>
      </c>
      <c r="Q94" s="53">
        <f t="shared" si="30"/>
        <v>-2.75</v>
      </c>
      <c r="R94" s="641">
        <f t="shared" si="33"/>
        <v>97.211339999999993</v>
      </c>
      <c r="S94" s="974">
        <f t="shared" si="23"/>
        <v>-0.27681666666667581</v>
      </c>
      <c r="T94" s="702">
        <f t="shared" si="27"/>
        <v>98.027194285714273</v>
      </c>
      <c r="U94" s="53">
        <f t="shared" si="24"/>
        <v>-0.30035571428571473</v>
      </c>
      <c r="V94" s="612" t="s">
        <v>345</v>
      </c>
      <c r="W94" s="620">
        <v>0</v>
      </c>
      <c r="X94" s="1691" t="s">
        <v>796</v>
      </c>
      <c r="Y94" s="10"/>
    </row>
    <row r="95" spans="1:25" ht="13.25" customHeight="1">
      <c r="A95" s="2253">
        <v>44013</v>
      </c>
      <c r="B95" s="2266">
        <v>96.31400279773402</v>
      </c>
      <c r="C95" s="536">
        <f t="shared" si="19"/>
        <v>0.3040909233670277</v>
      </c>
      <c r="D95" s="617">
        <f t="shared" si="29"/>
        <v>-4.03</v>
      </c>
      <c r="E95" s="969">
        <f t="shared" si="31"/>
        <v>96.112274972438115</v>
      </c>
      <c r="F95" s="522">
        <f t="shared" si="20"/>
        <v>-1.6323862849233706E-2</v>
      </c>
      <c r="G95" s="660">
        <f t="shared" si="32"/>
        <v>96.784875316582728</v>
      </c>
      <c r="H95" s="617">
        <f t="shared" si="21"/>
        <v>-0.35707334380967382</v>
      </c>
      <c r="I95" s="433" t="s">
        <v>281</v>
      </c>
      <c r="J95" s="1758" t="str">
        <f t="shared" si="18"/>
        <v>---</v>
      </c>
      <c r="K95" s="17">
        <v>0</v>
      </c>
      <c r="L95" s="649" t="s">
        <v>797</v>
      </c>
      <c r="M95" s="10"/>
      <c r="N95" s="202">
        <v>44013</v>
      </c>
      <c r="O95" s="714">
        <v>97.828389999999999</v>
      </c>
      <c r="P95" s="37">
        <f t="shared" si="22"/>
        <v>0.64732999999999663</v>
      </c>
      <c r="Q95" s="53">
        <f t="shared" si="30"/>
        <v>-2.0099999999999998</v>
      </c>
      <c r="R95" s="641">
        <f t="shared" si="33"/>
        <v>97.335599999999999</v>
      </c>
      <c r="S95" s="974">
        <f t="shared" si="23"/>
        <v>0.1242600000000067</v>
      </c>
      <c r="T95" s="702">
        <f t="shared" si="27"/>
        <v>97.846897142857145</v>
      </c>
      <c r="U95" s="53">
        <f t="shared" si="24"/>
        <v>-0.18029714285712828</v>
      </c>
      <c r="V95" s="612" t="s">
        <v>345</v>
      </c>
      <c r="W95" s="620">
        <v>0</v>
      </c>
      <c r="X95" s="1691" t="s">
        <v>797</v>
      </c>
      <c r="Y95" s="10"/>
    </row>
    <row r="96" spans="1:25" ht="13.25" customHeight="1">
      <c r="A96" s="2253">
        <v>44044</v>
      </c>
      <c r="B96" s="2266">
        <v>96.849599086034118</v>
      </c>
      <c r="C96" s="536">
        <f t="shared" si="19"/>
        <v>0.53559628830009842</v>
      </c>
      <c r="D96" s="617">
        <f t="shared" si="29"/>
        <v>-3.38</v>
      </c>
      <c r="E96" s="969">
        <f t="shared" si="31"/>
        <v>96.391171252711715</v>
      </c>
      <c r="F96" s="522">
        <f t="shared" si="20"/>
        <v>0.27889628027359947</v>
      </c>
      <c r="G96" s="660">
        <f t="shared" si="32"/>
        <v>96.58455595850441</v>
      </c>
      <c r="H96" s="617">
        <f t="shared" si="21"/>
        <v>-0.20031935807831758</v>
      </c>
      <c r="I96" s="433" t="s">
        <v>349</v>
      </c>
      <c r="J96" s="1758" t="str">
        <f t="shared" si="18"/>
        <v>---</v>
      </c>
      <c r="K96" s="17">
        <v>0</v>
      </c>
      <c r="L96" s="649" t="s">
        <v>798</v>
      </c>
      <c r="M96" s="10"/>
      <c r="N96" s="202">
        <v>44044</v>
      </c>
      <c r="O96" s="714">
        <v>98.258920000000003</v>
      </c>
      <c r="P96" s="37">
        <f t="shared" si="22"/>
        <v>0.43053000000000452</v>
      </c>
      <c r="Q96" s="53">
        <f t="shared" si="30"/>
        <v>-1.47</v>
      </c>
      <c r="R96" s="641">
        <f t="shared" si="33"/>
        <v>97.756123333333335</v>
      </c>
      <c r="S96" s="974">
        <f t="shared" si="23"/>
        <v>0.42052333333333536</v>
      </c>
      <c r="T96" s="702">
        <f t="shared" si="27"/>
        <v>97.761195714285705</v>
      </c>
      <c r="U96" s="53">
        <f t="shared" si="24"/>
        <v>-8.5701428571439919E-2</v>
      </c>
      <c r="V96" s="612" t="s">
        <v>345</v>
      </c>
      <c r="W96" s="620">
        <v>0</v>
      </c>
      <c r="X96" s="1691" t="s">
        <v>798</v>
      </c>
      <c r="Y96" s="10"/>
    </row>
    <row r="97" spans="1:25" ht="13.25" customHeight="1">
      <c r="A97" s="2253">
        <v>44075</v>
      </c>
      <c r="B97" s="2266">
        <v>97.520383484322892</v>
      </c>
      <c r="C97" s="536">
        <f t="shared" si="19"/>
        <v>0.67078439828877379</v>
      </c>
      <c r="D97" s="617">
        <f t="shared" si="29"/>
        <v>-2.5099999999999998</v>
      </c>
      <c r="E97" s="969">
        <f t="shared" si="31"/>
        <v>96.894661789363681</v>
      </c>
      <c r="F97" s="522">
        <f t="shared" si="20"/>
        <v>0.50349053665196664</v>
      </c>
      <c r="G97" s="660">
        <f t="shared" si="32"/>
        <v>96.573912211420534</v>
      </c>
      <c r="H97" s="617">
        <f t="shared" si="21"/>
        <v>-1.064374708387561E-2</v>
      </c>
      <c r="I97" s="433" t="s">
        <v>349</v>
      </c>
      <c r="J97" s="1758" t="str">
        <f t="shared" si="18"/>
        <v>---</v>
      </c>
      <c r="K97" s="17">
        <v>0</v>
      </c>
      <c r="L97" s="649" t="s">
        <v>799</v>
      </c>
      <c r="M97" s="10"/>
      <c r="N97" s="202">
        <v>44075</v>
      </c>
      <c r="O97" s="714">
        <v>98.556100000000001</v>
      </c>
      <c r="P97" s="37">
        <f t="shared" si="22"/>
        <v>0.29717999999999734</v>
      </c>
      <c r="Q97" s="53">
        <f t="shared" si="30"/>
        <v>-1.05</v>
      </c>
      <c r="R97" s="641">
        <f t="shared" si="33"/>
        <v>98.214470000000006</v>
      </c>
      <c r="S97" s="974">
        <f t="shared" si="23"/>
        <v>0.4583466666666709</v>
      </c>
      <c r="T97" s="702">
        <f t="shared" si="27"/>
        <v>97.755562857142863</v>
      </c>
      <c r="U97" s="53">
        <f t="shared" si="24"/>
        <v>-5.6328571428423402E-3</v>
      </c>
      <c r="V97" s="612" t="s">
        <v>345</v>
      </c>
      <c r="W97" s="620">
        <v>0</v>
      </c>
      <c r="X97" s="1691" t="s">
        <v>799</v>
      </c>
      <c r="Y97" s="10"/>
    </row>
    <row r="98" spans="1:25" ht="13.25" customHeight="1">
      <c r="A98" s="2253">
        <v>44105</v>
      </c>
      <c r="B98" s="2266">
        <v>98.16917900131115</v>
      </c>
      <c r="C98" s="536">
        <f t="shared" si="19"/>
        <v>0.64879551698825821</v>
      </c>
      <c r="D98" s="617">
        <f t="shared" si="29"/>
        <v>-1.52</v>
      </c>
      <c r="E98" s="969">
        <f t="shared" si="31"/>
        <v>97.513053857222715</v>
      </c>
      <c r="F98" s="522">
        <f t="shared" si="20"/>
        <v>0.618392067859034</v>
      </c>
      <c r="G98" s="660">
        <f t="shared" si="32"/>
        <v>96.7484229821806</v>
      </c>
      <c r="H98" s="617">
        <f t="shared" si="21"/>
        <v>0.17451077076006527</v>
      </c>
      <c r="I98" s="2280" t="s">
        <v>343</v>
      </c>
      <c r="J98" s="1758" t="str">
        <f t="shared" si="18"/>
        <v>---</v>
      </c>
      <c r="K98" s="17">
        <v>0</v>
      </c>
      <c r="L98" s="649" t="s">
        <v>800</v>
      </c>
      <c r="M98" s="10"/>
      <c r="N98" s="202">
        <v>44105</v>
      </c>
      <c r="O98" s="714">
        <v>98.825000000000003</v>
      </c>
      <c r="P98" s="37">
        <f t="shared" si="22"/>
        <v>0.26890000000000214</v>
      </c>
      <c r="Q98" s="53">
        <f t="shared" si="30"/>
        <v>-0.63</v>
      </c>
      <c r="R98" s="641">
        <f t="shared" si="33"/>
        <v>98.546673333333331</v>
      </c>
      <c r="S98" s="974">
        <f t="shared" si="23"/>
        <v>0.33220333333332519</v>
      </c>
      <c r="T98" s="702">
        <f t="shared" si="27"/>
        <v>97.871775714285718</v>
      </c>
      <c r="U98" s="53">
        <f t="shared" si="24"/>
        <v>0.11621285714285534</v>
      </c>
      <c r="V98" s="612" t="s">
        <v>345</v>
      </c>
      <c r="W98" s="620">
        <v>0</v>
      </c>
      <c r="X98" s="1691" t="s">
        <v>800</v>
      </c>
      <c r="Y98" s="10"/>
    </row>
    <row r="99" spans="1:25" ht="13.25" customHeight="1">
      <c r="A99" s="2253">
        <v>44136</v>
      </c>
      <c r="B99" s="2266">
        <v>98.757283081794014</v>
      </c>
      <c r="C99" s="536">
        <f t="shared" si="19"/>
        <v>0.58810408048286433</v>
      </c>
      <c r="D99" s="617">
        <f t="shared" si="29"/>
        <v>-0.52</v>
      </c>
      <c r="E99" s="969">
        <f t="shared" si="31"/>
        <v>98.148948522476019</v>
      </c>
      <c r="F99" s="522">
        <f t="shared" si="20"/>
        <v>0.63589466525330351</v>
      </c>
      <c r="G99" s="660">
        <f t="shared" si="32"/>
        <v>97.090467081539501</v>
      </c>
      <c r="H99" s="617">
        <f t="shared" si="21"/>
        <v>0.34204409935890112</v>
      </c>
      <c r="I99" s="2280" t="s">
        <v>343</v>
      </c>
      <c r="J99" s="1758" t="str">
        <f t="shared" si="18"/>
        <v>---</v>
      </c>
      <c r="K99" s="17">
        <v>0</v>
      </c>
      <c r="L99" s="649" t="s">
        <v>801</v>
      </c>
      <c r="M99" s="10"/>
      <c r="N99" s="202">
        <v>44136</v>
      </c>
      <c r="O99" s="714">
        <v>99.101839999999996</v>
      </c>
      <c r="P99" s="37">
        <f t="shared" si="22"/>
        <v>0.27683999999999287</v>
      </c>
      <c r="Q99" s="53">
        <f t="shared" si="30"/>
        <v>-0.18</v>
      </c>
      <c r="R99" s="641">
        <f t="shared" si="33"/>
        <v>98.827646666666666</v>
      </c>
      <c r="S99" s="974">
        <f t="shared" si="23"/>
        <v>0.28097333333333552</v>
      </c>
      <c r="T99" s="702">
        <f t="shared" si="27"/>
        <v>98.106951428571435</v>
      </c>
      <c r="U99" s="53">
        <f t="shared" si="24"/>
        <v>0.23517571428571671</v>
      </c>
      <c r="V99" s="612" t="s">
        <v>345</v>
      </c>
      <c r="W99" s="620">
        <v>0</v>
      </c>
      <c r="X99" s="1691" t="s">
        <v>801</v>
      </c>
      <c r="Y99" s="10"/>
    </row>
    <row r="100" spans="1:25" ht="13.25" customHeight="1">
      <c r="A100" s="2261">
        <v>44166</v>
      </c>
      <c r="B100" s="2267">
        <v>99.264719438848203</v>
      </c>
      <c r="C100" s="589">
        <f t="shared" si="19"/>
        <v>0.5074363570541891</v>
      </c>
      <c r="D100" s="818">
        <f t="shared" si="29"/>
        <v>0.46</v>
      </c>
      <c r="E100" s="970">
        <f t="shared" si="31"/>
        <v>98.730393840651118</v>
      </c>
      <c r="F100" s="707">
        <f t="shared" si="20"/>
        <v>0.58144531817509915</v>
      </c>
      <c r="G100" s="640">
        <f t="shared" si="32"/>
        <v>97.555011252058776</v>
      </c>
      <c r="H100" s="818">
        <f t="shared" si="21"/>
        <v>0.46454417051927521</v>
      </c>
      <c r="I100" s="2281" t="s">
        <v>343</v>
      </c>
      <c r="J100" s="1758" t="str">
        <f t="shared" si="18"/>
        <v>---</v>
      </c>
      <c r="K100" s="2604">
        <v>0</v>
      </c>
      <c r="L100" s="652" t="s">
        <v>787</v>
      </c>
      <c r="M100" s="10"/>
      <c r="N100" s="203">
        <v>44166</v>
      </c>
      <c r="O100" s="715">
        <v>99.372110000000006</v>
      </c>
      <c r="P100" s="243">
        <f t="shared" si="22"/>
        <v>0.27027000000001067</v>
      </c>
      <c r="Q100" s="551">
        <f t="shared" si="30"/>
        <v>0.28000000000000003</v>
      </c>
      <c r="R100" s="647">
        <f t="shared" si="33"/>
        <v>99.099649999999997</v>
      </c>
      <c r="S100" s="1007">
        <f t="shared" si="23"/>
        <v>0.27200333333333049</v>
      </c>
      <c r="T100" s="934">
        <f t="shared" si="27"/>
        <v>98.446202857142865</v>
      </c>
      <c r="U100" s="551">
        <f t="shared" si="24"/>
        <v>0.33925142857142987</v>
      </c>
      <c r="V100" s="612" t="s">
        <v>345</v>
      </c>
      <c r="W100" s="620">
        <v>0</v>
      </c>
      <c r="X100" s="1696" t="s">
        <v>787</v>
      </c>
      <c r="Y100" s="10"/>
    </row>
    <row r="101" spans="1:25" ht="13.25" customHeight="1">
      <c r="A101" s="2252">
        <v>44197</v>
      </c>
      <c r="B101" s="2268">
        <v>99.68711531697798</v>
      </c>
      <c r="C101" s="536">
        <f t="shared" si="19"/>
        <v>0.42239587812977675</v>
      </c>
      <c r="D101" s="524">
        <f t="shared" si="29"/>
        <v>1.46</v>
      </c>
      <c r="E101" s="969">
        <f t="shared" si="31"/>
        <v>99.236372612540052</v>
      </c>
      <c r="F101" s="700">
        <f t="shared" si="20"/>
        <v>0.50597877188893392</v>
      </c>
      <c r="G101" s="660">
        <f t="shared" si="32"/>
        <v>98.080326029574621</v>
      </c>
      <c r="H101" s="524">
        <f t="shared" si="21"/>
        <v>0.52531477751584532</v>
      </c>
      <c r="I101" s="2280" t="s">
        <v>343</v>
      </c>
      <c r="J101" s="1514" t="str">
        <f t="shared" si="18"/>
        <v>---</v>
      </c>
      <c r="K101" s="17">
        <v>0</v>
      </c>
      <c r="L101" s="649" t="s">
        <v>759</v>
      </c>
      <c r="M101" s="10"/>
      <c r="N101" s="317">
        <v>44197</v>
      </c>
      <c r="O101" s="714">
        <v>99.644869999999997</v>
      </c>
      <c r="P101" s="37">
        <f t="shared" si="22"/>
        <v>0.27275999999999101</v>
      </c>
      <c r="Q101" s="53">
        <f t="shared" si="30"/>
        <v>0.8</v>
      </c>
      <c r="R101" s="641">
        <f t="shared" si="33"/>
        <v>99.372940000000014</v>
      </c>
      <c r="S101" s="974">
        <f t="shared" si="23"/>
        <v>0.27329000000001713</v>
      </c>
      <c r="T101" s="702">
        <f t="shared" si="27"/>
        <v>98.798175714285705</v>
      </c>
      <c r="U101" s="53">
        <f t="shared" si="24"/>
        <v>0.35197285714284021</v>
      </c>
      <c r="V101" s="630" t="s">
        <v>345</v>
      </c>
      <c r="W101" s="262">
        <v>0</v>
      </c>
      <c r="X101" s="1691" t="s">
        <v>759</v>
      </c>
      <c r="Y101" s="10"/>
    </row>
    <row r="102" spans="1:25" ht="13.25" customHeight="1">
      <c r="A102" s="2252">
        <v>44228</v>
      </c>
      <c r="B102" s="2268">
        <v>100.04442880919308</v>
      </c>
      <c r="C102" s="536">
        <f t="shared" si="19"/>
        <v>0.35731349221509845</v>
      </c>
      <c r="D102" s="524">
        <f t="shared" si="29"/>
        <v>2.5099999999999998</v>
      </c>
      <c r="E102" s="969">
        <f t="shared" si="31"/>
        <v>99.665421188339749</v>
      </c>
      <c r="F102" s="700">
        <f t="shared" si="20"/>
        <v>0.42904857579969757</v>
      </c>
      <c r="G102" s="660">
        <f t="shared" si="32"/>
        <v>98.613244031211622</v>
      </c>
      <c r="H102" s="524">
        <f t="shared" si="21"/>
        <v>0.53291800163700032</v>
      </c>
      <c r="I102" s="2280" t="s">
        <v>343</v>
      </c>
      <c r="J102" s="1514" t="str">
        <f t="shared" si="18"/>
        <v>---</v>
      </c>
      <c r="K102" s="17">
        <v>0</v>
      </c>
      <c r="L102" s="649" t="s">
        <v>767</v>
      </c>
      <c r="M102" s="10"/>
      <c r="N102" s="317">
        <v>44228</v>
      </c>
      <c r="O102" s="714">
        <v>99.918080000000003</v>
      </c>
      <c r="P102" s="37">
        <f t="shared" si="22"/>
        <v>0.27321000000000595</v>
      </c>
      <c r="Q102" s="53">
        <f t="shared" si="30"/>
        <v>1.34</v>
      </c>
      <c r="R102" s="641">
        <f t="shared" si="33"/>
        <v>99.645020000000002</v>
      </c>
      <c r="S102" s="974">
        <f t="shared" si="23"/>
        <v>0.27207999999998833</v>
      </c>
      <c r="T102" s="702">
        <f t="shared" si="27"/>
        <v>99.096702857142859</v>
      </c>
      <c r="U102" s="53">
        <f t="shared" si="24"/>
        <v>0.29852714285715365</v>
      </c>
      <c r="V102" s="612" t="s">
        <v>345</v>
      </c>
      <c r="W102" s="620">
        <v>0</v>
      </c>
      <c r="X102" s="1691" t="s">
        <v>767</v>
      </c>
      <c r="Y102" s="10"/>
    </row>
    <row r="103" spans="1:25" ht="13.25" customHeight="1">
      <c r="A103" s="2253">
        <v>44256</v>
      </c>
      <c r="B103" s="2268">
        <v>100.33219899734837</v>
      </c>
      <c r="C103" s="536">
        <f t="shared" si="19"/>
        <v>0.28777018815529232</v>
      </c>
      <c r="D103" s="524">
        <f t="shared" si="29"/>
        <v>3.49</v>
      </c>
      <c r="E103" s="969">
        <f t="shared" si="31"/>
        <v>100.02124770783981</v>
      </c>
      <c r="F103" s="700">
        <f t="shared" si="20"/>
        <v>0.35582651950005584</v>
      </c>
      <c r="G103" s="660">
        <f t="shared" si="32"/>
        <v>99.110758304256507</v>
      </c>
      <c r="H103" s="524">
        <f t="shared" si="21"/>
        <v>0.49751427304488516</v>
      </c>
      <c r="I103" s="2280" t="s">
        <v>343</v>
      </c>
      <c r="J103" s="1514" t="str">
        <f t="shared" si="18"/>
        <v>---</v>
      </c>
      <c r="K103" s="17">
        <v>0</v>
      </c>
      <c r="L103" s="649" t="s">
        <v>776</v>
      </c>
      <c r="M103" s="10"/>
      <c r="N103" s="202">
        <v>44256</v>
      </c>
      <c r="O103" s="714">
        <v>100.1776</v>
      </c>
      <c r="P103" s="37">
        <f t="shared" si="22"/>
        <v>0.25951999999999487</v>
      </c>
      <c r="Q103" s="53">
        <f t="shared" si="30"/>
        <v>2.21</v>
      </c>
      <c r="R103" s="641">
        <f t="shared" si="33"/>
        <v>99.913516666666666</v>
      </c>
      <c r="S103" s="974">
        <f t="shared" si="23"/>
        <v>0.26849666666666394</v>
      </c>
      <c r="T103" s="702">
        <f t="shared" si="27"/>
        <v>99.370800000000003</v>
      </c>
      <c r="U103" s="53">
        <f t="shared" si="24"/>
        <v>0.27409714285714415</v>
      </c>
      <c r="V103" s="612" t="s">
        <v>345</v>
      </c>
      <c r="W103" s="620">
        <v>0</v>
      </c>
      <c r="X103" s="1691" t="s">
        <v>776</v>
      </c>
      <c r="Y103" s="10"/>
    </row>
    <row r="104" spans="1:25" ht="13.25" customHeight="1">
      <c r="A104" s="2253">
        <v>44287</v>
      </c>
      <c r="B104" s="2268">
        <v>100.54471275260985</v>
      </c>
      <c r="C104" s="536">
        <f t="shared" si="19"/>
        <v>0.21251375526148308</v>
      </c>
      <c r="D104" s="524">
        <f t="shared" si="29"/>
        <v>4.34</v>
      </c>
      <c r="E104" s="969">
        <f t="shared" si="31"/>
        <v>100.30711351971711</v>
      </c>
      <c r="F104" s="700">
        <f t="shared" si="20"/>
        <v>0.28586581187730076</v>
      </c>
      <c r="G104" s="660">
        <f t="shared" si="32"/>
        <v>99.542805342583236</v>
      </c>
      <c r="H104" s="524">
        <f t="shared" si="21"/>
        <v>0.43204703832672919</v>
      </c>
      <c r="I104" s="2280" t="s">
        <v>343</v>
      </c>
      <c r="J104" s="1514" t="str">
        <f t="shared" si="18"/>
        <v>---</v>
      </c>
      <c r="K104" s="17">
        <v>0</v>
      </c>
      <c r="L104" s="649" t="s">
        <v>777</v>
      </c>
      <c r="M104" s="10"/>
      <c r="N104" s="202">
        <v>44287</v>
      </c>
      <c r="O104" s="714">
        <v>100.4053</v>
      </c>
      <c r="P104" s="37">
        <f t="shared" si="22"/>
        <v>0.22769999999999868</v>
      </c>
      <c r="Q104" s="53">
        <f t="shared" si="30"/>
        <v>3.03</v>
      </c>
      <c r="R104" s="641">
        <f t="shared" si="33"/>
        <v>100.16699333333334</v>
      </c>
      <c r="S104" s="974">
        <f t="shared" si="23"/>
        <v>0.25347666666667124</v>
      </c>
      <c r="T104" s="702">
        <f t="shared" si="27"/>
        <v>99.634971428571433</v>
      </c>
      <c r="U104" s="53">
        <f t="shared" si="24"/>
        <v>0.26417142857143006</v>
      </c>
      <c r="V104" s="612" t="s">
        <v>345</v>
      </c>
      <c r="W104" s="620">
        <v>0</v>
      </c>
      <c r="X104" s="1691" t="s">
        <v>777</v>
      </c>
      <c r="Y104" s="10"/>
    </row>
    <row r="105" spans="1:25" ht="13.25" customHeight="1">
      <c r="A105" s="2253">
        <v>44317</v>
      </c>
      <c r="B105" s="2266">
        <v>100.66674192063009</v>
      </c>
      <c r="C105" s="536">
        <f t="shared" si="19"/>
        <v>0.12202916802023367</v>
      </c>
      <c r="D105" s="524">
        <f t="shared" si="29"/>
        <v>4.8499999999999996</v>
      </c>
      <c r="E105" s="969">
        <f t="shared" si="31"/>
        <v>100.51455122352944</v>
      </c>
      <c r="F105" s="700">
        <f t="shared" si="20"/>
        <v>0.20743770381233162</v>
      </c>
      <c r="G105" s="660">
        <f t="shared" si="32"/>
        <v>99.899600045343078</v>
      </c>
      <c r="H105" s="524">
        <f t="shared" si="21"/>
        <v>0.35679470275984215</v>
      </c>
      <c r="I105" s="2280" t="s">
        <v>343</v>
      </c>
      <c r="J105" s="2583" t="str">
        <f t="shared" si="18"/>
        <v>---</v>
      </c>
      <c r="K105" s="17">
        <v>0</v>
      </c>
      <c r="L105" s="649" t="s">
        <v>778</v>
      </c>
      <c r="M105" s="10"/>
      <c r="N105" s="202">
        <v>44317</v>
      </c>
      <c r="O105" s="714">
        <v>100.575</v>
      </c>
      <c r="P105" s="37">
        <f t="shared" si="22"/>
        <v>0.16970000000000596</v>
      </c>
      <c r="Q105" s="53">
        <f t="shared" si="30"/>
        <v>3.69</v>
      </c>
      <c r="R105" s="641">
        <f t="shared" si="33"/>
        <v>100.38596666666666</v>
      </c>
      <c r="S105" s="974">
        <f t="shared" si="23"/>
        <v>0.21897333333332369</v>
      </c>
      <c r="T105" s="702">
        <f t="shared" si="27"/>
        <v>99.884971428571447</v>
      </c>
      <c r="U105" s="53">
        <f t="shared" si="24"/>
        <v>0.25000000000001421</v>
      </c>
      <c r="V105" s="612" t="s">
        <v>345</v>
      </c>
      <c r="W105" s="620">
        <v>0</v>
      </c>
      <c r="X105" s="1691" t="s">
        <v>778</v>
      </c>
      <c r="Y105" s="10"/>
    </row>
    <row r="106" spans="1:25" ht="13.25" customHeight="1">
      <c r="A106" s="2253">
        <v>44348</v>
      </c>
      <c r="B106" s="2266">
        <v>100.70371353739957</v>
      </c>
      <c r="C106" s="536">
        <f t="shared" si="19"/>
        <v>3.6971616769477578E-2</v>
      </c>
      <c r="D106" s="524">
        <f t="shared" si="29"/>
        <v>4.8899999999999997</v>
      </c>
      <c r="E106" s="969">
        <f t="shared" si="31"/>
        <v>100.6383894035465</v>
      </c>
      <c r="F106" s="700">
        <f t="shared" si="20"/>
        <v>0.12383818001706004</v>
      </c>
      <c r="G106" s="660">
        <f t="shared" si="32"/>
        <v>100.17766153900104</v>
      </c>
      <c r="H106" s="524">
        <f t="shared" si="21"/>
        <v>0.27806149365795818</v>
      </c>
      <c r="I106" s="2280" t="s">
        <v>803</v>
      </c>
      <c r="J106" s="1514" t="str">
        <f t="shared" si="18"/>
        <v>---</v>
      </c>
      <c r="K106" s="17">
        <v>0</v>
      </c>
      <c r="L106" s="649" t="s">
        <v>796</v>
      </c>
      <c r="M106" s="10"/>
      <c r="N106" s="202">
        <v>44348</v>
      </c>
      <c r="O106" s="714">
        <v>100.6758</v>
      </c>
      <c r="P106" s="37">
        <f t="shared" si="22"/>
        <v>0.10079999999999245</v>
      </c>
      <c r="Q106" s="53">
        <f t="shared" si="30"/>
        <v>3.6</v>
      </c>
      <c r="R106" s="641">
        <f t="shared" si="33"/>
        <v>100.55203333333333</v>
      </c>
      <c r="S106" s="974">
        <f t="shared" si="23"/>
        <v>0.1660666666666657</v>
      </c>
      <c r="T106" s="702">
        <f t="shared" si="27"/>
        <v>100.10982285714286</v>
      </c>
      <c r="U106" s="53">
        <f t="shared" si="24"/>
        <v>0.22485142857141227</v>
      </c>
      <c r="V106" s="612" t="s">
        <v>345</v>
      </c>
      <c r="W106" s="620">
        <v>0</v>
      </c>
      <c r="X106" s="1691" t="s">
        <v>796</v>
      </c>
      <c r="Y106" s="10"/>
    </row>
    <row r="107" spans="1:25" ht="13.25" customHeight="1">
      <c r="A107" s="2253">
        <v>44378</v>
      </c>
      <c r="B107" s="2266">
        <v>100.67889340225548</v>
      </c>
      <c r="C107" s="536">
        <f t="shared" si="19"/>
        <v>-2.4820135144082656E-2</v>
      </c>
      <c r="D107" s="524">
        <f t="shared" si="29"/>
        <v>4.53</v>
      </c>
      <c r="E107" s="969">
        <f t="shared" si="31"/>
        <v>100.68311628676172</v>
      </c>
      <c r="F107" s="700">
        <f t="shared" si="20"/>
        <v>4.4726883215219004E-2</v>
      </c>
      <c r="G107" s="660">
        <f t="shared" si="32"/>
        <v>100.37968639091635</v>
      </c>
      <c r="H107" s="524">
        <f t="shared" si="21"/>
        <v>0.20202485191531139</v>
      </c>
      <c r="I107" s="2280" t="s">
        <v>803</v>
      </c>
      <c r="J107" s="1514" t="str">
        <f t="shared" si="18"/>
        <v>---</v>
      </c>
      <c r="K107" s="17">
        <v>0</v>
      </c>
      <c r="L107" s="649" t="s">
        <v>797</v>
      </c>
      <c r="M107" s="10"/>
      <c r="N107" s="202">
        <v>44378</v>
      </c>
      <c r="O107" s="714">
        <v>100.7116</v>
      </c>
      <c r="P107" s="37">
        <f t="shared" si="22"/>
        <v>3.5800000000008936E-2</v>
      </c>
      <c r="Q107" s="53">
        <f t="shared" si="30"/>
        <v>2.95</v>
      </c>
      <c r="R107" s="641">
        <f t="shared" si="33"/>
        <v>100.65413333333333</v>
      </c>
      <c r="S107" s="974">
        <f t="shared" si="23"/>
        <v>0.10210000000000719</v>
      </c>
      <c r="T107" s="702">
        <f t="shared" si="27"/>
        <v>100.30117857142857</v>
      </c>
      <c r="U107" s="53">
        <f t="shared" si="24"/>
        <v>0.19135571428570586</v>
      </c>
      <c r="V107" s="612" t="s">
        <v>345</v>
      </c>
      <c r="W107" s="620">
        <v>0</v>
      </c>
      <c r="X107" s="1691" t="s">
        <v>797</v>
      </c>
      <c r="Y107" s="10"/>
    </row>
    <row r="108" spans="1:25" ht="13.25" customHeight="1">
      <c r="A108" s="2253">
        <v>44409</v>
      </c>
      <c r="B108" s="2266">
        <v>100.61126851105723</v>
      </c>
      <c r="C108" s="536">
        <f t="shared" si="19"/>
        <v>-6.762489119824977E-2</v>
      </c>
      <c r="D108" s="524">
        <f t="shared" si="29"/>
        <v>3.88</v>
      </c>
      <c r="E108" s="969">
        <f t="shared" si="31"/>
        <v>100.66462515023743</v>
      </c>
      <c r="F108" s="700">
        <f t="shared" si="20"/>
        <v>-1.8491136524289686E-2</v>
      </c>
      <c r="G108" s="660">
        <f t="shared" si="32"/>
        <v>100.51170827578481</v>
      </c>
      <c r="H108" s="524">
        <f t="shared" si="21"/>
        <v>0.13202188486846467</v>
      </c>
      <c r="I108" s="433" t="s">
        <v>281</v>
      </c>
      <c r="J108" s="1514" t="str">
        <f t="shared" si="18"/>
        <v>---</v>
      </c>
      <c r="K108" s="17">
        <v>0</v>
      </c>
      <c r="L108" s="649" t="s">
        <v>798</v>
      </c>
      <c r="M108" s="10"/>
      <c r="N108" s="202">
        <v>44409</v>
      </c>
      <c r="O108" s="714">
        <v>100.69889999999999</v>
      </c>
      <c r="P108" s="37">
        <f t="shared" si="22"/>
        <v>-1.2700000000009481E-2</v>
      </c>
      <c r="Q108" s="53">
        <f t="shared" si="30"/>
        <v>2.48</v>
      </c>
      <c r="R108" s="641">
        <f t="shared" si="33"/>
        <v>100.69543333333333</v>
      </c>
      <c r="S108" s="974">
        <f t="shared" si="23"/>
        <v>4.1299999999992565E-2</v>
      </c>
      <c r="T108" s="702">
        <f t="shared" si="27"/>
        <v>100.45175428571429</v>
      </c>
      <c r="U108" s="53">
        <f t="shared" si="24"/>
        <v>0.15057571428572203</v>
      </c>
      <c r="V108" s="612" t="s">
        <v>345</v>
      </c>
      <c r="W108" s="620">
        <v>0</v>
      </c>
      <c r="X108" s="1691" t="s">
        <v>798</v>
      </c>
      <c r="Y108" s="10"/>
    </row>
    <row r="109" spans="1:25" ht="13.25" customHeight="1">
      <c r="A109" s="2253">
        <v>44440</v>
      </c>
      <c r="B109" s="2266">
        <v>100.5283366360633</v>
      </c>
      <c r="C109" s="536">
        <f t="shared" si="19"/>
        <v>-8.2931874993931842E-2</v>
      </c>
      <c r="D109" s="524">
        <f t="shared" si="29"/>
        <v>3.08</v>
      </c>
      <c r="E109" s="969">
        <f t="shared" si="31"/>
        <v>100.60616618312535</v>
      </c>
      <c r="F109" s="700">
        <f t="shared" si="20"/>
        <v>-5.8458967112073879E-2</v>
      </c>
      <c r="G109" s="660">
        <f t="shared" si="32"/>
        <v>100.58083796533769</v>
      </c>
      <c r="H109" s="524">
        <f t="shared" si="21"/>
        <v>6.9129689552880791E-2</v>
      </c>
      <c r="I109" s="433" t="s">
        <v>281</v>
      </c>
      <c r="J109" s="1514" t="str">
        <f t="shared" si="18"/>
        <v>---</v>
      </c>
      <c r="K109" s="17">
        <v>0</v>
      </c>
      <c r="L109" s="649" t="s">
        <v>799</v>
      </c>
      <c r="M109" s="10"/>
      <c r="N109" s="202">
        <v>44440</v>
      </c>
      <c r="O109" s="714">
        <v>100.6661</v>
      </c>
      <c r="P109" s="37">
        <f t="shared" si="22"/>
        <v>-3.2799999999994611E-2</v>
      </c>
      <c r="Q109" s="53">
        <f t="shared" si="30"/>
        <v>2.14</v>
      </c>
      <c r="R109" s="641">
        <f t="shared" si="33"/>
        <v>100.6922</v>
      </c>
      <c r="S109" s="974">
        <f t="shared" si="23"/>
        <v>-3.233333333326982E-3</v>
      </c>
      <c r="T109" s="702">
        <f t="shared" si="27"/>
        <v>100.55861428571428</v>
      </c>
      <c r="U109" s="53">
        <f t="shared" si="24"/>
        <v>0.10685999999999751</v>
      </c>
      <c r="V109" s="612" t="s">
        <v>345</v>
      </c>
      <c r="W109" s="620">
        <v>0</v>
      </c>
      <c r="X109" s="1691" t="s">
        <v>799</v>
      </c>
      <c r="Y109" s="10"/>
    </row>
    <row r="110" spans="1:25" ht="13.25" customHeight="1">
      <c r="A110" s="2253">
        <v>44470</v>
      </c>
      <c r="B110" s="2266">
        <v>100.48026405003147</v>
      </c>
      <c r="C110" s="536">
        <f t="shared" si="19"/>
        <v>-4.807258603183584E-2</v>
      </c>
      <c r="D110" s="524">
        <f t="shared" si="29"/>
        <v>2.35</v>
      </c>
      <c r="E110" s="969">
        <f t="shared" si="31"/>
        <v>100.53995639905067</v>
      </c>
      <c r="F110" s="700">
        <f t="shared" si="20"/>
        <v>-6.6209784074686695E-2</v>
      </c>
      <c r="G110" s="660">
        <f t="shared" si="32"/>
        <v>100.60199011572099</v>
      </c>
      <c r="H110" s="524">
        <f t="shared" si="21"/>
        <v>2.1152150383301205E-2</v>
      </c>
      <c r="I110" s="433" t="s">
        <v>281</v>
      </c>
      <c r="J110" s="1514" t="str">
        <f t="shared" si="18"/>
        <v>---</v>
      </c>
      <c r="K110" s="17">
        <v>0</v>
      </c>
      <c r="L110" s="649" t="s">
        <v>800</v>
      </c>
      <c r="M110" s="10"/>
      <c r="N110" s="202">
        <v>44470</v>
      </c>
      <c r="O110" s="714">
        <v>100.6339</v>
      </c>
      <c r="P110" s="37">
        <f t="shared" si="22"/>
        <v>-3.2200000000003115E-2</v>
      </c>
      <c r="Q110" s="53">
        <f t="shared" si="30"/>
        <v>1.83</v>
      </c>
      <c r="R110" s="641">
        <f t="shared" si="33"/>
        <v>100.66629999999999</v>
      </c>
      <c r="S110" s="974">
        <f t="shared" si="23"/>
        <v>-2.590000000000714E-2</v>
      </c>
      <c r="T110" s="702">
        <f t="shared" si="27"/>
        <v>100.6238</v>
      </c>
      <c r="U110" s="53">
        <f t="shared" si="24"/>
        <v>6.5185714285718177E-2</v>
      </c>
      <c r="V110" s="612" t="s">
        <v>345</v>
      </c>
      <c r="W110" s="620">
        <v>0</v>
      </c>
      <c r="X110" s="1691" t="s">
        <v>800</v>
      </c>
      <c r="Y110" s="10"/>
    </row>
    <row r="111" spans="1:25" ht="13.25" customHeight="1">
      <c r="A111" s="2253">
        <v>44501</v>
      </c>
      <c r="B111" s="2266">
        <v>100.46596209258171</v>
      </c>
      <c r="C111" s="536">
        <f t="shared" si="19"/>
        <v>-1.4301957449760039E-2</v>
      </c>
      <c r="D111" s="524">
        <f t="shared" si="29"/>
        <v>1.73</v>
      </c>
      <c r="E111" s="969">
        <f t="shared" ref="E111:E113" si="34">SUM(B109:B111)/3</f>
        <v>100.4915209262255</v>
      </c>
      <c r="F111" s="700">
        <f t="shared" si="20"/>
        <v>-4.8435472825161696E-2</v>
      </c>
      <c r="G111" s="660">
        <f t="shared" ref="G111:G113" si="35">SUM(B105:B111)/7</f>
        <v>100.59074002143124</v>
      </c>
      <c r="H111" s="524">
        <f t="shared" si="21"/>
        <v>-1.1250094289749768E-2</v>
      </c>
      <c r="I111" s="433" t="s">
        <v>281</v>
      </c>
      <c r="J111" s="1514" t="str">
        <f t="shared" si="18"/>
        <v>---</v>
      </c>
      <c r="K111" s="17">
        <v>0</v>
      </c>
      <c r="L111" s="649" t="s">
        <v>801</v>
      </c>
      <c r="M111" s="10"/>
      <c r="N111" s="202">
        <v>44501</v>
      </c>
      <c r="O111" s="714">
        <v>100.61790000000001</v>
      </c>
      <c r="P111" s="37">
        <f t="shared" si="22"/>
        <v>-1.5999999999991132E-2</v>
      </c>
      <c r="Q111" s="53">
        <f t="shared" si="30"/>
        <v>1.53</v>
      </c>
      <c r="R111" s="641">
        <f t="shared" si="33"/>
        <v>100.63930000000001</v>
      </c>
      <c r="S111" s="974">
        <f t="shared" si="23"/>
        <v>-2.6999999999986812E-2</v>
      </c>
      <c r="T111" s="702">
        <f t="shared" si="27"/>
        <v>100.65417142857143</v>
      </c>
      <c r="U111" s="53">
        <f t="shared" si="24"/>
        <v>3.0371428571427828E-2</v>
      </c>
      <c r="V111" s="612" t="s">
        <v>345</v>
      </c>
      <c r="W111" s="620">
        <v>0</v>
      </c>
      <c r="X111" s="1691" t="s">
        <v>801</v>
      </c>
      <c r="Y111" s="10"/>
    </row>
    <row r="112" spans="1:25" ht="13.25" customHeight="1">
      <c r="A112" s="2261">
        <v>44531</v>
      </c>
      <c r="B112" s="2267">
        <v>100.4821609723196</v>
      </c>
      <c r="C112" s="589">
        <f t="shared" si="19"/>
        <v>1.6198879737899574E-2</v>
      </c>
      <c r="D112" s="657">
        <f t="shared" si="29"/>
        <v>1.23</v>
      </c>
      <c r="E112" s="970">
        <f t="shared" si="34"/>
        <v>100.47612903831093</v>
      </c>
      <c r="F112" s="701">
        <f t="shared" si="20"/>
        <v>-1.5391887914574909E-2</v>
      </c>
      <c r="G112" s="640">
        <f t="shared" si="35"/>
        <v>100.56437131452974</v>
      </c>
      <c r="H112" s="657">
        <f t="shared" si="21"/>
        <v>-2.6368706901507721E-2</v>
      </c>
      <c r="I112" s="2283" t="s">
        <v>281</v>
      </c>
      <c r="J112" s="1714" t="str">
        <f t="shared" si="18"/>
        <v>---</v>
      </c>
      <c r="K112" s="2604">
        <v>0</v>
      </c>
      <c r="L112" s="652" t="s">
        <v>787</v>
      </c>
      <c r="M112" s="10"/>
      <c r="N112" s="202">
        <v>44531</v>
      </c>
      <c r="O112" s="714">
        <v>100.61239999999999</v>
      </c>
      <c r="P112" s="37">
        <f t="shared" si="22"/>
        <v>-5.5000000000120508E-3</v>
      </c>
      <c r="Q112" s="53">
        <f t="shared" si="30"/>
        <v>1.25</v>
      </c>
      <c r="R112" s="641">
        <f t="shared" si="33"/>
        <v>100.62139999999999</v>
      </c>
      <c r="S112" s="974">
        <f t="shared" si="23"/>
        <v>-1.7900000000011573E-2</v>
      </c>
      <c r="T112" s="702">
        <f t="shared" si="27"/>
        <v>100.65951428571428</v>
      </c>
      <c r="U112" s="53">
        <f t="shared" si="24"/>
        <v>5.3428571428497662E-3</v>
      </c>
      <c r="V112" s="629" t="s">
        <v>345</v>
      </c>
      <c r="W112" s="1052">
        <v>0</v>
      </c>
      <c r="X112" s="1691" t="s">
        <v>787</v>
      </c>
      <c r="Y112" s="10"/>
    </row>
    <row r="113" spans="1:25" ht="13.25" customHeight="1">
      <c r="A113" s="2252">
        <v>44562</v>
      </c>
      <c r="B113" s="2266">
        <v>100.55152674852195</v>
      </c>
      <c r="C113" s="536">
        <f t="shared" si="19"/>
        <v>6.9365776202346296E-2</v>
      </c>
      <c r="D113" s="524">
        <f t="shared" si="29"/>
        <v>0.87</v>
      </c>
      <c r="E113" s="969">
        <f t="shared" si="34"/>
        <v>100.49988327114109</v>
      </c>
      <c r="F113" s="700">
        <f t="shared" si="20"/>
        <v>2.3754232830157207E-2</v>
      </c>
      <c r="G113" s="660">
        <f t="shared" si="35"/>
        <v>100.54263034469011</v>
      </c>
      <c r="H113" s="524">
        <f t="shared" si="21"/>
        <v>-2.17409698396267E-2</v>
      </c>
      <c r="I113" s="2256" t="s">
        <v>281</v>
      </c>
      <c r="J113" s="1514" t="str">
        <f t="shared" si="18"/>
        <v>---</v>
      </c>
      <c r="K113" s="17">
        <v>0</v>
      </c>
      <c r="L113" s="649" t="s">
        <v>759</v>
      </c>
      <c r="M113" s="10"/>
      <c r="N113" s="316">
        <v>44562</v>
      </c>
      <c r="O113" s="716">
        <v>100.60680000000001</v>
      </c>
      <c r="P113" s="738">
        <f t="shared" si="22"/>
        <v>-5.5999999999869488E-3</v>
      </c>
      <c r="Q113" s="698">
        <f t="shared" si="30"/>
        <v>0.97</v>
      </c>
      <c r="R113" s="645">
        <f t="shared" si="33"/>
        <v>100.61236666666667</v>
      </c>
      <c r="S113" s="646">
        <f t="shared" si="23"/>
        <v>-9.0333333333205701E-3</v>
      </c>
      <c r="T113" s="739">
        <f t="shared" si="27"/>
        <v>100.64965714285714</v>
      </c>
      <c r="U113" s="548">
        <f t="shared" si="24"/>
        <v>-9.8571428571432307E-3</v>
      </c>
      <c r="V113" s="1705" t="s">
        <v>345</v>
      </c>
      <c r="W113" s="1054">
        <v>0</v>
      </c>
      <c r="X113" s="1698" t="s">
        <v>759</v>
      </c>
      <c r="Y113" s="10"/>
    </row>
    <row r="114" spans="1:25" ht="13.25" customHeight="1">
      <c r="A114" s="2252">
        <v>44593</v>
      </c>
      <c r="B114" s="2266">
        <v>100.70999509525281</v>
      </c>
      <c r="C114" s="536">
        <f t="shared" si="19"/>
        <v>0.15846834673085652</v>
      </c>
      <c r="D114" s="524">
        <f t="shared" si="29"/>
        <v>0.67</v>
      </c>
      <c r="E114" s="969">
        <f t="shared" ref="E114:E133" si="36">SUM(B112:B114)/3</f>
        <v>100.58122760536479</v>
      </c>
      <c r="F114" s="700">
        <f t="shared" si="20"/>
        <v>8.1344334223700798E-2</v>
      </c>
      <c r="G114" s="660">
        <f t="shared" ref="G114:G131" si="37">SUM(B108:B114)/7</f>
        <v>100.54707344368971</v>
      </c>
      <c r="H114" s="524">
        <f t="shared" si="21"/>
        <v>4.4430989996016024E-3</v>
      </c>
      <c r="I114" s="433" t="s">
        <v>281</v>
      </c>
      <c r="J114" s="1514" t="str">
        <f t="shared" si="18"/>
        <v>---</v>
      </c>
      <c r="K114" s="17">
        <v>0</v>
      </c>
      <c r="L114" s="649" t="s">
        <v>767</v>
      </c>
      <c r="M114" s="10"/>
      <c r="N114" s="317">
        <v>44593</v>
      </c>
      <c r="O114" s="714">
        <v>100.5899</v>
      </c>
      <c r="P114" s="737">
        <f t="shared" si="22"/>
        <v>-1.6900000000006798E-2</v>
      </c>
      <c r="Q114" s="264">
        <f t="shared" si="30"/>
        <v>0.67</v>
      </c>
      <c r="R114" s="395">
        <f t="shared" si="33"/>
        <v>100.60303333333333</v>
      </c>
      <c r="S114" s="298">
        <f t="shared" si="23"/>
        <v>-9.3333333333447399E-3</v>
      </c>
      <c r="T114" s="702">
        <f t="shared" si="27"/>
        <v>100.63227142857143</v>
      </c>
      <c r="U114" s="53">
        <f t="shared" si="24"/>
        <v>-1.7385714285708787E-2</v>
      </c>
      <c r="V114" s="1706" t="s">
        <v>345</v>
      </c>
      <c r="W114" s="1055">
        <v>0</v>
      </c>
      <c r="X114" s="1691" t="s">
        <v>767</v>
      </c>
      <c r="Y114" s="10"/>
    </row>
    <row r="115" spans="1:25" ht="13.25" customHeight="1">
      <c r="A115" s="2253">
        <v>44621</v>
      </c>
      <c r="B115" s="2266">
        <v>100.93119512941892</v>
      </c>
      <c r="C115" s="536">
        <f t="shared" si="19"/>
        <v>0.22120003416611667</v>
      </c>
      <c r="D115" s="524">
        <f t="shared" si="29"/>
        <v>0.6</v>
      </c>
      <c r="E115" s="969">
        <f t="shared" si="36"/>
        <v>100.73090565773123</v>
      </c>
      <c r="F115" s="700">
        <f t="shared" si="20"/>
        <v>0.14967805236643983</v>
      </c>
      <c r="G115" s="660">
        <f t="shared" si="37"/>
        <v>100.59277724631283</v>
      </c>
      <c r="H115" s="524">
        <f t="shared" si="21"/>
        <v>4.5703802623123124E-2</v>
      </c>
      <c r="I115" s="2280" t="s">
        <v>350</v>
      </c>
      <c r="J115" s="1514" t="str">
        <f t="shared" si="18"/>
        <v>---</v>
      </c>
      <c r="K115" s="17">
        <v>0</v>
      </c>
      <c r="L115" s="649" t="s">
        <v>776</v>
      </c>
      <c r="M115" s="10"/>
      <c r="N115" s="202">
        <v>44621</v>
      </c>
      <c r="O115" s="714">
        <v>100.5677</v>
      </c>
      <c r="P115" s="737">
        <f t="shared" si="22"/>
        <v>-2.2199999999997999E-2</v>
      </c>
      <c r="Q115" s="264">
        <f t="shared" si="30"/>
        <v>0.39</v>
      </c>
      <c r="R115" s="395">
        <f t="shared" si="33"/>
        <v>100.58813333333335</v>
      </c>
      <c r="S115" s="298">
        <f t="shared" si="23"/>
        <v>-1.4899999999983038E-2</v>
      </c>
      <c r="T115" s="702">
        <f t="shared" si="27"/>
        <v>100.61352857142859</v>
      </c>
      <c r="U115" s="53">
        <f t="shared" si="24"/>
        <v>-1.8742857142839853E-2</v>
      </c>
      <c r="V115" s="1706" t="s">
        <v>345</v>
      </c>
      <c r="W115" s="1055">
        <v>0</v>
      </c>
      <c r="X115" s="1691" t="s">
        <v>776</v>
      </c>
      <c r="Y115" s="10"/>
    </row>
    <row r="116" spans="1:25" ht="13.25" customHeight="1">
      <c r="A116" s="2253">
        <v>44652</v>
      </c>
      <c r="B116" s="2266">
        <v>101.13806816254888</v>
      </c>
      <c r="C116" s="536">
        <f t="shared" si="19"/>
        <v>0.20687303312995198</v>
      </c>
      <c r="D116" s="524">
        <f t="shared" si="29"/>
        <v>0.59</v>
      </c>
      <c r="E116" s="969">
        <f t="shared" si="36"/>
        <v>100.92641946240686</v>
      </c>
      <c r="F116" s="700">
        <f t="shared" si="20"/>
        <v>0.19551380467562751</v>
      </c>
      <c r="G116" s="660">
        <f t="shared" si="37"/>
        <v>100.67988175009647</v>
      </c>
      <c r="H116" s="524">
        <f t="shared" si="21"/>
        <v>8.7104503783635323E-2</v>
      </c>
      <c r="I116" s="2280" t="s">
        <v>350</v>
      </c>
      <c r="J116" s="1514" t="str">
        <f t="shared" si="18"/>
        <v>---</v>
      </c>
      <c r="K116" s="17">
        <v>0</v>
      </c>
      <c r="L116" s="649" t="s">
        <v>777</v>
      </c>
      <c r="M116" s="10"/>
      <c r="N116" s="202">
        <v>44652</v>
      </c>
      <c r="O116" s="714">
        <v>100.5432</v>
      </c>
      <c r="P116" s="737">
        <f t="shared" si="22"/>
        <v>-2.4500000000003297E-2</v>
      </c>
      <c r="Q116" s="264">
        <f t="shared" si="30"/>
        <v>0.14000000000000001</v>
      </c>
      <c r="R116" s="395">
        <f t="shared" si="33"/>
        <v>100.56693333333334</v>
      </c>
      <c r="S116" s="298">
        <f t="shared" si="23"/>
        <v>-2.1200000000007435E-2</v>
      </c>
      <c r="T116" s="702">
        <f t="shared" si="27"/>
        <v>100.59597142857142</v>
      </c>
      <c r="U116" s="53">
        <f t="shared" si="24"/>
        <v>-1.755714285717147E-2</v>
      </c>
      <c r="V116" s="1706" t="s">
        <v>345</v>
      </c>
      <c r="W116" s="1055">
        <v>0</v>
      </c>
      <c r="X116" s="1691" t="s">
        <v>777</v>
      </c>
      <c r="Y116" s="10"/>
    </row>
    <row r="117" spans="1:25" ht="13.25" customHeight="1">
      <c r="A117" s="2253">
        <v>44682</v>
      </c>
      <c r="B117" s="2266">
        <v>101.28062351266334</v>
      </c>
      <c r="C117" s="536">
        <f t="shared" si="19"/>
        <v>0.14255535011446341</v>
      </c>
      <c r="D117" s="524">
        <f t="shared" si="29"/>
        <v>0.61</v>
      </c>
      <c r="E117" s="969">
        <f t="shared" si="36"/>
        <v>101.11662893487704</v>
      </c>
      <c r="F117" s="700">
        <f t="shared" si="20"/>
        <v>0.19020947247018682</v>
      </c>
      <c r="G117" s="660">
        <f t="shared" si="37"/>
        <v>100.79421881618676</v>
      </c>
      <c r="H117" s="524">
        <f t="shared" si="21"/>
        <v>0.11433706609028604</v>
      </c>
      <c r="I117" s="2280" t="s">
        <v>343</v>
      </c>
      <c r="J117" s="1514" t="str">
        <f t="shared" si="18"/>
        <v>---</v>
      </c>
      <c r="K117" s="17">
        <v>0</v>
      </c>
      <c r="L117" s="649" t="s">
        <v>778</v>
      </c>
      <c r="M117" s="10"/>
      <c r="N117" s="202">
        <v>44682</v>
      </c>
      <c r="O117" s="714">
        <v>100.5106</v>
      </c>
      <c r="P117" s="737">
        <f t="shared" si="22"/>
        <v>-3.2600000000002183E-2</v>
      </c>
      <c r="Q117" s="264">
        <f t="shared" si="30"/>
        <v>-0.06</v>
      </c>
      <c r="R117" s="395">
        <f t="shared" si="33"/>
        <v>100.54050000000001</v>
      </c>
      <c r="S117" s="298">
        <f t="shared" si="23"/>
        <v>-2.6433333333329756E-2</v>
      </c>
      <c r="T117" s="702">
        <f t="shared" si="27"/>
        <v>100.57835714285714</v>
      </c>
      <c r="U117" s="53">
        <f t="shared" si="24"/>
        <v>-1.7614285714273592E-2</v>
      </c>
      <c r="V117" s="1706" t="s">
        <v>345</v>
      </c>
      <c r="W117" s="1055">
        <v>0</v>
      </c>
      <c r="X117" s="1691" t="s">
        <v>778</v>
      </c>
      <c r="Y117" s="10"/>
    </row>
    <row r="118" spans="1:25" ht="13.25" customHeight="1">
      <c r="A118" s="2253">
        <v>44713</v>
      </c>
      <c r="B118" s="2266">
        <v>101.40165607651537</v>
      </c>
      <c r="C118" s="536">
        <f t="shared" si="19"/>
        <v>0.12103256385202599</v>
      </c>
      <c r="D118" s="524">
        <f t="shared" si="29"/>
        <v>0.69</v>
      </c>
      <c r="E118" s="969">
        <f t="shared" si="36"/>
        <v>101.27344925057587</v>
      </c>
      <c r="F118" s="700">
        <f t="shared" si="20"/>
        <v>0.15682031569882326</v>
      </c>
      <c r="G118" s="660">
        <f t="shared" si="37"/>
        <v>100.92788938532011</v>
      </c>
      <c r="H118" s="524">
        <f t="shared" si="21"/>
        <v>0.13367056913335773</v>
      </c>
      <c r="I118" s="2280" t="s">
        <v>343</v>
      </c>
      <c r="J118" s="1514" t="str">
        <f t="shared" si="18"/>
        <v>---</v>
      </c>
      <c r="K118" s="17">
        <v>0</v>
      </c>
      <c r="L118" s="649" t="s">
        <v>796</v>
      </c>
      <c r="M118" s="10"/>
      <c r="N118" s="202">
        <v>44713</v>
      </c>
      <c r="O118" s="714">
        <v>100.4701</v>
      </c>
      <c r="P118" s="737">
        <f t="shared" si="22"/>
        <v>-4.0499999999994429E-2</v>
      </c>
      <c r="Q118" s="264">
        <f t="shared" si="30"/>
        <v>-0.2</v>
      </c>
      <c r="R118" s="395">
        <f t="shared" si="33"/>
        <v>100.50796666666668</v>
      </c>
      <c r="S118" s="298">
        <f t="shared" si="23"/>
        <v>-3.2533333333333303E-2</v>
      </c>
      <c r="T118" s="702">
        <f t="shared" si="27"/>
        <v>100.55724285714287</v>
      </c>
      <c r="U118" s="53">
        <f t="shared" si="24"/>
        <v>-2.1114285714276093E-2</v>
      </c>
      <c r="V118" s="1706" t="s">
        <v>345</v>
      </c>
      <c r="W118" s="1055">
        <v>0</v>
      </c>
      <c r="X118" s="1691" t="s">
        <v>796</v>
      </c>
      <c r="Y118" s="10"/>
    </row>
    <row r="119" spans="1:25" ht="13.25" customHeight="1">
      <c r="A119" s="2253">
        <v>44743</v>
      </c>
      <c r="B119" s="2266">
        <v>101.46438253821597</v>
      </c>
      <c r="C119" s="536">
        <f t="shared" si="19"/>
        <v>6.2726461700606251E-2</v>
      </c>
      <c r="D119" s="524">
        <f t="shared" si="29"/>
        <v>0.78</v>
      </c>
      <c r="E119" s="969">
        <f t="shared" si="36"/>
        <v>101.38222070913156</v>
      </c>
      <c r="F119" s="700">
        <f t="shared" si="20"/>
        <v>0.10877145855569381</v>
      </c>
      <c r="G119" s="660">
        <f t="shared" si="37"/>
        <v>101.06820675187676</v>
      </c>
      <c r="H119" s="524">
        <f t="shared" si="21"/>
        <v>0.14031736655664417</v>
      </c>
      <c r="I119" s="2280" t="s">
        <v>343</v>
      </c>
      <c r="J119" s="1514" t="str">
        <f t="shared" si="18"/>
        <v>---</v>
      </c>
      <c r="K119" s="17">
        <v>0</v>
      </c>
      <c r="L119" s="649" t="s">
        <v>797</v>
      </c>
      <c r="M119" s="10"/>
      <c r="N119" s="202">
        <v>44743</v>
      </c>
      <c r="O119" s="714">
        <v>100.42140000000001</v>
      </c>
      <c r="P119" s="737">
        <f t="shared" si="22"/>
        <v>-4.8699999999996635E-2</v>
      </c>
      <c r="Q119" s="264">
        <f t="shared" si="30"/>
        <v>-0.28999999999999998</v>
      </c>
      <c r="R119" s="395">
        <f t="shared" si="33"/>
        <v>100.46736666666668</v>
      </c>
      <c r="S119" s="298">
        <f t="shared" si="23"/>
        <v>-4.0599999999997749E-2</v>
      </c>
      <c r="T119" s="702">
        <f t="shared" si="27"/>
        <v>100.52995714285716</v>
      </c>
      <c r="U119" s="53">
        <f t="shared" si="24"/>
        <v>-2.7285714285710583E-2</v>
      </c>
      <c r="V119" s="1706" t="s">
        <v>345</v>
      </c>
      <c r="W119" s="1055">
        <v>0</v>
      </c>
      <c r="X119" s="1691" t="s">
        <v>797</v>
      </c>
      <c r="Y119" s="10"/>
    </row>
    <row r="120" spans="1:25" ht="13.25" customHeight="1">
      <c r="A120" s="2253">
        <v>44774</v>
      </c>
      <c r="B120" s="2266">
        <v>101.47129442034183</v>
      </c>
      <c r="C120" s="536">
        <f t="shared" si="19"/>
        <v>6.9118821258626895E-3</v>
      </c>
      <c r="D120" s="524">
        <f t="shared" si="29"/>
        <v>0.85</v>
      </c>
      <c r="E120" s="969">
        <f t="shared" si="36"/>
        <v>101.44577767835773</v>
      </c>
      <c r="F120" s="700">
        <f t="shared" si="20"/>
        <v>6.3556969226169713E-2</v>
      </c>
      <c r="G120" s="660">
        <f t="shared" si="37"/>
        <v>101.19960213356531</v>
      </c>
      <c r="H120" s="524">
        <f t="shared" si="21"/>
        <v>0.1313953816885487</v>
      </c>
      <c r="I120" s="2280" t="s">
        <v>343</v>
      </c>
      <c r="J120" s="1514" t="str">
        <f t="shared" si="18"/>
        <v>山</v>
      </c>
      <c r="K120" s="17">
        <v>1</v>
      </c>
      <c r="L120" s="649" t="s">
        <v>798</v>
      </c>
      <c r="M120" s="10"/>
      <c r="N120" s="202">
        <v>44774</v>
      </c>
      <c r="O120" s="714">
        <v>100.3631</v>
      </c>
      <c r="P120" s="737">
        <f t="shared" si="22"/>
        <v>-5.8300000000002683E-2</v>
      </c>
      <c r="Q120" s="264">
        <f t="shared" si="30"/>
        <v>-0.33</v>
      </c>
      <c r="R120" s="395">
        <f t="shared" si="33"/>
        <v>100.4182</v>
      </c>
      <c r="S120" s="298">
        <f t="shared" si="23"/>
        <v>-4.9166666666678793E-2</v>
      </c>
      <c r="T120" s="702">
        <f t="shared" si="27"/>
        <v>100.49514285714288</v>
      </c>
      <c r="U120" s="53">
        <f t="shared" si="24"/>
        <v>-3.4814285714276139E-2</v>
      </c>
      <c r="V120" s="1706" t="s">
        <v>345</v>
      </c>
      <c r="W120" s="1055">
        <v>0</v>
      </c>
      <c r="X120" s="1691" t="s">
        <v>798</v>
      </c>
      <c r="Y120" s="10"/>
    </row>
    <row r="121" spans="1:25" ht="13.25" customHeight="1">
      <c r="A121" s="2253">
        <v>44805</v>
      </c>
      <c r="B121" s="2266">
        <v>101.42423178472363</v>
      </c>
      <c r="C121" s="536">
        <f t="shared" si="19"/>
        <v>-4.7062635618203785E-2</v>
      </c>
      <c r="D121" s="524">
        <f t="shared" si="29"/>
        <v>0.89</v>
      </c>
      <c r="E121" s="969">
        <f t="shared" si="36"/>
        <v>101.45330291442714</v>
      </c>
      <c r="F121" s="700">
        <f t="shared" si="20"/>
        <v>7.5252360694122444E-3</v>
      </c>
      <c r="G121" s="660">
        <f t="shared" si="37"/>
        <v>101.30163594634685</v>
      </c>
      <c r="H121" s="524">
        <f t="shared" si="21"/>
        <v>0.10203381278154211</v>
      </c>
      <c r="I121" s="2280" t="s">
        <v>343</v>
      </c>
      <c r="J121" s="1514" t="str">
        <f t="shared" si="18"/>
        <v>---</v>
      </c>
      <c r="K121" s="17">
        <v>0</v>
      </c>
      <c r="L121" s="649" t="s">
        <v>799</v>
      </c>
      <c r="M121" s="10"/>
      <c r="N121" s="202">
        <v>44805</v>
      </c>
      <c r="O121" s="714">
        <v>100.28749999999999</v>
      </c>
      <c r="P121" s="737">
        <f t="shared" si="22"/>
        <v>-7.5600000000008549E-2</v>
      </c>
      <c r="Q121" s="264">
        <f t="shared" si="30"/>
        <v>-0.38</v>
      </c>
      <c r="R121" s="395">
        <f t="shared" si="33"/>
        <v>100.35733333333333</v>
      </c>
      <c r="S121" s="298">
        <f t="shared" si="23"/>
        <v>-6.0866666666669289E-2</v>
      </c>
      <c r="T121" s="702">
        <f t="shared" si="27"/>
        <v>100.45194285714287</v>
      </c>
      <c r="U121" s="53">
        <f t="shared" si="24"/>
        <v>-4.3200000000013006E-2</v>
      </c>
      <c r="V121" s="1706" t="s">
        <v>345</v>
      </c>
      <c r="W121" s="1055">
        <v>0</v>
      </c>
      <c r="X121" s="1691" t="s">
        <v>799</v>
      </c>
      <c r="Y121" s="10"/>
    </row>
    <row r="122" spans="1:25" ht="13.25" customHeight="1">
      <c r="A122" s="2253">
        <v>44835</v>
      </c>
      <c r="B122" s="2266">
        <v>101.34443581337294</v>
      </c>
      <c r="C122" s="536">
        <f t="shared" si="19"/>
        <v>-7.9795971350691275E-2</v>
      </c>
      <c r="D122" s="524">
        <f t="shared" si="29"/>
        <v>0.86</v>
      </c>
      <c r="E122" s="969">
        <f t="shared" si="36"/>
        <v>101.4133206728128</v>
      </c>
      <c r="F122" s="700">
        <f t="shared" si="20"/>
        <v>-3.9982241614339387E-2</v>
      </c>
      <c r="G122" s="660">
        <f t="shared" si="37"/>
        <v>101.36067032976885</v>
      </c>
      <c r="H122" s="524">
        <f t="shared" si="21"/>
        <v>5.9034383422002179E-2</v>
      </c>
      <c r="I122" s="2280" t="s">
        <v>343</v>
      </c>
      <c r="J122" s="1514" t="str">
        <f t="shared" si="18"/>
        <v>---</v>
      </c>
      <c r="K122" s="17">
        <v>0</v>
      </c>
      <c r="L122" s="649" t="s">
        <v>800</v>
      </c>
      <c r="M122" s="10"/>
      <c r="N122" s="202">
        <v>44835</v>
      </c>
      <c r="O122" s="714">
        <v>100.20569999999999</v>
      </c>
      <c r="P122" s="737">
        <f t="shared" si="22"/>
        <v>-8.1800000000001205E-2</v>
      </c>
      <c r="Q122" s="264">
        <f t="shared" si="30"/>
        <v>-0.43</v>
      </c>
      <c r="R122" s="395">
        <f t="shared" si="33"/>
        <v>100.28543333333333</v>
      </c>
      <c r="S122" s="298">
        <f t="shared" si="23"/>
        <v>-7.1899999999999409E-2</v>
      </c>
      <c r="T122" s="702">
        <f t="shared" si="27"/>
        <v>100.40022857142857</v>
      </c>
      <c r="U122" s="53">
        <f t="shared" si="24"/>
        <v>-5.1714285714297148E-2</v>
      </c>
      <c r="V122" s="1706" t="s">
        <v>345</v>
      </c>
      <c r="W122" s="1055">
        <v>0</v>
      </c>
      <c r="X122" s="1691" t="s">
        <v>800</v>
      </c>
      <c r="Y122" s="10"/>
    </row>
    <row r="123" spans="1:25" ht="13.25" customHeight="1">
      <c r="A123" s="2253">
        <v>44866</v>
      </c>
      <c r="B123" s="2266">
        <v>101.18606519331863</v>
      </c>
      <c r="C123" s="536">
        <f t="shared" si="19"/>
        <v>-0.15837062005431335</v>
      </c>
      <c r="D123" s="524">
        <f t="shared" si="29"/>
        <v>0.72</v>
      </c>
      <c r="E123" s="969">
        <f t="shared" si="36"/>
        <v>101.31824426380506</v>
      </c>
      <c r="F123" s="700">
        <f t="shared" si="20"/>
        <v>-9.507640900774561E-2</v>
      </c>
      <c r="G123" s="660">
        <f t="shared" si="37"/>
        <v>101.36752704845026</v>
      </c>
      <c r="H123" s="524">
        <f t="shared" si="21"/>
        <v>6.8567186814050274E-3</v>
      </c>
      <c r="I123" s="2280" t="s">
        <v>343</v>
      </c>
      <c r="J123" s="1514" t="str">
        <f t="shared" si="18"/>
        <v>---</v>
      </c>
      <c r="K123" s="17">
        <v>0</v>
      </c>
      <c r="L123" s="649" t="s">
        <v>801</v>
      </c>
      <c r="M123" s="10"/>
      <c r="N123" s="202">
        <v>44866</v>
      </c>
      <c r="O123" s="714">
        <v>100.1223</v>
      </c>
      <c r="P123" s="737">
        <f t="shared" si="22"/>
        <v>-8.3399999999997476E-2</v>
      </c>
      <c r="Q123" s="264">
        <f t="shared" si="30"/>
        <v>-0.49</v>
      </c>
      <c r="R123" s="395">
        <f t="shared" si="33"/>
        <v>100.20516666666667</v>
      </c>
      <c r="S123" s="298">
        <f t="shared" si="23"/>
        <v>-8.0266666666659603E-2</v>
      </c>
      <c r="T123" s="702">
        <f t="shared" si="27"/>
        <v>100.34010000000001</v>
      </c>
      <c r="U123" s="53">
        <f t="shared" si="24"/>
        <v>-6.012857142856376E-2</v>
      </c>
      <c r="V123" s="1706" t="s">
        <v>345</v>
      </c>
      <c r="W123" s="1055">
        <v>0</v>
      </c>
      <c r="X123" s="1691" t="s">
        <v>801</v>
      </c>
      <c r="Y123" s="10"/>
    </row>
    <row r="124" spans="1:25" ht="13.25" customHeight="1">
      <c r="A124" s="2261">
        <v>44896</v>
      </c>
      <c r="B124" s="2267">
        <v>100.95771897713763</v>
      </c>
      <c r="C124" s="589">
        <f t="shared" si="19"/>
        <v>-0.22834621618099504</v>
      </c>
      <c r="D124" s="657">
        <f t="shared" si="29"/>
        <v>0.47</v>
      </c>
      <c r="E124" s="970">
        <f t="shared" si="36"/>
        <v>101.16273999460974</v>
      </c>
      <c r="F124" s="701">
        <f t="shared" si="20"/>
        <v>-0.15550426919531901</v>
      </c>
      <c r="G124" s="640">
        <f t="shared" si="37"/>
        <v>101.32139782908942</v>
      </c>
      <c r="H124" s="524">
        <f t="shared" si="21"/>
        <v>-4.6129219360835805E-2</v>
      </c>
      <c r="I124" s="2280" t="s">
        <v>803</v>
      </c>
      <c r="J124" s="1714" t="str">
        <f t="shared" si="18"/>
        <v>---</v>
      </c>
      <c r="K124" s="2604">
        <v>0</v>
      </c>
      <c r="L124" s="652" t="s">
        <v>787</v>
      </c>
      <c r="M124" s="10"/>
      <c r="N124" s="203">
        <v>44896</v>
      </c>
      <c r="O124" s="715">
        <v>100.0569</v>
      </c>
      <c r="P124" s="933">
        <f t="shared" si="22"/>
        <v>-6.5399999999996794E-2</v>
      </c>
      <c r="Q124" s="544">
        <f t="shared" si="30"/>
        <v>-0.55000000000000004</v>
      </c>
      <c r="R124" s="493">
        <f t="shared" si="33"/>
        <v>100.12829999999998</v>
      </c>
      <c r="S124" s="491">
        <f t="shared" si="23"/>
        <v>-7.6866666666688843E-2</v>
      </c>
      <c r="T124" s="934">
        <f t="shared" si="27"/>
        <v>100.27528571428572</v>
      </c>
      <c r="U124" s="551">
        <f t="shared" si="24"/>
        <v>-6.4814285714291486E-2</v>
      </c>
      <c r="V124" s="1707" t="s">
        <v>345</v>
      </c>
      <c r="W124" s="1513">
        <v>0</v>
      </c>
      <c r="X124" s="1696" t="s">
        <v>787</v>
      </c>
      <c r="Y124" s="10"/>
    </row>
    <row r="125" spans="1:25" ht="14.25" customHeight="1">
      <c r="A125" s="2252">
        <v>44927</v>
      </c>
      <c r="B125" s="2270">
        <v>100.71340576570596</v>
      </c>
      <c r="C125" s="618">
        <f t="shared" si="19"/>
        <v>-0.24431321143167395</v>
      </c>
      <c r="D125" s="658">
        <f t="shared" si="29"/>
        <v>0.16</v>
      </c>
      <c r="E125" s="971">
        <f t="shared" si="36"/>
        <v>100.95239664538741</v>
      </c>
      <c r="F125" s="699">
        <f t="shared" si="20"/>
        <v>-0.21034334922232745</v>
      </c>
      <c r="G125" s="659">
        <f t="shared" si="37"/>
        <v>101.22307635611665</v>
      </c>
      <c r="H125" s="1042">
        <f t="shared" si="21"/>
        <v>-9.8321472972770607E-2</v>
      </c>
      <c r="I125" s="2282" t="s">
        <v>803</v>
      </c>
      <c r="J125" s="1514" t="str">
        <f t="shared" si="18"/>
        <v>---</v>
      </c>
      <c r="K125" s="17">
        <v>0</v>
      </c>
      <c r="L125" s="649" t="s">
        <v>759</v>
      </c>
      <c r="M125" s="10"/>
      <c r="N125" s="317">
        <v>44927</v>
      </c>
      <c r="O125" s="2284">
        <v>100.0149</v>
      </c>
      <c r="P125" s="37">
        <f t="shared" si="22"/>
        <v>-4.2000000000001592E-2</v>
      </c>
      <c r="Q125" s="53">
        <f t="shared" si="30"/>
        <v>-0.59</v>
      </c>
      <c r="R125" s="641">
        <f t="shared" si="33"/>
        <v>100.0647</v>
      </c>
      <c r="S125" s="974">
        <f t="shared" si="23"/>
        <v>-6.3599999999979673E-2</v>
      </c>
      <c r="T125" s="702">
        <f t="shared" si="27"/>
        <v>100.21025714285715</v>
      </c>
      <c r="U125" s="264">
        <f t="shared" si="24"/>
        <v>-6.5028571428570103E-2</v>
      </c>
      <c r="V125" s="1514" t="s">
        <v>345</v>
      </c>
      <c r="W125" s="1515">
        <v>0</v>
      </c>
      <c r="X125" s="1691" t="s">
        <v>759</v>
      </c>
      <c r="Y125" s="10"/>
    </row>
    <row r="126" spans="1:25" ht="14.25" customHeight="1">
      <c r="A126" s="2252">
        <v>44958</v>
      </c>
      <c r="B126" s="2268">
        <v>100.48834677259099</v>
      </c>
      <c r="C126" s="536">
        <f t="shared" si="19"/>
        <v>-0.22505899311497046</v>
      </c>
      <c r="D126" s="617">
        <f t="shared" si="29"/>
        <v>-0.22</v>
      </c>
      <c r="E126" s="969">
        <f t="shared" si="36"/>
        <v>100.71982383847819</v>
      </c>
      <c r="F126" s="522">
        <f t="shared" si="20"/>
        <v>-0.23257280690921789</v>
      </c>
      <c r="G126" s="660">
        <f t="shared" si="37"/>
        <v>101.08364267531309</v>
      </c>
      <c r="H126" s="524">
        <f t="shared" si="21"/>
        <v>-0.13943368080356322</v>
      </c>
      <c r="I126" s="433" t="s">
        <v>281</v>
      </c>
      <c r="J126" s="1514" t="str">
        <f t="shared" si="18"/>
        <v>---</v>
      </c>
      <c r="K126" s="17">
        <v>0</v>
      </c>
      <c r="L126" s="649" t="s">
        <v>767</v>
      </c>
      <c r="M126" s="10"/>
      <c r="N126" s="317">
        <v>44958</v>
      </c>
      <c r="O126" s="2284">
        <v>99.996960000000001</v>
      </c>
      <c r="P126" s="37">
        <f t="shared" si="22"/>
        <v>-1.7939999999995848E-2</v>
      </c>
      <c r="Q126" s="53">
        <f t="shared" si="30"/>
        <v>-0.59</v>
      </c>
      <c r="R126" s="641">
        <f t="shared" si="33"/>
        <v>100.02292</v>
      </c>
      <c r="S126" s="974">
        <f t="shared" si="23"/>
        <v>-4.1780000000002815E-2</v>
      </c>
      <c r="T126" s="702">
        <f t="shared" si="27"/>
        <v>100.14962285714286</v>
      </c>
      <c r="U126" s="264">
        <f t="shared" si="24"/>
        <v>-6.0634285714286307E-2</v>
      </c>
      <c r="V126" s="1514" t="s">
        <v>345</v>
      </c>
      <c r="W126" s="1515">
        <v>0</v>
      </c>
      <c r="X126" s="1691" t="s">
        <v>767</v>
      </c>
      <c r="Y126" s="10"/>
    </row>
    <row r="127" spans="1:25" ht="14.25" customHeight="1">
      <c r="A127" s="2253">
        <v>44986</v>
      </c>
      <c r="B127" s="2268">
        <v>100.35813548428321</v>
      </c>
      <c r="C127" s="536">
        <f t="shared" si="19"/>
        <v>-0.13021128830777684</v>
      </c>
      <c r="D127" s="617">
        <f t="shared" si="29"/>
        <v>-0.56999999999999995</v>
      </c>
      <c r="E127" s="969">
        <f t="shared" si="36"/>
        <v>100.51996267419338</v>
      </c>
      <c r="F127" s="522">
        <f t="shared" si="20"/>
        <v>-0.19986116428481182</v>
      </c>
      <c r="G127" s="660">
        <f t="shared" si="37"/>
        <v>100.92461997016186</v>
      </c>
      <c r="H127" s="524">
        <f t="shared" si="21"/>
        <v>-0.15902270515123007</v>
      </c>
      <c r="I127" s="2256" t="s">
        <v>281</v>
      </c>
      <c r="J127" s="1514" t="str">
        <f t="shared" si="18"/>
        <v>---</v>
      </c>
      <c r="K127" s="17">
        <v>0</v>
      </c>
      <c r="L127" s="649" t="s">
        <v>776</v>
      </c>
      <c r="M127" s="10"/>
      <c r="N127" s="202">
        <v>44986</v>
      </c>
      <c r="O127" s="2284">
        <v>99.999809999999997</v>
      </c>
      <c r="P127" s="37">
        <f t="shared" si="22"/>
        <v>2.8499999999951342E-3</v>
      </c>
      <c r="Q127" s="53">
        <f t="shared" si="30"/>
        <v>-0.56000000000000005</v>
      </c>
      <c r="R127" s="641">
        <f t="shared" si="33"/>
        <v>100.00389</v>
      </c>
      <c r="S127" s="974">
        <f t="shared" si="23"/>
        <v>-1.9030000000000769E-2</v>
      </c>
      <c r="T127" s="702">
        <f t="shared" si="27"/>
        <v>100.09772428571429</v>
      </c>
      <c r="U127" s="264">
        <f t="shared" si="24"/>
        <v>-5.1898571428566243E-2</v>
      </c>
      <c r="V127" s="1514" t="s">
        <v>345</v>
      </c>
      <c r="W127" s="1515">
        <v>0</v>
      </c>
      <c r="X127" s="1691" t="s">
        <v>776</v>
      </c>
      <c r="Y127" s="10"/>
    </row>
    <row r="128" spans="1:25" ht="14.25" customHeight="1">
      <c r="A128" s="2253">
        <v>45017</v>
      </c>
      <c r="B128" s="2268">
        <v>100.30863966437543</v>
      </c>
      <c r="C128" s="536">
        <f t="shared" si="19"/>
        <v>-4.949581990777574E-2</v>
      </c>
      <c r="D128" s="617">
        <f t="shared" si="29"/>
        <v>-0.82</v>
      </c>
      <c r="E128" s="969">
        <f t="shared" si="36"/>
        <v>100.38504064041655</v>
      </c>
      <c r="F128" s="522">
        <f t="shared" si="20"/>
        <v>-0.13492203377683154</v>
      </c>
      <c r="G128" s="660">
        <f t="shared" si="37"/>
        <v>100.76524966725496</v>
      </c>
      <c r="H128" s="524">
        <f t="shared" si="21"/>
        <v>-0.15937030290689336</v>
      </c>
      <c r="I128" s="2256" t="s">
        <v>281</v>
      </c>
      <c r="J128" s="1514" t="str">
        <f t="shared" si="18"/>
        <v>---</v>
      </c>
      <c r="K128" s="17">
        <v>0</v>
      </c>
      <c r="L128" s="649" t="s">
        <v>777</v>
      </c>
      <c r="M128" s="10"/>
      <c r="N128" s="202">
        <v>45017</v>
      </c>
      <c r="O128" s="2284">
        <v>100.0107</v>
      </c>
      <c r="P128" s="37">
        <f t="shared" si="22"/>
        <v>1.0890000000003397E-2</v>
      </c>
      <c r="Q128" s="53">
        <f t="shared" si="30"/>
        <v>-0.53</v>
      </c>
      <c r="R128" s="641">
        <f t="shared" si="33"/>
        <v>100.00249000000001</v>
      </c>
      <c r="S128" s="974">
        <f t="shared" si="23"/>
        <v>-1.3999999999896318E-3</v>
      </c>
      <c r="T128" s="702">
        <f t="shared" si="27"/>
        <v>100.05818142857143</v>
      </c>
      <c r="U128" s="264">
        <f t="shared" si="24"/>
        <v>-3.9542857142862431E-2</v>
      </c>
      <c r="V128" s="1514" t="s">
        <v>345</v>
      </c>
      <c r="W128" s="1515">
        <v>0</v>
      </c>
      <c r="X128" s="1691" t="s">
        <v>777</v>
      </c>
      <c r="Y128" s="10"/>
    </row>
    <row r="129" spans="1:25" ht="14.25" customHeight="1">
      <c r="A129" s="2253">
        <v>45047</v>
      </c>
      <c r="B129" s="2268">
        <v>100.29571315228569</v>
      </c>
      <c r="C129" s="536">
        <f t="shared" si="19"/>
        <v>-1.2926512089748599E-2</v>
      </c>
      <c r="D129" s="617">
        <f t="shared" si="29"/>
        <v>-0.97</v>
      </c>
      <c r="E129" s="969">
        <f t="shared" si="36"/>
        <v>100.3208294336481</v>
      </c>
      <c r="F129" s="522">
        <f t="shared" si="20"/>
        <v>-6.4211206768447937E-2</v>
      </c>
      <c r="G129" s="660">
        <f t="shared" si="37"/>
        <v>100.6154321442425</v>
      </c>
      <c r="H129" s="524">
        <f t="shared" si="21"/>
        <v>-0.14981752301245876</v>
      </c>
      <c r="I129" s="2280" t="s">
        <v>350</v>
      </c>
      <c r="J129" s="1514" t="str">
        <f t="shared" si="18"/>
        <v>---</v>
      </c>
      <c r="K129" s="17">
        <v>0</v>
      </c>
      <c r="L129" s="649" t="s">
        <v>778</v>
      </c>
      <c r="M129" s="10"/>
      <c r="N129" s="202">
        <v>45047</v>
      </c>
      <c r="O129" s="1908">
        <v>100.0286</v>
      </c>
      <c r="P129" s="37">
        <f t="shared" si="22"/>
        <v>1.7899999999997362E-2</v>
      </c>
      <c r="Q129" s="53">
        <f t="shared" si="30"/>
        <v>-0.48</v>
      </c>
      <c r="R129" s="641">
        <f t="shared" si="33"/>
        <v>100.01303666666666</v>
      </c>
      <c r="S129" s="974">
        <f t="shared" si="23"/>
        <v>1.0546666666655824E-2</v>
      </c>
      <c r="T129" s="702">
        <f t="shared" si="27"/>
        <v>100.03288142857143</v>
      </c>
      <c r="U129" s="264">
        <f t="shared" si="24"/>
        <v>-2.5300000000001432E-2</v>
      </c>
      <c r="V129" s="1514" t="s">
        <v>345</v>
      </c>
      <c r="W129" s="1515">
        <v>0</v>
      </c>
      <c r="X129" s="1691" t="s">
        <v>778</v>
      </c>
      <c r="Y129" s="10"/>
    </row>
    <row r="130" spans="1:25" ht="14.25" customHeight="1">
      <c r="A130" s="2253">
        <v>45078</v>
      </c>
      <c r="B130" s="2268">
        <v>100.29646155891548</v>
      </c>
      <c r="C130" s="536">
        <f t="shared" si="19"/>
        <v>7.4840662979624994E-4</v>
      </c>
      <c r="D130" s="617">
        <f t="shared" si="29"/>
        <v>-1.0900000000000001</v>
      </c>
      <c r="E130" s="969">
        <f t="shared" si="36"/>
        <v>100.30027145852553</v>
      </c>
      <c r="F130" s="522">
        <f t="shared" si="20"/>
        <v>-2.0557975122571293E-2</v>
      </c>
      <c r="G130" s="660">
        <f t="shared" si="37"/>
        <v>100.48834591075634</v>
      </c>
      <c r="H130" s="524">
        <f t="shared" si="21"/>
        <v>-0.12708623348616754</v>
      </c>
      <c r="I130" s="2280" t="s">
        <v>343</v>
      </c>
      <c r="J130" s="1514" t="str">
        <f t="shared" si="18"/>
        <v>---</v>
      </c>
      <c r="K130" s="17">
        <v>0</v>
      </c>
      <c r="L130" s="649" t="s">
        <v>796</v>
      </c>
      <c r="M130" s="10"/>
      <c r="N130" s="202">
        <v>45078</v>
      </c>
      <c r="O130" s="1908">
        <v>100.045</v>
      </c>
      <c r="P130" s="37">
        <f t="shared" si="22"/>
        <v>1.6400000000004411E-2</v>
      </c>
      <c r="Q130" s="53">
        <f t="shared" si="30"/>
        <v>-0.42</v>
      </c>
      <c r="R130" s="641">
        <f t="shared" si="33"/>
        <v>100.02809999999999</v>
      </c>
      <c r="S130" s="974">
        <f t="shared" si="23"/>
        <v>1.506333333333032E-2</v>
      </c>
      <c r="T130" s="702">
        <f t="shared" si="27"/>
        <v>100.02183857142857</v>
      </c>
      <c r="U130" s="264">
        <f t="shared" si="24"/>
        <v>-1.1042857142854245E-2</v>
      </c>
      <c r="V130" s="1514" t="s">
        <v>345</v>
      </c>
      <c r="W130" s="1515">
        <v>0</v>
      </c>
      <c r="X130" s="1691" t="s">
        <v>796</v>
      </c>
      <c r="Y130" s="10"/>
    </row>
    <row r="131" spans="1:25" ht="14.25" customHeight="1">
      <c r="A131" s="2253">
        <v>45108</v>
      </c>
      <c r="B131" s="2268">
        <v>100.29259843832226</v>
      </c>
      <c r="C131" s="536">
        <f t="shared" si="19"/>
        <v>-3.863120593223357E-3</v>
      </c>
      <c r="D131" s="617">
        <f t="shared" si="29"/>
        <v>-1.1499999999999999</v>
      </c>
      <c r="E131" s="969">
        <f t="shared" si="36"/>
        <v>100.29492438317448</v>
      </c>
      <c r="F131" s="522">
        <f t="shared" si="20"/>
        <v>-5.3470753510538316E-3</v>
      </c>
      <c r="G131" s="660">
        <f t="shared" si="37"/>
        <v>100.39332869092557</v>
      </c>
      <c r="H131" s="524">
        <f t="shared" si="21"/>
        <v>-9.5017219830765498E-2</v>
      </c>
      <c r="I131" s="2280" t="s">
        <v>343</v>
      </c>
      <c r="J131" s="1514" t="str">
        <f t="shared" si="18"/>
        <v>---</v>
      </c>
      <c r="K131" s="17">
        <v>0</v>
      </c>
      <c r="L131" s="649" t="s">
        <v>797</v>
      </c>
      <c r="M131" s="10"/>
      <c r="N131" s="202">
        <v>45108</v>
      </c>
      <c r="O131" s="1908">
        <v>100.0581</v>
      </c>
      <c r="P131" s="37">
        <f t="shared" si="22"/>
        <v>1.3099999999994338E-2</v>
      </c>
      <c r="Q131" s="53">
        <f t="shared" si="30"/>
        <v>-0.36</v>
      </c>
      <c r="R131" s="641">
        <f t="shared" ref="R131:R134" si="38">SUM(O129:O131)/3</f>
        <v>100.04390000000001</v>
      </c>
      <c r="S131" s="974">
        <f t="shared" si="23"/>
        <v>1.5800000000012915E-2</v>
      </c>
      <c r="T131" s="702">
        <f t="shared" ref="T131:T134" si="39">SUM(O125:O131)/7</f>
        <v>100.02200999999999</v>
      </c>
      <c r="U131" s="264">
        <f t="shared" si="24"/>
        <v>1.7142857142005141E-4</v>
      </c>
      <c r="V131" s="1514" t="s">
        <v>345</v>
      </c>
      <c r="W131" s="1515">
        <v>0</v>
      </c>
      <c r="X131" s="1691" t="s">
        <v>797</v>
      </c>
      <c r="Y131" s="10"/>
    </row>
    <row r="132" spans="1:25" ht="14.25" customHeight="1">
      <c r="A132" s="2253">
        <v>45139</v>
      </c>
      <c r="B132" s="2268">
        <v>100.19739281418475</v>
      </c>
      <c r="C132" s="536">
        <f t="shared" si="19"/>
        <v>-9.5205624137506106E-2</v>
      </c>
      <c r="D132" s="617">
        <f t="shared" si="29"/>
        <v>-1.26</v>
      </c>
      <c r="E132" s="969">
        <f t="shared" si="36"/>
        <v>100.26215093714082</v>
      </c>
      <c r="F132" s="522">
        <f t="shared" si="20"/>
        <v>-3.2773446033658615E-2</v>
      </c>
      <c r="G132" s="660">
        <f t="shared" ref="G132" si="40">SUM(B126:B132)/7</f>
        <v>100.31961255499398</v>
      </c>
      <c r="H132" s="524">
        <f t="shared" si="21"/>
        <v>-7.3716135931590543E-2</v>
      </c>
      <c r="I132" s="2280" t="s">
        <v>343</v>
      </c>
      <c r="J132" s="1514" t="str">
        <f t="shared" si="18"/>
        <v>---</v>
      </c>
      <c r="K132" s="17">
        <v>0</v>
      </c>
      <c r="L132" s="649" t="s">
        <v>798</v>
      </c>
      <c r="M132" s="10"/>
      <c r="N132" s="202">
        <v>45139</v>
      </c>
      <c r="O132" s="1908">
        <v>100.06529999999999</v>
      </c>
      <c r="P132" s="37">
        <f t="shared" si="22"/>
        <v>7.1999999999974307E-3</v>
      </c>
      <c r="Q132" s="53">
        <f t="shared" si="30"/>
        <v>-0.3</v>
      </c>
      <c r="R132" s="641">
        <f t="shared" si="38"/>
        <v>100.05613333333332</v>
      </c>
      <c r="S132" s="974">
        <f t="shared" si="23"/>
        <v>1.2233333333313112E-2</v>
      </c>
      <c r="T132" s="702">
        <f t="shared" si="39"/>
        <v>100.02921000000001</v>
      </c>
      <c r="U132" s="264">
        <f t="shared" si="24"/>
        <v>7.2000000000116415E-3</v>
      </c>
      <c r="V132" s="1514" t="s">
        <v>345</v>
      </c>
      <c r="W132" s="1515">
        <v>0</v>
      </c>
      <c r="X132" s="1691" t="s">
        <v>798</v>
      </c>
      <c r="Y132" s="10"/>
    </row>
    <row r="133" spans="1:25" ht="14.25" customHeight="1">
      <c r="A133" s="2253">
        <v>45170</v>
      </c>
      <c r="B133" s="2268">
        <v>99.988776815904359</v>
      </c>
      <c r="C133" s="536">
        <f t="shared" si="19"/>
        <v>-0.20861599828039346</v>
      </c>
      <c r="D133" s="617">
        <f t="shared" si="29"/>
        <v>-1.42</v>
      </c>
      <c r="E133" s="969">
        <f t="shared" si="36"/>
        <v>100.15958935613713</v>
      </c>
      <c r="F133" s="522">
        <f t="shared" si="20"/>
        <v>-0.10256158100368395</v>
      </c>
      <c r="G133" s="660">
        <f t="shared" ref="G133" si="41">SUM(B127:B133)/7</f>
        <v>100.24824541832444</v>
      </c>
      <c r="H133" s="524">
        <f t="shared" si="21"/>
        <v>-7.1367136669536535E-2</v>
      </c>
      <c r="I133" s="2280" t="s">
        <v>803</v>
      </c>
      <c r="J133" s="1514" t="str">
        <f t="shared" si="18"/>
        <v>---</v>
      </c>
      <c r="K133" s="17">
        <v>0</v>
      </c>
      <c r="L133" s="649" t="s">
        <v>799</v>
      </c>
      <c r="M133" s="10"/>
      <c r="N133" s="202">
        <v>45170</v>
      </c>
      <c r="O133" s="1908">
        <v>100.0509</v>
      </c>
      <c r="P133" s="37">
        <f t="shared" si="22"/>
        <v>-1.4399999999994861E-2</v>
      </c>
      <c r="Q133" s="53">
        <f t="shared" si="30"/>
        <v>-0.24</v>
      </c>
      <c r="R133" s="641">
        <f t="shared" si="38"/>
        <v>100.05810000000001</v>
      </c>
      <c r="S133" s="974">
        <f t="shared" si="23"/>
        <v>1.9666666666893207E-3</v>
      </c>
      <c r="T133" s="702">
        <f t="shared" si="39"/>
        <v>100.0369157142857</v>
      </c>
      <c r="U133" s="264">
        <f t="shared" si="24"/>
        <v>7.7057142856915561E-3</v>
      </c>
      <c r="V133" s="1514" t="s">
        <v>345</v>
      </c>
      <c r="W133" s="1515">
        <v>0</v>
      </c>
      <c r="X133" s="1691" t="s">
        <v>799</v>
      </c>
      <c r="Y133" s="10"/>
    </row>
    <row r="134" spans="1:25" ht="14.25" customHeight="1">
      <c r="A134" s="2253">
        <v>45200</v>
      </c>
      <c r="B134" s="2268">
        <v>99.660174750471086</v>
      </c>
      <c r="C134" s="536">
        <f t="shared" ref="C134" si="42">B134-B133</f>
        <v>-0.32860206543327308</v>
      </c>
      <c r="D134" s="617">
        <f t="shared" ref="D134" si="43">ROUND((B134-B122)/B122*100,2)</f>
        <v>-1.66</v>
      </c>
      <c r="E134" s="969">
        <f t="shared" ref="E134" si="44">SUM(B132:B134)/3</f>
        <v>99.948781460186737</v>
      </c>
      <c r="F134" s="522">
        <f t="shared" ref="F134" si="45">E134-E133</f>
        <v>-0.21080789595039562</v>
      </c>
      <c r="G134" s="660">
        <f t="shared" ref="G134" si="46">SUM(B128:B134)/7</f>
        <v>100.14853674206559</v>
      </c>
      <c r="H134" s="524">
        <f t="shared" ref="H134" si="47">G134-G133</f>
        <v>-9.9708676258856599E-2</v>
      </c>
      <c r="I134" s="433" t="s">
        <v>281</v>
      </c>
      <c r="J134" s="1514" t="str">
        <f t="shared" si="18"/>
        <v>---</v>
      </c>
      <c r="K134" s="17">
        <v>0</v>
      </c>
      <c r="L134" s="649" t="s">
        <v>800</v>
      </c>
      <c r="M134" s="10"/>
      <c r="N134" s="202">
        <v>45200</v>
      </c>
      <c r="O134" s="1908">
        <v>100.01</v>
      </c>
      <c r="P134" s="37">
        <f t="shared" ref="P134" si="48">O134-O133</f>
        <v>-4.0899999999993497E-2</v>
      </c>
      <c r="Q134" s="53">
        <f t="shared" si="30"/>
        <v>-0.2</v>
      </c>
      <c r="R134" s="641">
        <f t="shared" si="38"/>
        <v>100.04206666666666</v>
      </c>
      <c r="S134" s="974">
        <f t="shared" ref="S134" si="49">R134-R133</f>
        <v>-1.6033333333353994E-2</v>
      </c>
      <c r="T134" s="702">
        <f t="shared" si="39"/>
        <v>100.03837142857141</v>
      </c>
      <c r="U134" s="264">
        <f t="shared" ref="U134" si="50">T134-T133</f>
        <v>1.4557142857114513E-3</v>
      </c>
      <c r="V134" s="1514" t="s">
        <v>345</v>
      </c>
      <c r="W134" s="1515">
        <v>0</v>
      </c>
      <c r="X134" s="1691" t="s">
        <v>800</v>
      </c>
      <c r="Y134" s="10"/>
    </row>
    <row r="135" spans="1:25" ht="14.25" customHeight="1">
      <c r="A135" s="2253">
        <v>45231</v>
      </c>
      <c r="B135" s="2268">
        <v>99.223379341185407</v>
      </c>
      <c r="C135" s="536">
        <f t="shared" ref="C135" si="51">B135-B134</f>
        <v>-0.43679540928567917</v>
      </c>
      <c r="D135" s="617">
        <f t="shared" ref="D135" si="52">ROUND((B135-B123)/B123*100,2)</f>
        <v>-1.94</v>
      </c>
      <c r="E135" s="969">
        <f t="shared" ref="E135" si="53">SUM(B133:B135)/3</f>
        <v>99.624110302520293</v>
      </c>
      <c r="F135" s="522">
        <f t="shared" ref="F135" si="54">E135-E134</f>
        <v>-0.32467115766644383</v>
      </c>
      <c r="G135" s="660">
        <f t="shared" ref="G135" si="55">SUM(B129:B135)/7</f>
        <v>99.993499553038433</v>
      </c>
      <c r="H135" s="524">
        <f t="shared" ref="H135" si="56">G135-G134</f>
        <v>-0.15503718902715491</v>
      </c>
      <c r="I135" s="433" t="s">
        <v>281</v>
      </c>
      <c r="J135" s="1514" t="str">
        <f t="shared" ref="J135:J136" si="57">IF(K135=1,"山",IF(K135=-1,"谷","---"))</f>
        <v>---</v>
      </c>
      <c r="K135" s="17">
        <v>0</v>
      </c>
      <c r="L135" s="649" t="s">
        <v>801</v>
      </c>
      <c r="M135" s="10"/>
      <c r="N135" s="202">
        <v>45231</v>
      </c>
      <c r="O135" s="1908">
        <v>99.954329999999999</v>
      </c>
      <c r="P135" s="37">
        <f t="shared" ref="P135" si="58">O135-O134</f>
        <v>-5.5670000000006326E-2</v>
      </c>
      <c r="Q135" s="53">
        <f t="shared" ref="Q135" si="59">ROUND((O135-O123)/O123*100,2)</f>
        <v>-0.17</v>
      </c>
      <c r="R135" s="641">
        <f t="shared" ref="R135" si="60">SUM(O133:O135)/3</f>
        <v>100.00507666666665</v>
      </c>
      <c r="S135" s="974">
        <f t="shared" ref="S135" si="61">R135-R134</f>
        <v>-3.6990000000002965E-2</v>
      </c>
      <c r="T135" s="702">
        <f t="shared" ref="T135" si="62">SUM(O129:O135)/7</f>
        <v>100.03031857142858</v>
      </c>
      <c r="U135" s="264">
        <f t="shared" ref="U135" si="63">T135-T134</f>
        <v>-8.0528571428288842E-3</v>
      </c>
      <c r="V135" s="1514" t="s">
        <v>345</v>
      </c>
      <c r="W135" s="1515">
        <v>0</v>
      </c>
      <c r="X135" s="1691" t="s">
        <v>801</v>
      </c>
      <c r="Y135" s="10"/>
    </row>
    <row r="136" spans="1:25" ht="14.25" customHeight="1">
      <c r="A136" s="2261">
        <v>45261</v>
      </c>
      <c r="B136" s="2320">
        <v>98.817079183725511</v>
      </c>
      <c r="C136" s="589">
        <f t="shared" ref="C136" si="64">B136-B135</f>
        <v>-0.40630015745989567</v>
      </c>
      <c r="D136" s="818">
        <f t="shared" ref="D136" si="65">ROUND((B136-B124)/B124*100,2)</f>
        <v>-2.12</v>
      </c>
      <c r="E136" s="970">
        <f t="shared" ref="E136" si="66">SUM(B134:B136)/3</f>
        <v>99.233544425127334</v>
      </c>
      <c r="F136" s="707">
        <f t="shared" ref="F136" si="67">E136-E135</f>
        <v>-0.39056587739295878</v>
      </c>
      <c r="G136" s="640">
        <f t="shared" ref="G136" si="68">SUM(B130:B136)/7</f>
        <v>99.782266128958398</v>
      </c>
      <c r="H136" s="657">
        <f t="shared" ref="H136" si="69">G136-G135</f>
        <v>-0.21123342408003509</v>
      </c>
      <c r="I136" s="2283" t="s">
        <v>281</v>
      </c>
      <c r="J136" s="1714" t="str">
        <f t="shared" si="57"/>
        <v>---</v>
      </c>
      <c r="K136" s="1782">
        <v>0</v>
      </c>
      <c r="L136" s="652" t="s">
        <v>787</v>
      </c>
      <c r="M136" s="10"/>
      <c r="N136" s="203">
        <v>45261</v>
      </c>
      <c r="O136" s="2221">
        <v>99.907709999999994</v>
      </c>
      <c r="P136" s="243">
        <f t="shared" ref="P136" si="70">O136-O135</f>
        <v>-4.6620000000004325E-2</v>
      </c>
      <c r="Q136" s="551">
        <f t="shared" ref="Q136" si="71">ROUND((O136-O124)/O124*100,2)</f>
        <v>-0.15</v>
      </c>
      <c r="R136" s="647">
        <f t="shared" ref="R136" si="72">SUM(O134:O136)/3</f>
        <v>99.95734666666668</v>
      </c>
      <c r="S136" s="1007">
        <f t="shared" ref="S136" si="73">R136-R135</f>
        <v>-4.7729999999972961E-2</v>
      </c>
      <c r="T136" s="934">
        <f t="shared" ref="T136" si="74">SUM(O130:O136)/7</f>
        <v>100.01304857142857</v>
      </c>
      <c r="U136" s="544">
        <f t="shared" ref="U136" si="75">T136-T135</f>
        <v>-1.7270000000010555E-2</v>
      </c>
      <c r="V136" s="1714" t="s">
        <v>345</v>
      </c>
      <c r="W136" s="2222">
        <v>0</v>
      </c>
      <c r="X136" s="1696" t="s">
        <v>787</v>
      </c>
      <c r="Y136" s="10"/>
    </row>
    <row r="137" spans="1:25">
      <c r="A137" s="2252">
        <v>45292</v>
      </c>
      <c r="B137" s="2271">
        <v>98.514606222899459</v>
      </c>
      <c r="C137" s="536">
        <f t="shared" ref="C137" si="76">B137-B136</f>
        <v>-0.30247296082605146</v>
      </c>
      <c r="D137" s="617">
        <f t="shared" ref="D137" si="77">ROUND((B137-B125)/B125*100,2)</f>
        <v>-2.1800000000000002</v>
      </c>
      <c r="E137" s="969">
        <f t="shared" ref="E137" si="78">SUM(B135:B137)/3</f>
        <v>98.851688249270126</v>
      </c>
      <c r="F137" s="522">
        <f t="shared" ref="F137" si="79">E137-E136</f>
        <v>-0.38185617585720877</v>
      </c>
      <c r="G137" s="660">
        <f t="shared" ref="G137" si="80">SUM(B131:B137)/7</f>
        <v>99.527715366670421</v>
      </c>
      <c r="H137" s="617">
        <f t="shared" ref="H137" si="81">G137-G136</f>
        <v>-0.2545507622879768</v>
      </c>
      <c r="I137" s="433" t="s">
        <v>281</v>
      </c>
      <c r="J137" s="51" t="str">
        <f t="shared" ref="J137:J143" si="82">IF(K137=1,"山",IF(K137=-1,"谷","---"))</f>
        <v>---</v>
      </c>
      <c r="K137" s="17">
        <v>0</v>
      </c>
      <c r="L137" s="649" t="s">
        <v>759</v>
      </c>
      <c r="M137" s="10"/>
      <c r="N137" s="317">
        <v>45292</v>
      </c>
      <c r="O137" s="1909">
        <v>99.896820000000005</v>
      </c>
      <c r="P137" s="37">
        <f t="shared" ref="P137" si="83">O137-O136</f>
        <v>-1.0889999999989186E-2</v>
      </c>
      <c r="Q137" s="53">
        <f t="shared" ref="Q137" si="84">ROUND((O137-O125)/O125*100,2)</f>
        <v>-0.12</v>
      </c>
      <c r="R137" s="395">
        <f t="shared" ref="R137" si="85">SUM(O135:O137)/3</f>
        <v>99.919619999999995</v>
      </c>
      <c r="S137" s="298">
        <f t="shared" ref="S137" si="86">R137-R136</f>
        <v>-3.772666666668556E-2</v>
      </c>
      <c r="T137" s="53">
        <f t="shared" ref="T137" si="87">SUM(O131:O137)/7</f>
        <v>99.991880000000009</v>
      </c>
      <c r="U137" s="264">
        <f t="shared" ref="U137" si="88">T137-T136</f>
        <v>-2.1168571428560767E-2</v>
      </c>
      <c r="V137" s="1713" t="s">
        <v>345</v>
      </c>
      <c r="W137" s="1919">
        <v>0</v>
      </c>
      <c r="X137" s="1691" t="s">
        <v>759</v>
      </c>
      <c r="Y137" s="10"/>
    </row>
    <row r="138" spans="1:25">
      <c r="A138" s="2252">
        <v>45323</v>
      </c>
      <c r="B138" s="2271">
        <v>98.424809431378904</v>
      </c>
      <c r="C138" s="536">
        <f t="shared" ref="C138" si="89">B138-B137</f>
        <v>-8.979679152055553E-2</v>
      </c>
      <c r="D138" s="617">
        <f t="shared" ref="D138" si="90">ROUND((B138-B126)/B126*100,2)</f>
        <v>-2.0499999999999998</v>
      </c>
      <c r="E138" s="969">
        <f t="shared" ref="E138" si="91">SUM(B136:B138)/3</f>
        <v>98.585498279334615</v>
      </c>
      <c r="F138" s="522">
        <f t="shared" ref="F138" si="92">E138-E137</f>
        <v>-0.26618996993551036</v>
      </c>
      <c r="G138" s="660">
        <f t="shared" ref="G138" si="93">SUM(B132:B138)/7</f>
        <v>99.260888365678497</v>
      </c>
      <c r="H138" s="617">
        <f t="shared" ref="H138" si="94">G138-G137</f>
        <v>-0.26682700099192402</v>
      </c>
      <c r="I138" s="433" t="s">
        <v>281</v>
      </c>
      <c r="J138" s="1514" t="str">
        <f t="shared" si="82"/>
        <v>谷</v>
      </c>
      <c r="K138" s="17">
        <v>-1</v>
      </c>
      <c r="L138" s="649" t="s">
        <v>767</v>
      </c>
      <c r="N138" s="317">
        <v>45323</v>
      </c>
      <c r="O138" s="2285">
        <v>99.928880000000007</v>
      </c>
      <c r="P138" s="37">
        <f t="shared" ref="P138" si="95">O138-O137</f>
        <v>3.206000000000131E-2</v>
      </c>
      <c r="Q138" s="53">
        <f t="shared" ref="Q138" si="96">ROUND((O138-O126)/O126*100,2)</f>
        <v>-7.0000000000000007E-2</v>
      </c>
      <c r="R138" s="395">
        <f t="shared" ref="R138" si="97">SUM(O136:O138)/3</f>
        <v>99.911136666666664</v>
      </c>
      <c r="S138" s="298">
        <f t="shared" ref="S138" si="98">R138-R137</f>
        <v>-8.4833333333307337E-3</v>
      </c>
      <c r="T138" s="53">
        <f t="shared" ref="T138" si="99">SUM(O132:O138)/7</f>
        <v>99.973420000000004</v>
      </c>
      <c r="U138" s="264">
        <f t="shared" ref="U138" si="100">T138-T137</f>
        <v>-1.8460000000004584E-2</v>
      </c>
      <c r="V138" s="2215" t="s">
        <v>345</v>
      </c>
      <c r="W138" s="1906">
        <v>0</v>
      </c>
      <c r="X138" s="1691" t="s">
        <v>767</v>
      </c>
    </row>
    <row r="139" spans="1:25">
      <c r="A139" s="2253">
        <v>45352</v>
      </c>
      <c r="B139" s="2271">
        <v>98.52859637802969</v>
      </c>
      <c r="C139" s="536">
        <f t="shared" ref="C139" si="101">B139-B138</f>
        <v>0.10378694665078569</v>
      </c>
      <c r="D139" s="617">
        <f t="shared" ref="D139" si="102">ROUND((B139-B127)/B127*100,2)</f>
        <v>-1.82</v>
      </c>
      <c r="E139" s="969">
        <f t="shared" ref="E139" si="103">SUM(B137:B139)/3</f>
        <v>98.489337344102694</v>
      </c>
      <c r="F139" s="522">
        <f t="shared" ref="F139" si="104">E139-E138</f>
        <v>-9.6160935231921485E-2</v>
      </c>
      <c r="G139" s="660">
        <f t="shared" ref="G139" si="105">SUM(B133:B139)/7</f>
        <v>99.022488874799208</v>
      </c>
      <c r="H139" s="617">
        <f t="shared" ref="H139" si="106">G139-G138</f>
        <v>-0.23839949087928858</v>
      </c>
      <c r="I139" s="433" t="s">
        <v>281</v>
      </c>
      <c r="J139" s="1514" t="str">
        <f t="shared" si="82"/>
        <v>---</v>
      </c>
      <c r="K139" s="17">
        <v>0</v>
      </c>
      <c r="L139" s="649" t="s">
        <v>776</v>
      </c>
      <c r="N139" s="202">
        <v>45352</v>
      </c>
      <c r="O139" s="2285">
        <v>99.977549999999994</v>
      </c>
      <c r="P139" s="37">
        <f t="shared" ref="P139" si="107">O139-O138</f>
        <v>4.8669999999987112E-2</v>
      </c>
      <c r="Q139" s="53">
        <f t="shared" ref="Q139" si="108">ROUND((O139-O127)/O127*100,2)</f>
        <v>-0.02</v>
      </c>
      <c r="R139" s="395">
        <f t="shared" ref="R139" si="109">SUM(O137:O139)/3</f>
        <v>99.934416666666664</v>
      </c>
      <c r="S139" s="298">
        <f t="shared" ref="S139" si="110">R139-R138</f>
        <v>2.3279999999999745E-2</v>
      </c>
      <c r="T139" s="53">
        <f t="shared" ref="T139" si="111">SUM(O133:O139)/7</f>
        <v>99.960884285714286</v>
      </c>
      <c r="U139" s="264">
        <f t="shared" ref="U139" si="112">T139-T138</f>
        <v>-1.2535714285718313E-2</v>
      </c>
      <c r="V139" s="1706" t="s">
        <v>345</v>
      </c>
      <c r="W139" s="1055">
        <v>0</v>
      </c>
      <c r="X139" s="1691" t="s">
        <v>776</v>
      </c>
    </row>
    <row r="140" spans="1:25">
      <c r="A140" s="2253">
        <v>45383</v>
      </c>
      <c r="B140" s="2271">
        <v>98.797786532190145</v>
      </c>
      <c r="C140" s="536">
        <f t="shared" ref="C140" si="113">B140-B139</f>
        <v>0.26919015416045511</v>
      </c>
      <c r="D140" s="617">
        <f t="shared" ref="D140" si="114">ROUND((B140-B128)/B128*100,2)</f>
        <v>-1.51</v>
      </c>
      <c r="E140" s="969">
        <f t="shared" ref="E140" si="115">SUM(B138:B140)/3</f>
        <v>98.583730780532917</v>
      </c>
      <c r="F140" s="522">
        <f t="shared" ref="F140" si="116">E140-E139</f>
        <v>9.4393436430223687E-2</v>
      </c>
      <c r="G140" s="660">
        <f t="shared" ref="G140" si="117">SUM(B134:B140)/7</f>
        <v>98.852347405697159</v>
      </c>
      <c r="H140" s="617">
        <f t="shared" ref="H140" si="118">G140-G139</f>
        <v>-0.17014146910204886</v>
      </c>
      <c r="I140" s="2280" t="s">
        <v>350</v>
      </c>
      <c r="J140" s="1514" t="str">
        <f t="shared" si="82"/>
        <v>---</v>
      </c>
      <c r="K140" s="17">
        <v>0</v>
      </c>
      <c r="L140" s="649" t="s">
        <v>777</v>
      </c>
      <c r="N140" s="202">
        <v>45383</v>
      </c>
      <c r="O140" s="2285">
        <v>100.03489999999999</v>
      </c>
      <c r="P140" s="37">
        <f t="shared" ref="P140:P141" si="119">O140-O139</f>
        <v>5.7349999999999568E-2</v>
      </c>
      <c r="Q140" s="53">
        <f t="shared" ref="Q140:Q141" si="120">ROUND((O140-O128)/O128*100,2)</f>
        <v>0.02</v>
      </c>
      <c r="R140" s="395">
        <f t="shared" ref="R140:R141" si="121">SUM(O138:O140)/3</f>
        <v>99.980443333333326</v>
      </c>
      <c r="S140" s="298">
        <f t="shared" ref="S140:S141" si="122">R140-R139</f>
        <v>4.6026666666662663E-2</v>
      </c>
      <c r="T140" s="53">
        <f t="shared" ref="T140:T141" si="123">SUM(O134:O140)/7</f>
        <v>99.958598571428567</v>
      </c>
      <c r="U140" s="264">
        <f t="shared" ref="U140:U141" si="124">T140-T139</f>
        <v>-2.2857142857191093E-3</v>
      </c>
      <c r="V140" s="1706" t="s">
        <v>345</v>
      </c>
      <c r="W140" s="1055">
        <v>0</v>
      </c>
      <c r="X140" s="1691" t="s">
        <v>777</v>
      </c>
    </row>
    <row r="141" spans="1:25">
      <c r="A141" s="2253">
        <v>45413</v>
      </c>
      <c r="B141" s="2271">
        <v>99.159580866154172</v>
      </c>
      <c r="C141" s="536">
        <f t="shared" ref="C141" si="125">B141-B140</f>
        <v>0.36179433396402771</v>
      </c>
      <c r="D141" s="617">
        <f t="shared" ref="D141" si="126">ROUND((B141-B129)/B129*100,2)</f>
        <v>-1.1299999999999999</v>
      </c>
      <c r="E141" s="969">
        <f t="shared" ref="E141" si="127">SUM(B139:B141)/3</f>
        <v>98.828654592124664</v>
      </c>
      <c r="F141" s="522">
        <f t="shared" ref="F141" si="128">E141-E140</f>
        <v>0.2449238115917467</v>
      </c>
      <c r="G141" s="660">
        <f t="shared" ref="G141" si="129">SUM(B135:B141)/7</f>
        <v>98.780833993651896</v>
      </c>
      <c r="H141" s="617">
        <f t="shared" ref="H141" si="130">G141-G140</f>
        <v>-7.1513412045263181E-2</v>
      </c>
      <c r="I141" s="2280" t="s">
        <v>343</v>
      </c>
      <c r="J141" s="1514" t="str">
        <f t="shared" si="82"/>
        <v>---</v>
      </c>
      <c r="K141" s="17">
        <v>0</v>
      </c>
      <c r="L141" s="649" t="s">
        <v>778</v>
      </c>
      <c r="N141" s="202">
        <v>45413</v>
      </c>
      <c r="O141" s="2285">
        <v>100.08069999999999</v>
      </c>
      <c r="P141" s="37">
        <f t="shared" si="119"/>
        <v>4.5799999999999841E-2</v>
      </c>
      <c r="Q141" s="53">
        <f t="shared" si="120"/>
        <v>0.05</v>
      </c>
      <c r="R141" s="395">
        <f t="shared" si="121"/>
        <v>100.03104999999999</v>
      </c>
      <c r="S141" s="298">
        <f t="shared" si="122"/>
        <v>5.0606666666666911E-2</v>
      </c>
      <c r="T141" s="53">
        <f t="shared" si="123"/>
        <v>99.968698571428575</v>
      </c>
      <c r="U141" s="264">
        <f t="shared" si="124"/>
        <v>1.0100000000008436E-2</v>
      </c>
      <c r="V141" s="1706" t="s">
        <v>345</v>
      </c>
      <c r="W141" s="1055">
        <v>0</v>
      </c>
      <c r="X141" s="1691" t="s">
        <v>778</v>
      </c>
    </row>
    <row r="142" spans="1:25">
      <c r="A142" s="2253">
        <v>45444</v>
      </c>
      <c r="B142" s="2271">
        <v>99.533762006716159</v>
      </c>
      <c r="C142" s="536">
        <f t="shared" ref="C142:C143" si="131">B142-B141</f>
        <v>0.37418114056198704</v>
      </c>
      <c r="D142" s="617">
        <f t="shared" ref="D142:D143" si="132">ROUND((B142-B130)/B130*100,2)</f>
        <v>-0.76</v>
      </c>
      <c r="E142" s="969">
        <f t="shared" ref="E142:E143" si="133">SUM(B140:B142)/3</f>
        <v>99.163709801686835</v>
      </c>
      <c r="F142" s="522">
        <f t="shared" ref="F142:F143" si="134">E142-E141</f>
        <v>0.33505520956217083</v>
      </c>
      <c r="G142" s="660">
        <f t="shared" ref="G142:G143" si="135">SUM(B136:B142)/7</f>
        <v>98.825174374442014</v>
      </c>
      <c r="H142" s="617">
        <f t="shared" ref="H142:H143" si="136">G142-G141</f>
        <v>4.4340380790117706E-2</v>
      </c>
      <c r="I142" s="2280" t="s">
        <v>343</v>
      </c>
      <c r="J142" s="1514" t="str">
        <f t="shared" si="82"/>
        <v>---</v>
      </c>
      <c r="K142" s="17">
        <v>0</v>
      </c>
      <c r="L142" s="649" t="s">
        <v>796</v>
      </c>
      <c r="N142" s="202">
        <v>45444</v>
      </c>
      <c r="O142" s="2285">
        <v>100.1028</v>
      </c>
      <c r="P142" s="37">
        <f t="shared" ref="P142" si="137">O142-O141</f>
        <v>2.210000000000889E-2</v>
      </c>
      <c r="Q142" s="53">
        <f t="shared" ref="Q142" si="138">ROUND((O142-O130)/O130*100,2)</f>
        <v>0.06</v>
      </c>
      <c r="R142" s="395">
        <f t="shared" ref="R142" si="139">SUM(O140:O142)/3</f>
        <v>100.07279999999999</v>
      </c>
      <c r="S142" s="298">
        <f t="shared" ref="S142" si="140">R142-R141</f>
        <v>4.1749999999993292E-2</v>
      </c>
      <c r="T142" s="53">
        <f t="shared" ref="T142" si="141">SUM(O136:O142)/7</f>
        <v>99.989908571428572</v>
      </c>
      <c r="U142" s="264">
        <f t="shared" ref="U142" si="142">T142-T141</f>
        <v>2.1209999999996398E-2</v>
      </c>
      <c r="V142" s="1706" t="s">
        <v>345</v>
      </c>
      <c r="W142" s="1055">
        <v>0</v>
      </c>
      <c r="X142" s="1691" t="s">
        <v>796</v>
      </c>
    </row>
    <row r="143" spans="1:25">
      <c r="A143" s="2253">
        <v>45474</v>
      </c>
      <c r="B143" s="2271">
        <v>99.847899654692384</v>
      </c>
      <c r="C143" s="536">
        <f t="shared" si="131"/>
        <v>0.31413764797622434</v>
      </c>
      <c r="D143" s="617">
        <f t="shared" si="132"/>
        <v>-0.44</v>
      </c>
      <c r="E143" s="969">
        <f t="shared" si="133"/>
        <v>99.513747509187581</v>
      </c>
      <c r="F143" s="522">
        <f t="shared" si="134"/>
        <v>0.35003770750074636</v>
      </c>
      <c r="G143" s="660">
        <f t="shared" si="135"/>
        <v>98.972434441722982</v>
      </c>
      <c r="H143" s="617">
        <f t="shared" si="136"/>
        <v>0.14726006728096763</v>
      </c>
      <c r="I143" s="2280" t="s">
        <v>343</v>
      </c>
      <c r="J143" s="1514" t="str">
        <f t="shared" si="82"/>
        <v>---</v>
      </c>
      <c r="K143" s="17">
        <v>0</v>
      </c>
      <c r="L143" s="649" t="s">
        <v>797</v>
      </c>
      <c r="N143" s="202">
        <v>45474</v>
      </c>
      <c r="O143" s="2285">
        <v>100.1052</v>
      </c>
      <c r="P143" s="37">
        <f t="shared" ref="P143:P144" si="143">O143-O142</f>
        <v>2.3999999999944066E-3</v>
      </c>
      <c r="Q143" s="53">
        <f t="shared" ref="Q143:Q144" si="144">ROUND((O143-O131)/O131*100,2)</f>
        <v>0.05</v>
      </c>
      <c r="R143" s="395">
        <f t="shared" ref="R143:R144" si="145">SUM(O141:O143)/3</f>
        <v>100.09623333333332</v>
      </c>
      <c r="S143" s="298">
        <f t="shared" ref="S143:S144" si="146">R143-R142</f>
        <v>2.3433333333329642E-2</v>
      </c>
      <c r="T143" s="53">
        <f t="shared" ref="T143:T144" si="147">SUM(O137:O143)/7</f>
        <v>100.0181214285714</v>
      </c>
      <c r="U143" s="264">
        <f t="shared" ref="U143:U144" si="148">T143-T142</f>
        <v>2.8212857142833059E-2</v>
      </c>
      <c r="V143" s="1706" t="s">
        <v>345</v>
      </c>
      <c r="W143" s="1055">
        <v>0</v>
      </c>
      <c r="X143" s="1691" t="s">
        <v>797</v>
      </c>
    </row>
    <row r="144" spans="1:25">
      <c r="A144" s="2253">
        <v>45505</v>
      </c>
      <c r="B144" s="2271">
        <v>100.07137010128936</v>
      </c>
      <c r="C144" s="536">
        <f t="shared" ref="C144" si="149">B144-B143</f>
        <v>0.22347044659697701</v>
      </c>
      <c r="D144" s="617">
        <f t="shared" ref="D144" si="150">ROUND((B144-B132)/B132*100,2)</f>
        <v>-0.13</v>
      </c>
      <c r="E144" s="969">
        <f t="shared" ref="E144" si="151">SUM(B142:B144)/3</f>
        <v>99.817677254232635</v>
      </c>
      <c r="F144" s="522">
        <f t="shared" ref="F144" si="152">E144-E143</f>
        <v>0.30392974504505332</v>
      </c>
      <c r="G144" s="660">
        <f t="shared" ref="G144" si="153">SUM(B138:B144)/7</f>
        <v>99.194829281492972</v>
      </c>
      <c r="H144" s="617">
        <f t="shared" ref="H144" si="154">G144-G143</f>
        <v>0.22239483976998997</v>
      </c>
      <c r="I144" s="2280" t="s">
        <v>343</v>
      </c>
      <c r="J144" s="1514" t="str">
        <f t="shared" ref="J144" si="155">IF(K144=1,"山",IF(K144=-1,"谷","---"))</f>
        <v>---</v>
      </c>
      <c r="K144" s="17">
        <v>0</v>
      </c>
      <c r="L144" s="649" t="s">
        <v>798</v>
      </c>
      <c r="N144" s="202">
        <v>45505</v>
      </c>
      <c r="O144" s="2285">
        <v>100.093</v>
      </c>
      <c r="P144" s="37">
        <f t="shared" si="143"/>
        <v>-1.2199999999992883E-2</v>
      </c>
      <c r="Q144" s="53">
        <f t="shared" si="144"/>
        <v>0.03</v>
      </c>
      <c r="R144" s="395">
        <f t="shared" si="145"/>
        <v>100.10033333333332</v>
      </c>
      <c r="S144" s="298">
        <f t="shared" si="146"/>
        <v>4.1000000000082082E-3</v>
      </c>
      <c r="T144" s="53">
        <f t="shared" si="147"/>
        <v>100.04614714285712</v>
      </c>
      <c r="U144" s="264">
        <f t="shared" si="148"/>
        <v>2.8025714285718095E-2</v>
      </c>
      <c r="V144" s="1706" t="s">
        <v>345</v>
      </c>
      <c r="W144" s="1055">
        <v>0</v>
      </c>
      <c r="X144" s="1691" t="s">
        <v>798</v>
      </c>
    </row>
    <row r="145" spans="1:24">
      <c r="A145" s="2253">
        <v>45536</v>
      </c>
      <c r="B145" s="2271">
        <v>100.26827105902208</v>
      </c>
      <c r="C145" s="536">
        <f t="shared" ref="C145" si="156">B145-B144</f>
        <v>0.19690095773272276</v>
      </c>
      <c r="D145" s="617">
        <f t="shared" ref="D145" si="157">ROUND((B145-B133)/B133*100,2)</f>
        <v>0.28000000000000003</v>
      </c>
      <c r="E145" s="969">
        <f t="shared" ref="E145" si="158">SUM(B143:B145)/3</f>
        <v>100.06251360500129</v>
      </c>
      <c r="F145" s="522">
        <f t="shared" ref="F145" si="159">E145-E144</f>
        <v>0.24483635076865085</v>
      </c>
      <c r="G145" s="660">
        <f t="shared" ref="G145" si="160">SUM(B139:B145)/7</f>
        <v>99.45818094258486</v>
      </c>
      <c r="H145" s="617">
        <f t="shared" ref="H145" si="161">G145-G144</f>
        <v>0.2633516610918889</v>
      </c>
      <c r="I145" s="2280" t="s">
        <v>343</v>
      </c>
      <c r="J145" s="1514" t="str">
        <f t="shared" ref="J145:J146" si="162">IF(K145=1,"山",IF(K145=-1,"谷","---"))</f>
        <v>---</v>
      </c>
      <c r="K145" s="17">
        <v>0</v>
      </c>
      <c r="L145" s="649" t="s">
        <v>799</v>
      </c>
      <c r="N145" s="202">
        <v>45536</v>
      </c>
      <c r="O145" s="2285">
        <v>100.0822</v>
      </c>
      <c r="P145" s="37">
        <f t="shared" ref="P145" si="163">O145-O144</f>
        <v>-1.0800000000003251E-2</v>
      </c>
      <c r="Q145" s="53">
        <f t="shared" ref="Q145" si="164">ROUND((O145-O133)/O133*100,2)</f>
        <v>0.03</v>
      </c>
      <c r="R145" s="395">
        <f t="shared" ref="R145" si="165">SUM(O143:O145)/3</f>
        <v>100.09346666666666</v>
      </c>
      <c r="S145" s="298">
        <f t="shared" ref="S145" si="166">R145-R144</f>
        <v>-6.8666666666672427E-3</v>
      </c>
      <c r="T145" s="53">
        <f t="shared" ref="T145" si="167">SUM(O139:O145)/7</f>
        <v>100.06804999999999</v>
      </c>
      <c r="U145" s="264">
        <f t="shared" ref="U145" si="168">T145-T144</f>
        <v>2.1902857142862331E-2</v>
      </c>
      <c r="V145" s="1706" t="s">
        <v>345</v>
      </c>
      <c r="W145" s="1055">
        <v>0</v>
      </c>
      <c r="X145" s="1691" t="s">
        <v>799</v>
      </c>
    </row>
    <row r="146" spans="1:24">
      <c r="A146" s="2253">
        <v>45566</v>
      </c>
      <c r="B146" s="2271">
        <v>100.32561725931401</v>
      </c>
      <c r="C146" s="536">
        <f t="shared" ref="C146" si="169">B146-B145</f>
        <v>5.7346200291931382E-2</v>
      </c>
      <c r="D146" s="617">
        <f t="shared" ref="D146" si="170">ROUND((B146-B134)/B134*100,2)</f>
        <v>0.67</v>
      </c>
      <c r="E146" s="969">
        <f t="shared" ref="E146" si="171">SUM(B144:B146)/3</f>
        <v>100.22175280654182</v>
      </c>
      <c r="F146" s="522">
        <f t="shared" ref="F146" si="172">E146-E145</f>
        <v>0.15923920154052951</v>
      </c>
      <c r="G146" s="660">
        <f t="shared" ref="G146" si="173">SUM(B140:B146)/7</f>
        <v>99.714898211339758</v>
      </c>
      <c r="H146" s="617">
        <f t="shared" ref="H146" si="174">G146-G145</f>
        <v>0.25671726875489753</v>
      </c>
      <c r="I146" s="2280" t="s">
        <v>343</v>
      </c>
      <c r="J146" s="1514" t="str">
        <f t="shared" si="162"/>
        <v>---</v>
      </c>
      <c r="K146" s="17">
        <v>0</v>
      </c>
      <c r="L146" s="649" t="s">
        <v>800</v>
      </c>
      <c r="N146" s="202">
        <v>45566</v>
      </c>
      <c r="O146" s="2285">
        <v>100.06870000000001</v>
      </c>
      <c r="P146" s="37">
        <f t="shared" ref="P146" si="175">O146-O145</f>
        <v>-1.3499999999993406E-2</v>
      </c>
      <c r="Q146" s="53">
        <f t="shared" ref="Q146" si="176">ROUND((O146-O134)/O134*100,2)</f>
        <v>0.06</v>
      </c>
      <c r="R146" s="395">
        <f t="shared" ref="R146" si="177">SUM(O144:O146)/3</f>
        <v>100.08130000000001</v>
      </c>
      <c r="S146" s="298">
        <f t="shared" ref="S146" si="178">R146-R145</f>
        <v>-1.2166666666644232E-2</v>
      </c>
      <c r="T146" s="53">
        <f t="shared" ref="T146" si="179">SUM(O140:O146)/7</f>
        <v>100.08107142857143</v>
      </c>
      <c r="U146" s="264">
        <f t="shared" ref="U146" si="180">T146-T145</f>
        <v>1.3021428571448723E-2</v>
      </c>
      <c r="V146" s="1706" t="s">
        <v>345</v>
      </c>
      <c r="W146" s="1055">
        <v>0</v>
      </c>
      <c r="X146" s="1691" t="s">
        <v>800</v>
      </c>
    </row>
    <row r="147" spans="1:24">
      <c r="A147" s="2253">
        <v>45597</v>
      </c>
      <c r="B147" s="2271"/>
      <c r="C147" s="2225"/>
      <c r="D147" s="2227"/>
      <c r="E147" s="2228"/>
      <c r="F147" s="2255"/>
      <c r="G147" s="2226"/>
      <c r="H147" s="2227"/>
      <c r="I147" s="10"/>
      <c r="J147" s="2602"/>
      <c r="K147" s="2600"/>
      <c r="L147" s="649" t="s">
        <v>801</v>
      </c>
      <c r="N147" s="202">
        <v>45597</v>
      </c>
      <c r="O147" s="218">
        <v>100.05500000000001</v>
      </c>
      <c r="P147" s="2235"/>
      <c r="Q147" s="10"/>
      <c r="R147" s="2236"/>
      <c r="S147" s="1907"/>
      <c r="T147" s="10"/>
      <c r="U147" s="2237"/>
      <c r="V147" s="2236"/>
      <c r="W147" s="1907"/>
      <c r="X147" s="1691" t="s">
        <v>801</v>
      </c>
    </row>
    <row r="148" spans="1:24" ht="13.5" thickBot="1">
      <c r="A148" s="2254">
        <v>45627</v>
      </c>
      <c r="B148" s="2272"/>
      <c r="C148" s="2230"/>
      <c r="D148" s="2232"/>
      <c r="E148" s="2233"/>
      <c r="F148" s="2229"/>
      <c r="G148" s="2231"/>
      <c r="H148" s="2232"/>
      <c r="I148" s="2234"/>
      <c r="J148" s="2603"/>
      <c r="K148" s="2601"/>
      <c r="L148" s="2224" t="s">
        <v>787</v>
      </c>
      <c r="N148" s="995">
        <v>45627</v>
      </c>
      <c r="O148" s="2286"/>
      <c r="P148" s="2238"/>
      <c r="Q148" s="2234"/>
      <c r="R148" s="642"/>
      <c r="S148" s="2239"/>
      <c r="T148" s="2234"/>
      <c r="U148" s="2240"/>
      <c r="V148" s="642"/>
      <c r="W148" s="2239"/>
      <c r="X148" s="1692" t="s">
        <v>787</v>
      </c>
    </row>
    <row r="149" spans="1:24">
      <c r="B149" s="10"/>
      <c r="C149" s="10"/>
      <c r="D149" s="10"/>
      <c r="E149" s="10"/>
      <c r="F149" s="10"/>
      <c r="G149" s="10"/>
      <c r="H149" s="10"/>
      <c r="I149" s="10"/>
      <c r="J149" s="10"/>
      <c r="K149" s="429"/>
      <c r="L149" s="10"/>
      <c r="N149" s="10" t="s">
        <v>1455</v>
      </c>
      <c r="O149" s="10"/>
      <c r="P149" s="10"/>
      <c r="Q149" s="10"/>
      <c r="R149" s="10"/>
      <c r="S149" s="10"/>
      <c r="T149" s="10"/>
      <c r="U149" s="10"/>
      <c r="V149" s="10"/>
      <c r="W149" s="10"/>
      <c r="X149" s="10"/>
    </row>
    <row r="150" spans="1:24">
      <c r="A150" s="9"/>
      <c r="K150" s="17"/>
      <c r="V150" s="9"/>
      <c r="W150" s="9"/>
    </row>
    <row r="151" spans="1:24">
      <c r="A151" s="9"/>
      <c r="K151" s="17"/>
      <c r="V151" s="9"/>
      <c r="W151" s="9"/>
    </row>
    <row r="152" spans="1:24">
      <c r="A152" s="9"/>
      <c r="K152" s="17"/>
      <c r="V152" s="9"/>
      <c r="W152" s="9"/>
    </row>
    <row r="153" spans="1:24">
      <c r="A153" s="9"/>
      <c r="K153" s="17"/>
      <c r="V153" s="9"/>
      <c r="W153" s="9"/>
    </row>
    <row r="154" spans="1:24">
      <c r="A154" s="9"/>
      <c r="K154" s="17"/>
      <c r="V154" s="9"/>
      <c r="W154" s="9"/>
    </row>
    <row r="155" spans="1:24">
      <c r="A155" s="9"/>
      <c r="K155" s="17"/>
      <c r="V155" s="9"/>
      <c r="W155" s="9"/>
    </row>
    <row r="156" spans="1:24">
      <c r="A156" s="9"/>
      <c r="K156" s="17"/>
      <c r="V156" s="9"/>
      <c r="W156" s="9"/>
    </row>
    <row r="157" spans="1:24">
      <c r="A157" s="9"/>
      <c r="K157" s="17"/>
      <c r="V157" s="9"/>
      <c r="W157" s="9"/>
    </row>
    <row r="158" spans="1:24">
      <c r="A158" s="9"/>
      <c r="K158" s="17"/>
      <c r="V158" s="9"/>
      <c r="W158" s="9"/>
    </row>
    <row r="159" spans="1:24">
      <c r="A159" s="9"/>
      <c r="K159" s="17"/>
      <c r="V159" s="9"/>
      <c r="W159" s="9"/>
    </row>
    <row r="160" spans="1:24">
      <c r="A160" s="9"/>
      <c r="K160" s="17"/>
      <c r="V160" s="9"/>
      <c r="W160" s="9"/>
    </row>
    <row r="161" spans="11:11" s="9" customFormat="1">
      <c r="K161" s="17"/>
    </row>
    <row r="162" spans="11:11" s="9" customFormat="1">
      <c r="K162" s="17"/>
    </row>
    <row r="163" spans="11:11" s="9" customFormat="1">
      <c r="K163" s="17"/>
    </row>
    <row r="164" spans="11:11" s="9" customFormat="1">
      <c r="K164" s="17"/>
    </row>
    <row r="165" spans="11:11" s="9" customFormat="1">
      <c r="K165" s="17"/>
    </row>
    <row r="166" spans="11:11" s="9" customFormat="1">
      <c r="K166" s="17"/>
    </row>
    <row r="167" spans="11:11" s="9" customFormat="1">
      <c r="K167" s="17"/>
    </row>
    <row r="168" spans="11:11" s="9" customFormat="1">
      <c r="K168" s="17"/>
    </row>
    <row r="169" spans="11:11" s="9" customFormat="1">
      <c r="K169" s="17"/>
    </row>
    <row r="170" spans="11:11" s="9" customFormat="1">
      <c r="K170" s="17"/>
    </row>
    <row r="171" spans="11:11" s="9" customFormat="1">
      <c r="K171" s="17"/>
    </row>
    <row r="172" spans="11:11" s="9" customFormat="1">
      <c r="K172" s="17"/>
    </row>
    <row r="173" spans="11:11" s="9" customFormat="1">
      <c r="K173" s="17"/>
    </row>
    <row r="174" spans="11:11" s="9" customFormat="1">
      <c r="K174" s="17"/>
    </row>
    <row r="175" spans="11:11" s="9" customFormat="1">
      <c r="K175" s="17"/>
    </row>
    <row r="176" spans="11:11" s="9" customFormat="1">
      <c r="K176" s="17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387" spans="11:11" s="9" customFormat="1">
      <c r="K387" s="17"/>
    </row>
    <row r="1048575" spans="6:6">
      <c r="F1048575" s="617"/>
    </row>
  </sheetData>
  <mergeCells count="7"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63" activePane="bottomRight" state="frozen"/>
      <selection pane="topRight" activeCell="B1" sqref="B1"/>
      <selection pane="bottomLeft" activeCell="A5" sqref="A5"/>
      <selection pane="bottomRight" activeCell="G368" sqref="G368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6" customWidth="1"/>
    <col min="24" max="24" width="7.36328125" style="9" customWidth="1"/>
    <col min="25" max="16384" width="9" style="9"/>
  </cols>
  <sheetData>
    <row r="1" spans="1:25" ht="14">
      <c r="A1" s="215" t="s">
        <v>779</v>
      </c>
      <c r="B1" s="215"/>
      <c r="C1" s="215"/>
      <c r="D1" s="215"/>
      <c r="E1" s="215"/>
      <c r="F1" s="10"/>
      <c r="G1" s="10"/>
      <c r="H1" s="10"/>
      <c r="I1" s="10"/>
      <c r="J1" s="10"/>
      <c r="K1" s="10"/>
      <c r="L1" s="10"/>
      <c r="M1" s="10"/>
      <c r="N1" s="215" t="s">
        <v>462</v>
      </c>
      <c r="O1" s="10"/>
      <c r="P1" s="10"/>
      <c r="Q1" s="10"/>
      <c r="R1" s="10"/>
      <c r="S1" s="10"/>
      <c r="T1" s="10"/>
      <c r="U1" s="10"/>
      <c r="V1" s="228"/>
      <c r="W1" s="228"/>
      <c r="X1" s="10"/>
    </row>
    <row r="2" spans="1:25" ht="13.5" thickBot="1">
      <c r="B2" s="10" t="s">
        <v>64</v>
      </c>
      <c r="C2" s="10"/>
      <c r="D2" s="10"/>
      <c r="E2" s="2706" t="s">
        <v>429</v>
      </c>
      <c r="F2" s="2706"/>
      <c r="G2" s="2706" t="s">
        <v>430</v>
      </c>
      <c r="H2" s="2706"/>
      <c r="I2" s="43"/>
      <c r="J2" s="10"/>
      <c r="K2" s="10"/>
      <c r="L2" s="10"/>
      <c r="M2" s="10"/>
      <c r="N2" s="58" t="s">
        <v>64</v>
      </c>
      <c r="O2" s="10"/>
      <c r="P2" s="10"/>
      <c r="Q2" s="10"/>
      <c r="R2" s="10"/>
      <c r="S2" s="10"/>
      <c r="T2" s="2706" t="s">
        <v>430</v>
      </c>
      <c r="U2" s="2706"/>
      <c r="V2" s="228"/>
      <c r="W2" s="228"/>
      <c r="X2" s="10"/>
    </row>
    <row r="3" spans="1:25">
      <c r="A3" s="200"/>
      <c r="B3" s="1734" t="s">
        <v>66</v>
      </c>
      <c r="C3" s="199"/>
      <c r="D3" s="490"/>
      <c r="E3" s="685" t="s">
        <v>446</v>
      </c>
      <c r="F3" s="685"/>
      <c r="G3" s="633" t="s">
        <v>447</v>
      </c>
      <c r="H3" s="634"/>
      <c r="I3" s="2711" t="s">
        <v>65</v>
      </c>
      <c r="J3" s="2709" t="s">
        <v>347</v>
      </c>
      <c r="K3" s="2710"/>
      <c r="L3" s="1693" t="s">
        <v>585</v>
      </c>
      <c r="M3" s="433"/>
      <c r="N3" s="200"/>
      <c r="O3" s="199" t="s">
        <v>448</v>
      </c>
      <c r="P3" s="199"/>
      <c r="Q3" s="199"/>
      <c r="R3" s="633" t="s">
        <v>446</v>
      </c>
      <c r="S3" s="490"/>
      <c r="T3" s="634" t="s">
        <v>447</v>
      </c>
      <c r="U3" s="685"/>
      <c r="V3" s="2700" t="s">
        <v>366</v>
      </c>
      <c r="W3" s="2701"/>
      <c r="X3" s="683" t="s">
        <v>585</v>
      </c>
    </row>
    <row r="4" spans="1:25" ht="13.5" thickBot="1">
      <c r="A4" s="204" t="s">
        <v>352</v>
      </c>
      <c r="B4" s="1764" t="s">
        <v>353</v>
      </c>
      <c r="C4" s="205" t="s">
        <v>265</v>
      </c>
      <c r="D4" s="1765" t="s">
        <v>267</v>
      </c>
      <c r="E4" s="710" t="s">
        <v>64</v>
      </c>
      <c r="F4" s="693" t="s">
        <v>265</v>
      </c>
      <c r="G4" s="613" t="s">
        <v>64</v>
      </c>
      <c r="H4" s="297" t="s">
        <v>265</v>
      </c>
      <c r="I4" s="2704"/>
      <c r="J4" s="2704" t="s">
        <v>366</v>
      </c>
      <c r="K4" s="2705"/>
      <c r="L4" s="1701" t="s">
        <v>586</v>
      </c>
      <c r="M4" s="433"/>
      <c r="N4" s="204" t="s">
        <v>352</v>
      </c>
      <c r="O4" s="709" t="s">
        <v>449</v>
      </c>
      <c r="P4" s="205" t="s">
        <v>265</v>
      </c>
      <c r="Q4" s="693" t="s">
        <v>450</v>
      </c>
      <c r="R4" s="642"/>
      <c r="S4" s="297" t="s">
        <v>265</v>
      </c>
      <c r="T4" s="710" t="s">
        <v>64</v>
      </c>
      <c r="U4" s="693" t="s">
        <v>265</v>
      </c>
      <c r="V4" s="2702"/>
      <c r="W4" s="2703"/>
      <c r="X4" s="684" t="s">
        <v>586</v>
      </c>
    </row>
    <row r="5" spans="1:25">
      <c r="A5" s="1193">
        <v>34335</v>
      </c>
      <c r="B5" s="1796">
        <v>96.869575468982191</v>
      </c>
      <c r="C5" s="1194"/>
      <c r="D5" s="1767"/>
      <c r="E5" s="1197"/>
      <c r="F5" s="1200"/>
      <c r="G5" s="1195"/>
      <c r="H5" s="1196"/>
      <c r="I5" s="1735"/>
      <c r="J5" s="1751" t="str">
        <f>IF(K5=1,"山",IF(K5=-1,"谷","---"))</f>
        <v>---</v>
      </c>
      <c r="K5" s="1797">
        <v>0</v>
      </c>
      <c r="L5" s="490"/>
      <c r="M5" s="10"/>
      <c r="N5" s="202">
        <v>34335</v>
      </c>
      <c r="O5" s="714">
        <v>99.405450000000002</v>
      </c>
      <c r="P5" s="338"/>
      <c r="Q5" s="723"/>
      <c r="R5" s="643"/>
      <c r="S5" s="644"/>
      <c r="T5" s="688"/>
      <c r="U5" s="694"/>
      <c r="V5" s="629" t="str">
        <f>IF(W5=1,"山",IF(W5=-1,"谷","---"))</f>
        <v>---</v>
      </c>
      <c r="W5" s="242">
        <v>0</v>
      </c>
      <c r="X5" s="648"/>
      <c r="Y5" s="217"/>
    </row>
    <row r="6" spans="1:25">
      <c r="A6" s="202">
        <v>34366</v>
      </c>
      <c r="B6" s="1766">
        <v>97.170336250977527</v>
      </c>
      <c r="C6" s="21">
        <f>B6-B5</f>
        <v>0.3007607819953364</v>
      </c>
      <c r="D6" s="1768"/>
      <c r="E6" s="689"/>
      <c r="F6" s="695"/>
      <c r="G6" s="523"/>
      <c r="H6" s="635"/>
      <c r="I6" s="1736"/>
      <c r="J6" s="1753" t="str">
        <f t="shared" ref="J6:J69" si="0">IF(K6=1,"山",IF(K6=-1,"谷","---"))</f>
        <v>---</v>
      </c>
      <c r="K6" s="1752">
        <v>0</v>
      </c>
      <c r="L6" s="1694"/>
      <c r="M6" s="10"/>
      <c r="N6" s="202">
        <v>34366</v>
      </c>
      <c r="O6" s="714">
        <v>99.698359999999994</v>
      </c>
      <c r="P6" s="37">
        <f t="shared" ref="P6:P69" si="1">O6-O5</f>
        <v>0.29290999999999201</v>
      </c>
      <c r="Q6" s="723"/>
      <c r="R6" s="643"/>
      <c r="S6" s="644"/>
      <c r="T6" s="689"/>
      <c r="U6" s="695"/>
      <c r="V6" s="629" t="str">
        <f t="shared" ref="V6:V69" si="2">IF(W6=1,"山",IF(W6=-1,"谷","---"))</f>
        <v>---</v>
      </c>
      <c r="W6" s="242">
        <v>0</v>
      </c>
      <c r="X6" s="648"/>
      <c r="Y6" s="217"/>
    </row>
    <row r="7" spans="1:25">
      <c r="A7" s="202">
        <v>34394</v>
      </c>
      <c r="B7" s="1766">
        <v>97.478243844320687</v>
      </c>
      <c r="C7" s="21">
        <f t="shared" ref="C7:C70" si="3">B7-B6</f>
        <v>0.30790759334315965</v>
      </c>
      <c r="D7" s="1768"/>
      <c r="E7" s="690">
        <f t="shared" ref="E7:E10" si="4">SUM(B5:B7)/3</f>
        <v>97.172718521426802</v>
      </c>
      <c r="F7" s="696"/>
      <c r="G7" s="523"/>
      <c r="H7" s="635"/>
      <c r="I7" s="1736"/>
      <c r="J7" s="1753" t="str">
        <f t="shared" si="0"/>
        <v>---</v>
      </c>
      <c r="K7" s="1752">
        <v>0</v>
      </c>
      <c r="L7" s="1694"/>
      <c r="M7" s="10"/>
      <c r="N7" s="202">
        <v>34394</v>
      </c>
      <c r="O7" s="714">
        <v>99.916370000000001</v>
      </c>
      <c r="P7" s="37">
        <f t="shared" si="1"/>
        <v>0.2180100000000067</v>
      </c>
      <c r="Q7" s="723"/>
      <c r="R7" s="395">
        <f t="shared" ref="R7:R16" si="5">SUM(O5:O7)/3</f>
        <v>99.673393333333323</v>
      </c>
      <c r="S7" s="644"/>
      <c r="T7" s="689"/>
      <c r="U7" s="695"/>
      <c r="V7" s="629" t="str">
        <f t="shared" si="2"/>
        <v>---</v>
      </c>
      <c r="W7" s="242">
        <v>0</v>
      </c>
      <c r="X7" s="648"/>
      <c r="Y7" s="217"/>
    </row>
    <row r="8" spans="1:25">
      <c r="A8" s="202">
        <v>34425</v>
      </c>
      <c r="B8" s="1766">
        <v>97.784792661137999</v>
      </c>
      <c r="C8" s="21">
        <f t="shared" si="3"/>
        <v>0.30654881681731183</v>
      </c>
      <c r="D8" s="1768"/>
      <c r="E8" s="690">
        <f t="shared" si="4"/>
        <v>97.477790918812062</v>
      </c>
      <c r="F8" s="267">
        <f t="shared" ref="F8:H71" si="6">E8-E7</f>
        <v>0.30507239738525982</v>
      </c>
      <c r="G8" s="523"/>
      <c r="H8" s="635"/>
      <c r="I8" s="1736"/>
      <c r="J8" s="1753" t="str">
        <f t="shared" si="0"/>
        <v>---</v>
      </c>
      <c r="K8" s="1752">
        <v>0</v>
      </c>
      <c r="L8" s="1694"/>
      <c r="M8" s="10"/>
      <c r="N8" s="202">
        <v>34425</v>
      </c>
      <c r="O8" s="714">
        <v>100.10120000000001</v>
      </c>
      <c r="P8" s="37">
        <f t="shared" si="1"/>
        <v>0.18483000000000516</v>
      </c>
      <c r="Q8" s="723"/>
      <c r="R8" s="395">
        <f t="shared" si="5"/>
        <v>99.90531</v>
      </c>
      <c r="S8" s="298">
        <f t="shared" ref="S8:S71" si="7">R8-R7</f>
        <v>0.23191666666667743</v>
      </c>
      <c r="T8" s="689"/>
      <c r="U8" s="695"/>
      <c r="V8" s="629" t="str">
        <f t="shared" si="2"/>
        <v>---</v>
      </c>
      <c r="W8" s="242">
        <v>0</v>
      </c>
      <c r="X8" s="648"/>
      <c r="Y8" s="217"/>
    </row>
    <row r="9" spans="1:25">
      <c r="A9" s="202">
        <v>34455</v>
      </c>
      <c r="B9" s="1766">
        <v>98.088180692637309</v>
      </c>
      <c r="C9" s="21">
        <f t="shared" si="3"/>
        <v>0.30338803149930982</v>
      </c>
      <c r="D9" s="1768"/>
      <c r="E9" s="690">
        <f t="shared" si="4"/>
        <v>97.783739066031998</v>
      </c>
      <c r="F9" s="267">
        <f t="shared" si="6"/>
        <v>0.30594814721993657</v>
      </c>
      <c r="G9" s="523"/>
      <c r="H9" s="635"/>
      <c r="I9" s="1736"/>
      <c r="J9" s="1753" t="str">
        <f t="shared" si="0"/>
        <v>---</v>
      </c>
      <c r="K9" s="1752">
        <v>0</v>
      </c>
      <c r="L9" s="1694"/>
      <c r="M9" s="10"/>
      <c r="N9" s="202">
        <v>34455</v>
      </c>
      <c r="O9" s="714">
        <v>100.28</v>
      </c>
      <c r="P9" s="37">
        <f t="shared" si="1"/>
        <v>0.17879999999999541</v>
      </c>
      <c r="Q9" s="723"/>
      <c r="R9" s="395">
        <f t="shared" si="5"/>
        <v>100.09919000000001</v>
      </c>
      <c r="S9" s="298">
        <f t="shared" si="7"/>
        <v>0.19388000000000716</v>
      </c>
      <c r="T9" s="689"/>
      <c r="U9" s="695"/>
      <c r="V9" s="629" t="str">
        <f t="shared" si="2"/>
        <v>---</v>
      </c>
      <c r="W9" s="242">
        <v>0</v>
      </c>
      <c r="X9" s="648"/>
      <c r="Y9" s="217"/>
    </row>
    <row r="10" spans="1:25">
      <c r="A10" s="202">
        <v>34486</v>
      </c>
      <c r="B10" s="1766">
        <v>98.359293197411574</v>
      </c>
      <c r="C10" s="21">
        <f t="shared" si="3"/>
        <v>0.27111250477426552</v>
      </c>
      <c r="D10" s="1768"/>
      <c r="E10" s="690">
        <f t="shared" si="4"/>
        <v>98.077422183728956</v>
      </c>
      <c r="F10" s="267">
        <f t="shared" si="6"/>
        <v>0.29368311769695765</v>
      </c>
      <c r="G10" s="523"/>
      <c r="H10" s="635"/>
      <c r="I10" s="1737" t="s">
        <v>344</v>
      </c>
      <c r="J10" s="1753" t="str">
        <f t="shared" si="0"/>
        <v>---</v>
      </c>
      <c r="K10" s="1752">
        <v>0</v>
      </c>
      <c r="L10" s="1694"/>
      <c r="M10" s="10"/>
      <c r="N10" s="202">
        <v>34486</v>
      </c>
      <c r="O10" s="714">
        <v>100.4648</v>
      </c>
      <c r="P10" s="37">
        <f t="shared" si="1"/>
        <v>0.18479999999999563</v>
      </c>
      <c r="Q10" s="723"/>
      <c r="R10" s="395">
        <f t="shared" si="5"/>
        <v>100.282</v>
      </c>
      <c r="S10" s="298">
        <f t="shared" si="7"/>
        <v>0.18280999999998926</v>
      </c>
      <c r="T10" s="689"/>
      <c r="U10" s="695"/>
      <c r="V10" s="629" t="str">
        <f t="shared" si="2"/>
        <v>---</v>
      </c>
      <c r="W10" s="242">
        <v>0</v>
      </c>
      <c r="X10" s="648"/>
      <c r="Y10" s="217"/>
    </row>
    <row r="11" spans="1:25">
      <c r="A11" s="202">
        <v>34516</v>
      </c>
      <c r="B11" s="1766">
        <v>98.5897345451191</v>
      </c>
      <c r="C11" s="21">
        <f t="shared" si="3"/>
        <v>0.23044134770752578</v>
      </c>
      <c r="D11" s="1768"/>
      <c r="E11" s="690">
        <f>SUM(B9:B11)/3</f>
        <v>98.345736145055994</v>
      </c>
      <c r="F11" s="267">
        <f t="shared" si="6"/>
        <v>0.26831396132703844</v>
      </c>
      <c r="G11" s="614">
        <f t="shared" ref="G11:G14" si="8">SUM(B5:B11)/7</f>
        <v>97.762879522940906</v>
      </c>
      <c r="H11" s="296"/>
      <c r="I11" s="1738" t="s">
        <v>344</v>
      </c>
      <c r="J11" s="1753" t="str">
        <f t="shared" si="0"/>
        <v>---</v>
      </c>
      <c r="K11" s="1752">
        <v>0</v>
      </c>
      <c r="L11" s="1694"/>
      <c r="M11" s="10"/>
      <c r="N11" s="202">
        <v>34516</v>
      </c>
      <c r="O11" s="714">
        <v>100.6574</v>
      </c>
      <c r="P11" s="37">
        <f t="shared" si="1"/>
        <v>0.19259999999999877</v>
      </c>
      <c r="Q11" s="723"/>
      <c r="R11" s="395">
        <f t="shared" si="5"/>
        <v>100.4674</v>
      </c>
      <c r="S11" s="298">
        <f t="shared" si="7"/>
        <v>0.18540000000000134</v>
      </c>
      <c r="T11" s="690">
        <f t="shared" ref="T11:T14" si="9">SUM(O5:O11)/7</f>
        <v>100.07479714285715</v>
      </c>
      <c r="U11" s="696"/>
      <c r="V11" s="629" t="str">
        <f t="shared" si="2"/>
        <v>---</v>
      </c>
      <c r="W11" s="242">
        <v>0</v>
      </c>
      <c r="X11" s="648"/>
      <c r="Y11" s="217"/>
    </row>
    <row r="12" spans="1:25">
      <c r="A12" s="202">
        <v>34547</v>
      </c>
      <c r="B12" s="1766">
        <v>98.747471750904623</v>
      </c>
      <c r="C12" s="21">
        <f t="shared" si="3"/>
        <v>0.15773720578552286</v>
      </c>
      <c r="D12" s="1768"/>
      <c r="E12" s="690">
        <f t="shared" ref="E12:E75" si="10">SUM(B10:B12)/3</f>
        <v>98.565499831145118</v>
      </c>
      <c r="F12" s="267">
        <f t="shared" si="6"/>
        <v>0.21976368608912367</v>
      </c>
      <c r="G12" s="614">
        <f t="shared" si="8"/>
        <v>98.031150420358401</v>
      </c>
      <c r="H12" s="636">
        <f t="shared" si="6"/>
        <v>0.26827089741749433</v>
      </c>
      <c r="I12" s="1738" t="s">
        <v>344</v>
      </c>
      <c r="J12" s="1753" t="str">
        <f t="shared" si="0"/>
        <v>---</v>
      </c>
      <c r="K12" s="1752">
        <v>0</v>
      </c>
      <c r="L12" s="1694"/>
      <c r="M12" s="10"/>
      <c r="N12" s="202">
        <v>34547</v>
      </c>
      <c r="O12" s="714">
        <v>100.8484</v>
      </c>
      <c r="P12" s="37">
        <f t="shared" si="1"/>
        <v>0.1910000000000025</v>
      </c>
      <c r="Q12" s="723"/>
      <c r="R12" s="395">
        <f t="shared" si="5"/>
        <v>100.65686666666666</v>
      </c>
      <c r="S12" s="298">
        <f t="shared" si="7"/>
        <v>0.1894666666666609</v>
      </c>
      <c r="T12" s="690">
        <f t="shared" si="9"/>
        <v>100.28093285714286</v>
      </c>
      <c r="U12" s="267">
        <f t="shared" ref="U12:U75" si="11">T12-T11</f>
        <v>0.20613571428570765</v>
      </c>
      <c r="V12" s="629" t="str">
        <f t="shared" si="2"/>
        <v>---</v>
      </c>
      <c r="W12" s="242">
        <v>0</v>
      </c>
      <c r="X12" s="648"/>
      <c r="Y12" s="217"/>
    </row>
    <row r="13" spans="1:25">
      <c r="A13" s="202">
        <v>34578</v>
      </c>
      <c r="B13" s="1766">
        <v>98.790245355043041</v>
      </c>
      <c r="C13" s="21">
        <f t="shared" si="3"/>
        <v>4.2773604138417909E-2</v>
      </c>
      <c r="D13" s="1768"/>
      <c r="E13" s="690">
        <f t="shared" si="10"/>
        <v>98.709150550355602</v>
      </c>
      <c r="F13" s="267">
        <f t="shared" si="6"/>
        <v>0.14365071921048411</v>
      </c>
      <c r="G13" s="614">
        <f t="shared" si="8"/>
        <v>98.262566006653472</v>
      </c>
      <c r="H13" s="636">
        <f t="shared" si="6"/>
        <v>0.23141558629507131</v>
      </c>
      <c r="I13" s="1738" t="s">
        <v>344</v>
      </c>
      <c r="J13" s="1753" t="str">
        <f t="shared" si="0"/>
        <v>---</v>
      </c>
      <c r="K13" s="1752">
        <v>0</v>
      </c>
      <c r="L13" s="1694"/>
      <c r="M13" s="10"/>
      <c r="N13" s="202">
        <v>34578</v>
      </c>
      <c r="O13" s="714">
        <v>101.009</v>
      </c>
      <c r="P13" s="37">
        <f t="shared" si="1"/>
        <v>0.1606000000000023</v>
      </c>
      <c r="Q13" s="723"/>
      <c r="R13" s="395">
        <f t="shared" si="5"/>
        <v>100.83826666666666</v>
      </c>
      <c r="S13" s="298">
        <f t="shared" si="7"/>
        <v>0.18139999999999645</v>
      </c>
      <c r="T13" s="690">
        <f t="shared" si="9"/>
        <v>100.46816714285715</v>
      </c>
      <c r="U13" s="267">
        <f t="shared" si="11"/>
        <v>0.18723428571429679</v>
      </c>
      <c r="V13" s="629" t="str">
        <f t="shared" si="2"/>
        <v>---</v>
      </c>
      <c r="W13" s="242">
        <v>0</v>
      </c>
      <c r="X13" s="648"/>
      <c r="Y13" s="217"/>
    </row>
    <row r="14" spans="1:25">
      <c r="A14" s="202">
        <v>34608</v>
      </c>
      <c r="B14" s="1766">
        <v>98.740514045438545</v>
      </c>
      <c r="C14" s="21">
        <f t="shared" si="3"/>
        <v>-4.9731309604496232E-2</v>
      </c>
      <c r="D14" s="1768"/>
      <c r="E14" s="690">
        <f t="shared" si="10"/>
        <v>98.759410383795398</v>
      </c>
      <c r="F14" s="267">
        <f t="shared" si="6"/>
        <v>5.0259833439795898E-2</v>
      </c>
      <c r="G14" s="614">
        <f t="shared" si="8"/>
        <v>98.442890321098872</v>
      </c>
      <c r="H14" s="636">
        <f t="shared" si="6"/>
        <v>0.18032431444540009</v>
      </c>
      <c r="I14" s="1738" t="s">
        <v>344</v>
      </c>
      <c r="J14" s="1753" t="str">
        <f t="shared" si="0"/>
        <v>---</v>
      </c>
      <c r="K14" s="1752">
        <v>0</v>
      </c>
      <c r="L14" s="1694"/>
      <c r="M14" s="10"/>
      <c r="N14" s="202">
        <v>34608</v>
      </c>
      <c r="O14" s="714">
        <v>101.08320000000001</v>
      </c>
      <c r="P14" s="37">
        <f t="shared" si="1"/>
        <v>7.4200000000004707E-2</v>
      </c>
      <c r="Q14" s="723"/>
      <c r="R14" s="395">
        <f t="shared" si="5"/>
        <v>100.98020000000001</v>
      </c>
      <c r="S14" s="298">
        <f t="shared" si="7"/>
        <v>0.14193333333335545</v>
      </c>
      <c r="T14" s="690">
        <f t="shared" si="9"/>
        <v>100.63485714285716</v>
      </c>
      <c r="U14" s="267">
        <f t="shared" si="11"/>
        <v>0.16669000000000267</v>
      </c>
      <c r="V14" s="629" t="str">
        <f t="shared" si="2"/>
        <v>---</v>
      </c>
      <c r="W14" s="242">
        <v>0</v>
      </c>
      <c r="X14" s="648"/>
      <c r="Y14" s="217"/>
    </row>
    <row r="15" spans="1:25">
      <c r="A15" s="202">
        <v>34639</v>
      </c>
      <c r="B15" s="1766">
        <v>98.632407940790443</v>
      </c>
      <c r="C15" s="21">
        <f t="shared" si="3"/>
        <v>-0.10810610464810111</v>
      </c>
      <c r="D15" s="1768"/>
      <c r="E15" s="690">
        <f t="shared" si="10"/>
        <v>98.72105578042401</v>
      </c>
      <c r="F15" s="267">
        <f t="shared" si="6"/>
        <v>-3.8354603371388407E-2</v>
      </c>
      <c r="G15" s="614">
        <f>SUM(B9:B15)/7</f>
        <v>98.563978218192105</v>
      </c>
      <c r="H15" s="636">
        <f t="shared" si="6"/>
        <v>0.12108789709323275</v>
      </c>
      <c r="I15" s="1738" t="s">
        <v>345</v>
      </c>
      <c r="J15" s="1753" t="str">
        <f t="shared" si="0"/>
        <v>---</v>
      </c>
      <c r="K15" s="1752">
        <v>0</v>
      </c>
      <c r="L15" s="1694"/>
      <c r="M15" s="10"/>
      <c r="N15" s="202">
        <v>34639</v>
      </c>
      <c r="O15" s="714">
        <v>101.012</v>
      </c>
      <c r="P15" s="37">
        <f t="shared" si="1"/>
        <v>-7.1200000000004593E-2</v>
      </c>
      <c r="Q15" s="723"/>
      <c r="R15" s="395">
        <f t="shared" si="5"/>
        <v>101.03473333333334</v>
      </c>
      <c r="S15" s="298">
        <f t="shared" si="7"/>
        <v>5.4533333333324663E-2</v>
      </c>
      <c r="T15" s="690">
        <f>SUM(O9:O15)/7</f>
        <v>100.76497142857144</v>
      </c>
      <c r="U15" s="267">
        <f t="shared" si="11"/>
        <v>0.13011428571428496</v>
      </c>
      <c r="V15" s="629" t="str">
        <f t="shared" si="2"/>
        <v>---</v>
      </c>
      <c r="W15" s="242">
        <v>0</v>
      </c>
      <c r="X15" s="648"/>
      <c r="Y15" s="217"/>
    </row>
    <row r="16" spans="1:25">
      <c r="A16" s="203">
        <v>34669</v>
      </c>
      <c r="B16" s="1779">
        <v>98.52322970034956</v>
      </c>
      <c r="C16" s="22">
        <f t="shared" si="3"/>
        <v>-0.1091782404408832</v>
      </c>
      <c r="D16" s="1769"/>
      <c r="E16" s="691">
        <f t="shared" si="10"/>
        <v>98.632050562192845</v>
      </c>
      <c r="F16" s="268">
        <f t="shared" si="6"/>
        <v>-8.9005218231164918E-2</v>
      </c>
      <c r="G16" s="615">
        <f t="shared" ref="G16:G79" si="12">SUM(B10:B16)/7</f>
        <v>98.6261280764367</v>
      </c>
      <c r="H16" s="637">
        <f t="shared" si="6"/>
        <v>6.214985824459518E-2</v>
      </c>
      <c r="I16" s="1739" t="s">
        <v>345</v>
      </c>
      <c r="J16" s="1754" t="str">
        <f t="shared" si="0"/>
        <v>谷</v>
      </c>
      <c r="K16" s="1782">
        <v>-1</v>
      </c>
      <c r="L16" s="1695"/>
      <c r="M16" s="10"/>
      <c r="N16" s="203">
        <v>34669</v>
      </c>
      <c r="O16" s="715">
        <v>100.8424</v>
      </c>
      <c r="P16" s="243">
        <f t="shared" si="1"/>
        <v>-0.16960000000000264</v>
      </c>
      <c r="Q16" s="724"/>
      <c r="R16" s="493">
        <f t="shared" si="5"/>
        <v>100.97919999999999</v>
      </c>
      <c r="S16" s="491">
        <f t="shared" si="7"/>
        <v>-5.5533333333343649E-2</v>
      </c>
      <c r="T16" s="691">
        <f t="shared" ref="T16:T79" si="13">SUM(O10:O16)/7</f>
        <v>100.8453142857143</v>
      </c>
      <c r="U16" s="268">
        <f t="shared" si="11"/>
        <v>8.0342857142852608E-2</v>
      </c>
      <c r="V16" s="630" t="str">
        <f t="shared" si="2"/>
        <v>---</v>
      </c>
      <c r="W16" s="265">
        <v>0</v>
      </c>
      <c r="X16" s="648"/>
      <c r="Y16" s="217"/>
    </row>
    <row r="17" spans="1:25">
      <c r="A17" s="202">
        <v>34700</v>
      </c>
      <c r="B17" s="1766">
        <v>98.552003656417156</v>
      </c>
      <c r="C17" s="21">
        <f t="shared" si="3"/>
        <v>2.8773956067595918E-2</v>
      </c>
      <c r="D17" s="1771">
        <f>ROUND((B17-B5)/B5*100,1)</f>
        <v>1.7</v>
      </c>
      <c r="E17" s="690">
        <f t="shared" si="10"/>
        <v>98.569213765852396</v>
      </c>
      <c r="F17" s="267">
        <f t="shared" si="6"/>
        <v>-6.2836796340448586E-2</v>
      </c>
      <c r="G17" s="614">
        <f t="shared" si="12"/>
        <v>98.653658142008922</v>
      </c>
      <c r="H17" s="636">
        <f t="shared" si="6"/>
        <v>2.7530065572221929E-2</v>
      </c>
      <c r="I17" s="1738" t="s">
        <v>346</v>
      </c>
      <c r="J17" s="1755" t="str">
        <f t="shared" si="0"/>
        <v>---</v>
      </c>
      <c r="K17" s="1752">
        <v>0</v>
      </c>
      <c r="L17" s="1694"/>
      <c r="M17" s="10"/>
      <c r="N17" s="201">
        <v>34700</v>
      </c>
      <c r="O17" s="714">
        <v>100.61499999999999</v>
      </c>
      <c r="P17" s="37">
        <f t="shared" si="1"/>
        <v>-0.22740000000000293</v>
      </c>
      <c r="Q17" s="264">
        <f>ROUND((O17-O5)/O5*100,2)</f>
        <v>1.22</v>
      </c>
      <c r="R17" s="395">
        <f t="shared" ref="R17:R80" si="14">SUM(O15:O17)/3</f>
        <v>100.82313333333333</v>
      </c>
      <c r="S17" s="298">
        <f t="shared" si="7"/>
        <v>-0.15606666666666058</v>
      </c>
      <c r="T17" s="692">
        <f t="shared" si="13"/>
        <v>100.86677142857141</v>
      </c>
      <c r="U17" s="269">
        <f t="shared" si="11"/>
        <v>2.1457142857116196E-2</v>
      </c>
      <c r="V17" s="629" t="str">
        <f t="shared" si="2"/>
        <v>---</v>
      </c>
      <c r="W17" s="242">
        <v>0</v>
      </c>
      <c r="X17" s="648"/>
      <c r="Y17" s="217"/>
    </row>
    <row r="18" spans="1:25">
      <c r="A18" s="202">
        <v>34731</v>
      </c>
      <c r="B18" s="1766">
        <v>98.812476242517107</v>
      </c>
      <c r="C18" s="21">
        <f t="shared" si="3"/>
        <v>0.26047258609995083</v>
      </c>
      <c r="D18" s="1771">
        <f t="shared" ref="D18:D81" si="15">ROUND((B18-B6)/B6*100,1)</f>
        <v>1.7</v>
      </c>
      <c r="E18" s="690">
        <f t="shared" si="10"/>
        <v>98.629236533094613</v>
      </c>
      <c r="F18" s="267">
        <f t="shared" si="6"/>
        <v>6.0022767242216446E-2</v>
      </c>
      <c r="G18" s="614">
        <f t="shared" si="12"/>
        <v>98.685478384494346</v>
      </c>
      <c r="H18" s="636">
        <f t="shared" si="6"/>
        <v>3.1820242485423478E-2</v>
      </c>
      <c r="I18" s="1738" t="s">
        <v>345</v>
      </c>
      <c r="J18" s="1753" t="str">
        <f t="shared" si="0"/>
        <v>---</v>
      </c>
      <c r="K18" s="1752">
        <v>0</v>
      </c>
      <c r="L18" s="1694"/>
      <c r="M18" s="10"/>
      <c r="N18" s="202">
        <v>34731</v>
      </c>
      <c r="O18" s="714">
        <v>100.3497</v>
      </c>
      <c r="P18" s="37">
        <f t="shared" si="1"/>
        <v>-0.26529999999999632</v>
      </c>
      <c r="Q18" s="264">
        <f t="shared" ref="Q18:Q81" si="16">ROUND((O18-O6)/O6*100,2)</f>
        <v>0.65</v>
      </c>
      <c r="R18" s="395">
        <f t="shared" si="14"/>
        <v>100.60236666666667</v>
      </c>
      <c r="S18" s="298">
        <f t="shared" si="7"/>
        <v>-0.22076666666666256</v>
      </c>
      <c r="T18" s="690">
        <f t="shared" si="13"/>
        <v>100.82281428571427</v>
      </c>
      <c r="U18" s="267">
        <f t="shared" si="11"/>
        <v>-4.3957142857138365E-2</v>
      </c>
      <c r="V18" s="629" t="str">
        <f t="shared" si="2"/>
        <v>---</v>
      </c>
      <c r="W18" s="242">
        <v>0</v>
      </c>
      <c r="X18" s="648"/>
      <c r="Y18" s="217"/>
    </row>
    <row r="19" spans="1:25">
      <c r="A19" s="202">
        <v>34759</v>
      </c>
      <c r="B19" s="1766">
        <v>99.289093570184164</v>
      </c>
      <c r="C19" s="21">
        <f t="shared" si="3"/>
        <v>0.47661732766705711</v>
      </c>
      <c r="D19" s="1771">
        <f t="shared" si="15"/>
        <v>1.9</v>
      </c>
      <c r="E19" s="690">
        <f t="shared" si="10"/>
        <v>98.884524489706152</v>
      </c>
      <c r="F19" s="267">
        <f t="shared" si="6"/>
        <v>0.25528795661153936</v>
      </c>
      <c r="G19" s="614">
        <f t="shared" si="12"/>
        <v>98.762852930105709</v>
      </c>
      <c r="H19" s="636">
        <f t="shared" si="6"/>
        <v>7.7374545611363033E-2</v>
      </c>
      <c r="I19" s="1738" t="s">
        <v>345</v>
      </c>
      <c r="J19" s="1753" t="str">
        <f t="shared" si="0"/>
        <v>---</v>
      </c>
      <c r="K19" s="1752">
        <v>0</v>
      </c>
      <c r="L19" s="1694"/>
      <c r="M19" s="10"/>
      <c r="N19" s="202">
        <v>34759</v>
      </c>
      <c r="O19" s="714">
        <v>100.0891</v>
      </c>
      <c r="P19" s="37">
        <f t="shared" si="1"/>
        <v>-0.26059999999999661</v>
      </c>
      <c r="Q19" s="264">
        <f t="shared" si="16"/>
        <v>0.17</v>
      </c>
      <c r="R19" s="395">
        <f t="shared" si="14"/>
        <v>100.35126666666667</v>
      </c>
      <c r="S19" s="298">
        <f t="shared" si="7"/>
        <v>-0.25109999999999388</v>
      </c>
      <c r="T19" s="690">
        <f t="shared" si="13"/>
        <v>100.71434285714285</v>
      </c>
      <c r="U19" s="267">
        <f t="shared" si="11"/>
        <v>-0.10847142857141989</v>
      </c>
      <c r="V19" s="629" t="str">
        <f t="shared" si="2"/>
        <v>---</v>
      </c>
      <c r="W19" s="242">
        <v>0</v>
      </c>
      <c r="X19" s="648"/>
      <c r="Y19" s="217"/>
    </row>
    <row r="20" spans="1:25">
      <c r="A20" s="202">
        <v>34790</v>
      </c>
      <c r="B20" s="1766">
        <v>99.897336050387281</v>
      </c>
      <c r="C20" s="21">
        <f t="shared" si="3"/>
        <v>0.608242480203117</v>
      </c>
      <c r="D20" s="1771">
        <f t="shared" si="15"/>
        <v>2.2000000000000002</v>
      </c>
      <c r="E20" s="690">
        <f t="shared" si="10"/>
        <v>99.332968621029522</v>
      </c>
      <c r="F20" s="267">
        <f t="shared" si="6"/>
        <v>0.44844413132337024</v>
      </c>
      <c r="G20" s="614">
        <f t="shared" si="12"/>
        <v>98.921008743726333</v>
      </c>
      <c r="H20" s="636">
        <f t="shared" si="6"/>
        <v>0.15815581362062403</v>
      </c>
      <c r="I20" s="1738" t="s">
        <v>344</v>
      </c>
      <c r="J20" s="1753" t="str">
        <f t="shared" si="0"/>
        <v>---</v>
      </c>
      <c r="K20" s="1752">
        <v>0</v>
      </c>
      <c r="L20" s="1694"/>
      <c r="M20" s="10"/>
      <c r="N20" s="202">
        <v>34790</v>
      </c>
      <c r="O20" s="714">
        <v>99.887990000000002</v>
      </c>
      <c r="P20" s="37">
        <f t="shared" si="1"/>
        <v>-0.2011099999999999</v>
      </c>
      <c r="Q20" s="264">
        <f t="shared" si="16"/>
        <v>-0.21</v>
      </c>
      <c r="R20" s="395">
        <f t="shared" si="14"/>
        <v>100.10893</v>
      </c>
      <c r="S20" s="298">
        <f t="shared" si="7"/>
        <v>-0.24233666666667375</v>
      </c>
      <c r="T20" s="690">
        <f t="shared" si="13"/>
        <v>100.55419857142859</v>
      </c>
      <c r="U20" s="267">
        <f t="shared" si="11"/>
        <v>-0.1601442857142672</v>
      </c>
      <c r="V20" s="629" t="str">
        <f t="shared" si="2"/>
        <v>---</v>
      </c>
      <c r="W20" s="242">
        <v>0</v>
      </c>
      <c r="X20" s="648"/>
      <c r="Y20" s="217"/>
    </row>
    <row r="21" spans="1:25">
      <c r="A21" s="202">
        <v>34820</v>
      </c>
      <c r="B21" s="1766">
        <v>100.49881087792457</v>
      </c>
      <c r="C21" s="21">
        <f t="shared" si="3"/>
        <v>0.60147482753728809</v>
      </c>
      <c r="D21" s="1771">
        <f t="shared" si="15"/>
        <v>2.5</v>
      </c>
      <c r="E21" s="690">
        <f t="shared" si="10"/>
        <v>99.895080166165329</v>
      </c>
      <c r="F21" s="267">
        <f t="shared" si="6"/>
        <v>0.56211154513580652</v>
      </c>
      <c r="G21" s="614">
        <f t="shared" si="12"/>
        <v>99.17219400551005</v>
      </c>
      <c r="H21" s="636">
        <f t="shared" si="6"/>
        <v>0.25118526178371781</v>
      </c>
      <c r="I21" s="1738" t="s">
        <v>344</v>
      </c>
      <c r="J21" s="1753" t="str">
        <f t="shared" si="0"/>
        <v>---</v>
      </c>
      <c r="K21" s="1752">
        <v>0</v>
      </c>
      <c r="L21" s="1694"/>
      <c r="M21" s="10"/>
      <c r="N21" s="202">
        <v>34820</v>
      </c>
      <c r="O21" s="714">
        <v>99.797700000000006</v>
      </c>
      <c r="P21" s="37">
        <f t="shared" si="1"/>
        <v>-9.0289999999995985E-2</v>
      </c>
      <c r="Q21" s="264">
        <f t="shared" si="16"/>
        <v>-0.48</v>
      </c>
      <c r="R21" s="395">
        <f t="shared" si="14"/>
        <v>99.924930000000003</v>
      </c>
      <c r="S21" s="298">
        <f t="shared" si="7"/>
        <v>-0.1839999999999975</v>
      </c>
      <c r="T21" s="690">
        <f t="shared" si="13"/>
        <v>100.37055571428571</v>
      </c>
      <c r="U21" s="267">
        <f t="shared" si="11"/>
        <v>-0.18364285714287121</v>
      </c>
      <c r="V21" s="629" t="str">
        <f t="shared" si="2"/>
        <v>---</v>
      </c>
      <c r="W21" s="242">
        <v>0</v>
      </c>
      <c r="X21" s="648"/>
      <c r="Y21" s="217"/>
    </row>
    <row r="22" spans="1:25">
      <c r="A22" s="202">
        <v>34851</v>
      </c>
      <c r="B22" s="1766">
        <v>100.9765120293394</v>
      </c>
      <c r="C22" s="21">
        <f t="shared" si="3"/>
        <v>0.47770115141483416</v>
      </c>
      <c r="D22" s="1771">
        <f t="shared" si="15"/>
        <v>2.7</v>
      </c>
      <c r="E22" s="690">
        <f t="shared" si="10"/>
        <v>100.45755298588375</v>
      </c>
      <c r="F22" s="267">
        <f t="shared" si="6"/>
        <v>0.56247281971842256</v>
      </c>
      <c r="G22" s="614">
        <f t="shared" si="12"/>
        <v>99.507066018159904</v>
      </c>
      <c r="H22" s="636">
        <f t="shared" si="6"/>
        <v>0.33487201264985345</v>
      </c>
      <c r="I22" s="1738" t="s">
        <v>344</v>
      </c>
      <c r="J22" s="1753" t="str">
        <f t="shared" si="0"/>
        <v>---</v>
      </c>
      <c r="K22" s="1752">
        <v>0</v>
      </c>
      <c r="L22" s="1694"/>
      <c r="M22" s="10"/>
      <c r="N22" s="202">
        <v>34851</v>
      </c>
      <c r="O22" s="714">
        <v>99.791640000000001</v>
      </c>
      <c r="P22" s="37">
        <f t="shared" si="1"/>
        <v>-6.0600000000050613E-3</v>
      </c>
      <c r="Q22" s="264">
        <f t="shared" si="16"/>
        <v>-0.67</v>
      </c>
      <c r="R22" s="395">
        <f t="shared" si="14"/>
        <v>99.825776666666684</v>
      </c>
      <c r="S22" s="298">
        <f t="shared" si="7"/>
        <v>-9.9153333333319438E-2</v>
      </c>
      <c r="T22" s="690">
        <f t="shared" si="13"/>
        <v>100.19621857142859</v>
      </c>
      <c r="U22" s="267">
        <f t="shared" si="11"/>
        <v>-0.17433714285712654</v>
      </c>
      <c r="V22" s="629" t="str">
        <f t="shared" si="2"/>
        <v>---</v>
      </c>
      <c r="W22" s="242">
        <v>0</v>
      </c>
      <c r="X22" s="648"/>
      <c r="Y22" s="217"/>
    </row>
    <row r="23" spans="1:25">
      <c r="A23" s="202">
        <v>34881</v>
      </c>
      <c r="B23" s="1766">
        <v>101.30975593530859</v>
      </c>
      <c r="C23" s="21">
        <f t="shared" si="3"/>
        <v>0.33324390596918363</v>
      </c>
      <c r="D23" s="1771">
        <f t="shared" si="15"/>
        <v>2.8</v>
      </c>
      <c r="E23" s="690">
        <f t="shared" si="10"/>
        <v>100.92835961419085</v>
      </c>
      <c r="F23" s="267">
        <f t="shared" si="6"/>
        <v>0.47080662830710196</v>
      </c>
      <c r="G23" s="614">
        <f t="shared" si="12"/>
        <v>99.905141194582598</v>
      </c>
      <c r="H23" s="636">
        <f t="shared" si="6"/>
        <v>0.39807517642269374</v>
      </c>
      <c r="I23" s="1738" t="s">
        <v>344</v>
      </c>
      <c r="J23" s="1753" t="str">
        <f t="shared" si="0"/>
        <v>---</v>
      </c>
      <c r="K23" s="1752">
        <v>0</v>
      </c>
      <c r="L23" s="1694"/>
      <c r="M23" s="10"/>
      <c r="N23" s="202">
        <v>34881</v>
      </c>
      <c r="O23" s="714">
        <v>99.855450000000005</v>
      </c>
      <c r="P23" s="37">
        <f t="shared" si="1"/>
        <v>6.3810000000003697E-2</v>
      </c>
      <c r="Q23" s="264">
        <f t="shared" si="16"/>
        <v>-0.8</v>
      </c>
      <c r="R23" s="395">
        <f t="shared" si="14"/>
        <v>99.814930000000004</v>
      </c>
      <c r="S23" s="298">
        <f t="shared" si="7"/>
        <v>-1.0846666666679994E-2</v>
      </c>
      <c r="T23" s="690">
        <f t="shared" si="13"/>
        <v>100.05522571428573</v>
      </c>
      <c r="U23" s="267">
        <f t="shared" si="11"/>
        <v>-0.14099285714286225</v>
      </c>
      <c r="V23" s="629" t="str">
        <f t="shared" si="2"/>
        <v>---</v>
      </c>
      <c r="W23" s="242">
        <v>0</v>
      </c>
      <c r="X23" s="648"/>
      <c r="Y23" s="217"/>
    </row>
    <row r="24" spans="1:25">
      <c r="A24" s="202">
        <v>34912</v>
      </c>
      <c r="B24" s="1766">
        <v>101.52972222131775</v>
      </c>
      <c r="C24" s="21">
        <f t="shared" si="3"/>
        <v>0.21996628600916779</v>
      </c>
      <c r="D24" s="1771">
        <f t="shared" si="15"/>
        <v>2.8</v>
      </c>
      <c r="E24" s="690">
        <f t="shared" si="10"/>
        <v>101.27199672865525</v>
      </c>
      <c r="F24" s="267">
        <f t="shared" si="6"/>
        <v>0.34363711446439993</v>
      </c>
      <c r="G24" s="614">
        <f t="shared" si="12"/>
        <v>100.33052956099699</v>
      </c>
      <c r="H24" s="636">
        <f t="shared" si="6"/>
        <v>0.42538836641439559</v>
      </c>
      <c r="I24" s="1738" t="s">
        <v>344</v>
      </c>
      <c r="J24" s="1753" t="str">
        <f t="shared" si="0"/>
        <v>---</v>
      </c>
      <c r="K24" s="1752">
        <v>0</v>
      </c>
      <c r="L24" s="1694"/>
      <c r="M24" s="10"/>
      <c r="N24" s="202">
        <v>34912</v>
      </c>
      <c r="O24" s="714">
        <v>99.993039999999993</v>
      </c>
      <c r="P24" s="37">
        <f t="shared" si="1"/>
        <v>0.13758999999998878</v>
      </c>
      <c r="Q24" s="264">
        <f t="shared" si="16"/>
        <v>-0.85</v>
      </c>
      <c r="R24" s="395">
        <f t="shared" si="14"/>
        <v>99.880043333333333</v>
      </c>
      <c r="S24" s="298">
        <f t="shared" si="7"/>
        <v>6.5113333333329138E-2</v>
      </c>
      <c r="T24" s="690">
        <f t="shared" si="13"/>
        <v>99.966374285714295</v>
      </c>
      <c r="U24" s="267">
        <f t="shared" si="11"/>
        <v>-8.8851428571430802E-2</v>
      </c>
      <c r="V24" s="629" t="str">
        <f t="shared" si="2"/>
        <v>---</v>
      </c>
      <c r="W24" s="242">
        <v>0</v>
      </c>
      <c r="X24" s="648"/>
      <c r="Y24" s="217"/>
    </row>
    <row r="25" spans="1:25">
      <c r="A25" s="202">
        <v>34943</v>
      </c>
      <c r="B25" s="1766">
        <v>101.68123813706379</v>
      </c>
      <c r="C25" s="21">
        <f t="shared" si="3"/>
        <v>0.15151591574603174</v>
      </c>
      <c r="D25" s="1771">
        <f t="shared" si="15"/>
        <v>2.9</v>
      </c>
      <c r="E25" s="690">
        <f t="shared" si="10"/>
        <v>101.50690543123005</v>
      </c>
      <c r="F25" s="267">
        <f t="shared" si="6"/>
        <v>0.23490870257479912</v>
      </c>
      <c r="G25" s="614">
        <f t="shared" si="12"/>
        <v>100.74035268878937</v>
      </c>
      <c r="H25" s="636">
        <f t="shared" si="6"/>
        <v>0.40982312779237873</v>
      </c>
      <c r="I25" s="1738" t="s">
        <v>344</v>
      </c>
      <c r="J25" s="1753" t="str">
        <f t="shared" si="0"/>
        <v>---</v>
      </c>
      <c r="K25" s="1752">
        <v>0</v>
      </c>
      <c r="L25" s="1694"/>
      <c r="M25" s="10"/>
      <c r="N25" s="202">
        <v>34943</v>
      </c>
      <c r="O25" s="714">
        <v>100.16289999999999</v>
      </c>
      <c r="P25" s="37">
        <f t="shared" si="1"/>
        <v>0.1698599999999999</v>
      </c>
      <c r="Q25" s="264">
        <f t="shared" si="16"/>
        <v>-0.84</v>
      </c>
      <c r="R25" s="395">
        <f t="shared" si="14"/>
        <v>100.00379666666667</v>
      </c>
      <c r="S25" s="298">
        <f t="shared" si="7"/>
        <v>0.12375333333334027</v>
      </c>
      <c r="T25" s="690">
        <f t="shared" si="13"/>
        <v>99.939688571428562</v>
      </c>
      <c r="U25" s="267">
        <f t="shared" si="11"/>
        <v>-2.6685714285733297E-2</v>
      </c>
      <c r="V25" s="629" t="str">
        <f t="shared" si="2"/>
        <v>---</v>
      </c>
      <c r="W25" s="242">
        <v>0</v>
      </c>
      <c r="X25" s="648"/>
      <c r="Y25" s="217"/>
    </row>
    <row r="26" spans="1:25">
      <c r="A26" s="202">
        <v>34973</v>
      </c>
      <c r="B26" s="1766">
        <v>101.82182891717773</v>
      </c>
      <c r="C26" s="21">
        <f t="shared" si="3"/>
        <v>0.14059078011393922</v>
      </c>
      <c r="D26" s="1771">
        <f t="shared" si="15"/>
        <v>3.1</v>
      </c>
      <c r="E26" s="690">
        <f t="shared" si="10"/>
        <v>101.67759642518642</v>
      </c>
      <c r="F26" s="267">
        <f t="shared" si="6"/>
        <v>0.17069099395637011</v>
      </c>
      <c r="G26" s="614">
        <f t="shared" si="12"/>
        <v>101.10217202407416</v>
      </c>
      <c r="H26" s="636">
        <f t="shared" si="6"/>
        <v>0.36181933528479249</v>
      </c>
      <c r="I26" s="1738" t="s">
        <v>344</v>
      </c>
      <c r="J26" s="1753" t="str">
        <f t="shared" si="0"/>
        <v>---</v>
      </c>
      <c r="K26" s="1752">
        <v>0</v>
      </c>
      <c r="L26" s="1694"/>
      <c r="M26" s="10"/>
      <c r="N26" s="202">
        <v>34973</v>
      </c>
      <c r="O26" s="714">
        <v>100.3242</v>
      </c>
      <c r="P26" s="37">
        <f t="shared" si="1"/>
        <v>0.16130000000001132</v>
      </c>
      <c r="Q26" s="264">
        <f t="shared" si="16"/>
        <v>-0.75</v>
      </c>
      <c r="R26" s="395">
        <f t="shared" si="14"/>
        <v>100.16004666666667</v>
      </c>
      <c r="S26" s="298">
        <f t="shared" si="7"/>
        <v>0.15625</v>
      </c>
      <c r="T26" s="690">
        <f t="shared" si="13"/>
        <v>99.973274285714297</v>
      </c>
      <c r="U26" s="267">
        <f t="shared" si="11"/>
        <v>3.358571428573498E-2</v>
      </c>
      <c r="V26" s="629" t="str">
        <f t="shared" si="2"/>
        <v>---</v>
      </c>
      <c r="W26" s="242">
        <v>0</v>
      </c>
      <c r="X26" s="648"/>
      <c r="Y26" s="217"/>
    </row>
    <row r="27" spans="1:25">
      <c r="A27" s="202">
        <v>35004</v>
      </c>
      <c r="B27" s="1766">
        <v>101.96118168555211</v>
      </c>
      <c r="C27" s="21">
        <f t="shared" si="3"/>
        <v>0.13935276837437982</v>
      </c>
      <c r="D27" s="1771">
        <f t="shared" si="15"/>
        <v>3.4</v>
      </c>
      <c r="E27" s="690">
        <f t="shared" si="10"/>
        <v>101.82141624659788</v>
      </c>
      <c r="F27" s="267">
        <f t="shared" si="6"/>
        <v>0.143819821411455</v>
      </c>
      <c r="G27" s="614">
        <f t="shared" si="12"/>
        <v>101.397007114812</v>
      </c>
      <c r="H27" s="636">
        <f t="shared" si="6"/>
        <v>0.29483509073783409</v>
      </c>
      <c r="I27" s="1738" t="s">
        <v>344</v>
      </c>
      <c r="J27" s="1753" t="str">
        <f t="shared" si="0"/>
        <v>---</v>
      </c>
      <c r="K27" s="1752">
        <v>0</v>
      </c>
      <c r="L27" s="1694"/>
      <c r="M27" s="10"/>
      <c r="N27" s="202">
        <v>35004</v>
      </c>
      <c r="O27" s="714">
        <v>100.4513</v>
      </c>
      <c r="P27" s="37">
        <f t="shared" si="1"/>
        <v>0.12709999999999866</v>
      </c>
      <c r="Q27" s="264">
        <f t="shared" si="16"/>
        <v>-0.56000000000000005</v>
      </c>
      <c r="R27" s="395">
        <f t="shared" si="14"/>
        <v>100.3128</v>
      </c>
      <c r="S27" s="298">
        <f t="shared" si="7"/>
        <v>0.15275333333332242</v>
      </c>
      <c r="T27" s="690">
        <f t="shared" si="13"/>
        <v>100.05374714285715</v>
      </c>
      <c r="U27" s="267">
        <f t="shared" si="11"/>
        <v>8.047285714285124E-2</v>
      </c>
      <c r="V27" s="629" t="str">
        <f t="shared" si="2"/>
        <v>---</v>
      </c>
      <c r="W27" s="242">
        <v>0</v>
      </c>
      <c r="X27" s="648"/>
      <c r="Y27" s="217"/>
    </row>
    <row r="28" spans="1:25">
      <c r="A28" s="202">
        <v>35034</v>
      </c>
      <c r="B28" s="1766">
        <v>102.08590453060397</v>
      </c>
      <c r="C28" s="21">
        <f t="shared" si="3"/>
        <v>0.12472284505186337</v>
      </c>
      <c r="D28" s="1771">
        <f t="shared" si="15"/>
        <v>3.6</v>
      </c>
      <c r="E28" s="690">
        <f t="shared" si="10"/>
        <v>101.9563050444446</v>
      </c>
      <c r="F28" s="267">
        <f t="shared" si="6"/>
        <v>0.13488879784672747</v>
      </c>
      <c r="G28" s="614">
        <f t="shared" si="12"/>
        <v>101.62373477948049</v>
      </c>
      <c r="H28" s="636">
        <f t="shared" si="6"/>
        <v>0.22672766466848771</v>
      </c>
      <c r="I28" s="1738" t="s">
        <v>344</v>
      </c>
      <c r="J28" s="1753" t="str">
        <f t="shared" si="0"/>
        <v>---</v>
      </c>
      <c r="K28" s="1752">
        <v>0</v>
      </c>
      <c r="L28" s="1694"/>
      <c r="M28" s="10"/>
      <c r="N28" s="203">
        <v>35034</v>
      </c>
      <c r="O28" s="714">
        <v>100.556</v>
      </c>
      <c r="P28" s="37">
        <f t="shared" si="1"/>
        <v>0.10469999999999402</v>
      </c>
      <c r="Q28" s="544">
        <f t="shared" si="16"/>
        <v>-0.28000000000000003</v>
      </c>
      <c r="R28" s="395">
        <f t="shared" si="14"/>
        <v>100.44383333333333</v>
      </c>
      <c r="S28" s="298">
        <f t="shared" si="7"/>
        <v>0.13103333333333467</v>
      </c>
      <c r="T28" s="691">
        <f t="shared" si="13"/>
        <v>100.16207571428572</v>
      </c>
      <c r="U28" s="268">
        <f t="shared" si="11"/>
        <v>0.10832857142857222</v>
      </c>
      <c r="V28" s="630" t="str">
        <f t="shared" si="2"/>
        <v>---</v>
      </c>
      <c r="W28" s="265">
        <v>0</v>
      </c>
      <c r="X28" s="648"/>
      <c r="Y28" s="217"/>
    </row>
    <row r="29" spans="1:25">
      <c r="A29" s="201">
        <v>35065</v>
      </c>
      <c r="B29" s="1780">
        <v>102.17526619422459</v>
      </c>
      <c r="C29" s="36">
        <f t="shared" si="3"/>
        <v>8.9361663620621812E-2</v>
      </c>
      <c r="D29" s="1770">
        <f t="shared" si="15"/>
        <v>3.7</v>
      </c>
      <c r="E29" s="692">
        <f t="shared" si="10"/>
        <v>102.07411747012689</v>
      </c>
      <c r="F29" s="269">
        <f t="shared" si="6"/>
        <v>0.11781242568228834</v>
      </c>
      <c r="G29" s="616">
        <f t="shared" si="12"/>
        <v>101.79498537446409</v>
      </c>
      <c r="H29" s="638">
        <f t="shared" si="6"/>
        <v>0.17125059498360429</v>
      </c>
      <c r="I29" s="1740" t="s">
        <v>344</v>
      </c>
      <c r="J29" s="1753" t="str">
        <f t="shared" si="0"/>
        <v>---</v>
      </c>
      <c r="K29" s="1781">
        <v>0</v>
      </c>
      <c r="L29" s="1794"/>
      <c r="M29" s="10"/>
      <c r="N29" s="202">
        <v>35065</v>
      </c>
      <c r="O29" s="716">
        <v>100.6525</v>
      </c>
      <c r="P29" s="245">
        <f t="shared" si="1"/>
        <v>9.6500000000006025E-2</v>
      </c>
      <c r="Q29" s="264">
        <f t="shared" si="16"/>
        <v>0.04</v>
      </c>
      <c r="R29" s="645">
        <f t="shared" si="14"/>
        <v>100.55326666666667</v>
      </c>
      <c r="S29" s="646">
        <f t="shared" si="7"/>
        <v>0.10943333333334238</v>
      </c>
      <c r="T29" s="690">
        <f t="shared" si="13"/>
        <v>100.28505571428572</v>
      </c>
      <c r="U29" s="267">
        <f t="shared" si="11"/>
        <v>0.12297999999999831</v>
      </c>
      <c r="V29" s="629" t="str">
        <f t="shared" si="2"/>
        <v>---</v>
      </c>
      <c r="W29" s="242">
        <v>0</v>
      </c>
      <c r="X29" s="648"/>
      <c r="Y29" s="217"/>
    </row>
    <row r="30" spans="1:25">
      <c r="A30" s="202">
        <v>35096</v>
      </c>
      <c r="B30" s="1766">
        <v>102.23962518314502</v>
      </c>
      <c r="C30" s="21">
        <f t="shared" si="3"/>
        <v>6.4358988920432125E-2</v>
      </c>
      <c r="D30" s="1771">
        <f t="shared" si="15"/>
        <v>3.5</v>
      </c>
      <c r="E30" s="690">
        <f t="shared" si="10"/>
        <v>102.16693196932454</v>
      </c>
      <c r="F30" s="267">
        <f t="shared" si="6"/>
        <v>9.281449919764384E-2</v>
      </c>
      <c r="G30" s="614">
        <f t="shared" si="12"/>
        <v>101.92782383844069</v>
      </c>
      <c r="H30" s="636">
        <f t="shared" si="6"/>
        <v>0.13283846397659715</v>
      </c>
      <c r="I30" s="1738" t="s">
        <v>344</v>
      </c>
      <c r="J30" s="1753" t="str">
        <f t="shared" si="0"/>
        <v>---</v>
      </c>
      <c r="K30" s="1752">
        <v>0</v>
      </c>
      <c r="L30" s="1694"/>
      <c r="M30" s="10"/>
      <c r="N30" s="202">
        <v>35096</v>
      </c>
      <c r="O30" s="714">
        <v>100.7448</v>
      </c>
      <c r="P30" s="37">
        <f t="shared" si="1"/>
        <v>9.2299999999994498E-2</v>
      </c>
      <c r="Q30" s="264">
        <f t="shared" si="16"/>
        <v>0.39</v>
      </c>
      <c r="R30" s="395">
        <f t="shared" si="14"/>
        <v>100.6511</v>
      </c>
      <c r="S30" s="298">
        <f t="shared" si="7"/>
        <v>9.7833333333326777E-2</v>
      </c>
      <c r="T30" s="690">
        <f t="shared" si="13"/>
        <v>100.41210571428572</v>
      </c>
      <c r="U30" s="267">
        <f t="shared" si="11"/>
        <v>0.127049999999997</v>
      </c>
      <c r="V30" s="629" t="str">
        <f t="shared" si="2"/>
        <v>---</v>
      </c>
      <c r="W30" s="242">
        <v>0</v>
      </c>
      <c r="X30" s="648"/>
      <c r="Y30" s="217"/>
    </row>
    <row r="31" spans="1:25">
      <c r="A31" s="202">
        <v>35125</v>
      </c>
      <c r="B31" s="1766">
        <v>102.28890949282298</v>
      </c>
      <c r="C31" s="21">
        <f t="shared" si="3"/>
        <v>4.9284309677958049E-2</v>
      </c>
      <c r="D31" s="1771">
        <f t="shared" si="15"/>
        <v>3</v>
      </c>
      <c r="E31" s="690">
        <f t="shared" si="10"/>
        <v>102.23460029006419</v>
      </c>
      <c r="F31" s="267">
        <f t="shared" si="6"/>
        <v>6.7668320739656451E-2</v>
      </c>
      <c r="G31" s="614">
        <f t="shared" si="12"/>
        <v>102.03627916294145</v>
      </c>
      <c r="H31" s="636">
        <f t="shared" si="6"/>
        <v>0.10845532450076689</v>
      </c>
      <c r="I31" s="1738" t="s">
        <v>344</v>
      </c>
      <c r="J31" s="1753" t="str">
        <f t="shared" si="0"/>
        <v>---</v>
      </c>
      <c r="K31" s="1752">
        <v>0</v>
      </c>
      <c r="L31" s="1694"/>
      <c r="M31" s="10"/>
      <c r="N31" s="202">
        <v>35125</v>
      </c>
      <c r="O31" s="714">
        <v>100.8219</v>
      </c>
      <c r="P31" s="37">
        <f t="shared" si="1"/>
        <v>7.7100000000001501E-2</v>
      </c>
      <c r="Q31" s="264">
        <f t="shared" si="16"/>
        <v>0.73</v>
      </c>
      <c r="R31" s="395">
        <f t="shared" si="14"/>
        <v>100.73973333333333</v>
      </c>
      <c r="S31" s="298">
        <f t="shared" si="7"/>
        <v>8.8633333333334008E-2</v>
      </c>
      <c r="T31" s="690">
        <f t="shared" si="13"/>
        <v>100.53051428571428</v>
      </c>
      <c r="U31" s="267">
        <f t="shared" si="11"/>
        <v>0.11840857142856009</v>
      </c>
      <c r="V31" s="629" t="str">
        <f t="shared" si="2"/>
        <v>---</v>
      </c>
      <c r="W31" s="242">
        <v>0</v>
      </c>
      <c r="X31" s="648"/>
      <c r="Y31" s="217"/>
    </row>
    <row r="32" spans="1:25">
      <c r="A32" s="202">
        <v>35156</v>
      </c>
      <c r="B32" s="1766">
        <v>102.36024019216897</v>
      </c>
      <c r="C32" s="21">
        <f t="shared" si="3"/>
        <v>7.1330699345992343E-2</v>
      </c>
      <c r="D32" s="1771">
        <f t="shared" si="15"/>
        <v>2.5</v>
      </c>
      <c r="E32" s="690">
        <f t="shared" si="10"/>
        <v>102.296258289379</v>
      </c>
      <c r="F32" s="267">
        <f t="shared" si="6"/>
        <v>6.1657999314803646E-2</v>
      </c>
      <c r="G32" s="614">
        <f t="shared" si="12"/>
        <v>102.13327945652792</v>
      </c>
      <c r="H32" s="636">
        <f t="shared" si="6"/>
        <v>9.7000293586461339E-2</v>
      </c>
      <c r="I32" s="1738" t="s">
        <v>344</v>
      </c>
      <c r="J32" s="1753" t="str">
        <f t="shared" si="0"/>
        <v>---</v>
      </c>
      <c r="K32" s="1752">
        <v>0</v>
      </c>
      <c r="L32" s="1694"/>
      <c r="M32" s="10"/>
      <c r="N32" s="202">
        <v>35156</v>
      </c>
      <c r="O32" s="714">
        <v>100.85760000000001</v>
      </c>
      <c r="P32" s="37">
        <f t="shared" si="1"/>
        <v>3.5700000000005616E-2</v>
      </c>
      <c r="Q32" s="264">
        <f t="shared" si="16"/>
        <v>0.97</v>
      </c>
      <c r="R32" s="395">
        <f t="shared" si="14"/>
        <v>100.80810000000001</v>
      </c>
      <c r="S32" s="298">
        <f t="shared" si="7"/>
        <v>6.8366666666676679E-2</v>
      </c>
      <c r="T32" s="690">
        <f t="shared" si="13"/>
        <v>100.62975714285714</v>
      </c>
      <c r="U32" s="267">
        <f t="shared" si="11"/>
        <v>9.9242857142868957E-2</v>
      </c>
      <c r="V32" s="629" t="str">
        <f t="shared" si="2"/>
        <v>---</v>
      </c>
      <c r="W32" s="242">
        <v>0</v>
      </c>
      <c r="X32" s="648"/>
      <c r="Y32" s="217"/>
    </row>
    <row r="33" spans="1:25">
      <c r="A33" s="202">
        <v>35186</v>
      </c>
      <c r="B33" s="1766">
        <v>102.47008517575355</v>
      </c>
      <c r="C33" s="21">
        <f t="shared" si="3"/>
        <v>0.10984498358457984</v>
      </c>
      <c r="D33" s="1771">
        <f t="shared" si="15"/>
        <v>2</v>
      </c>
      <c r="E33" s="690">
        <f t="shared" si="10"/>
        <v>102.37307828691517</v>
      </c>
      <c r="F33" s="267">
        <f t="shared" si="6"/>
        <v>7.6819997536176743E-2</v>
      </c>
      <c r="G33" s="614">
        <f t="shared" si="12"/>
        <v>102.22588749346731</v>
      </c>
      <c r="H33" s="636">
        <f t="shared" si="6"/>
        <v>9.2608036939395788E-2</v>
      </c>
      <c r="I33" s="1738" t="s">
        <v>344</v>
      </c>
      <c r="J33" s="1753" t="str">
        <f t="shared" si="0"/>
        <v>---</v>
      </c>
      <c r="K33" s="1752">
        <v>0</v>
      </c>
      <c r="L33" s="1694"/>
      <c r="M33" s="10"/>
      <c r="N33" s="202">
        <v>35186</v>
      </c>
      <c r="O33" s="714">
        <v>100.8257</v>
      </c>
      <c r="P33" s="37">
        <f t="shared" si="1"/>
        <v>-3.1900000000007367E-2</v>
      </c>
      <c r="Q33" s="264">
        <f t="shared" si="16"/>
        <v>1.03</v>
      </c>
      <c r="R33" s="395">
        <f t="shared" si="14"/>
        <v>100.83506666666666</v>
      </c>
      <c r="S33" s="298">
        <f t="shared" si="7"/>
        <v>2.6966666666652372E-2</v>
      </c>
      <c r="T33" s="690">
        <f t="shared" si="13"/>
        <v>100.70140000000001</v>
      </c>
      <c r="U33" s="267">
        <f t="shared" si="11"/>
        <v>7.1642857142862226E-2</v>
      </c>
      <c r="V33" s="629" t="str">
        <f t="shared" si="2"/>
        <v>---</v>
      </c>
      <c r="W33" s="242">
        <v>0</v>
      </c>
      <c r="X33" s="648"/>
      <c r="Y33" s="217"/>
    </row>
    <row r="34" spans="1:25">
      <c r="A34" s="202">
        <v>35217</v>
      </c>
      <c r="B34" s="1766">
        <v>102.58860349903328</v>
      </c>
      <c r="C34" s="21">
        <f t="shared" si="3"/>
        <v>0.11851832327973</v>
      </c>
      <c r="D34" s="1771">
        <f t="shared" si="15"/>
        <v>1.6</v>
      </c>
      <c r="E34" s="690">
        <f t="shared" si="10"/>
        <v>102.47297628898527</v>
      </c>
      <c r="F34" s="267">
        <f t="shared" si="6"/>
        <v>9.9898002070091252E-2</v>
      </c>
      <c r="G34" s="614">
        <f t="shared" si="12"/>
        <v>102.31551918110749</v>
      </c>
      <c r="H34" s="636">
        <f t="shared" si="6"/>
        <v>8.963168764017837E-2</v>
      </c>
      <c r="I34" s="1738" t="s">
        <v>344</v>
      </c>
      <c r="J34" s="1753" t="str">
        <f t="shared" si="0"/>
        <v>---</v>
      </c>
      <c r="K34" s="1752">
        <v>0</v>
      </c>
      <c r="L34" s="1694"/>
      <c r="M34" s="10"/>
      <c r="N34" s="202">
        <v>35217</v>
      </c>
      <c r="O34" s="714">
        <v>100.7557</v>
      </c>
      <c r="P34" s="37">
        <f t="shared" si="1"/>
        <v>-6.9999999999993179E-2</v>
      </c>
      <c r="Q34" s="264">
        <f t="shared" si="16"/>
        <v>0.97</v>
      </c>
      <c r="R34" s="395">
        <f t="shared" si="14"/>
        <v>100.813</v>
      </c>
      <c r="S34" s="298">
        <f t="shared" si="7"/>
        <v>-2.206666666666024E-2</v>
      </c>
      <c r="T34" s="690">
        <f t="shared" si="13"/>
        <v>100.74488571428573</v>
      </c>
      <c r="U34" s="267">
        <f t="shared" si="11"/>
        <v>4.3485714285722565E-2</v>
      </c>
      <c r="V34" s="629" t="str">
        <f t="shared" si="2"/>
        <v>---</v>
      </c>
      <c r="W34" s="242">
        <v>0</v>
      </c>
      <c r="X34" s="648"/>
      <c r="Y34" s="217"/>
    </row>
    <row r="35" spans="1:25">
      <c r="A35" s="202">
        <v>35247</v>
      </c>
      <c r="B35" s="1766">
        <v>102.69478104528504</v>
      </c>
      <c r="C35" s="21">
        <f t="shared" si="3"/>
        <v>0.10617754625175735</v>
      </c>
      <c r="D35" s="1771">
        <f t="shared" si="15"/>
        <v>1.4</v>
      </c>
      <c r="E35" s="690">
        <f t="shared" si="10"/>
        <v>102.58448990669062</v>
      </c>
      <c r="F35" s="267">
        <f t="shared" si="6"/>
        <v>0.11151361770535573</v>
      </c>
      <c r="G35" s="614">
        <f t="shared" si="12"/>
        <v>102.40250154034764</v>
      </c>
      <c r="H35" s="636">
        <f t="shared" si="6"/>
        <v>8.6982359240153073E-2</v>
      </c>
      <c r="I35" s="1738" t="s">
        <v>344</v>
      </c>
      <c r="J35" s="1753" t="str">
        <f t="shared" si="0"/>
        <v>---</v>
      </c>
      <c r="K35" s="1752">
        <v>0</v>
      </c>
      <c r="L35" s="1694"/>
      <c r="M35" s="10"/>
      <c r="N35" s="202">
        <v>35247</v>
      </c>
      <c r="O35" s="714">
        <v>100.6733</v>
      </c>
      <c r="P35" s="37">
        <f t="shared" si="1"/>
        <v>-8.2400000000006912E-2</v>
      </c>
      <c r="Q35" s="264">
        <f t="shared" si="16"/>
        <v>0.82</v>
      </c>
      <c r="R35" s="395">
        <f t="shared" si="14"/>
        <v>100.75156666666668</v>
      </c>
      <c r="S35" s="298">
        <f t="shared" si="7"/>
        <v>-6.1433333333326345E-2</v>
      </c>
      <c r="T35" s="690">
        <f t="shared" si="13"/>
        <v>100.76164285714286</v>
      </c>
      <c r="U35" s="267">
        <f t="shared" si="11"/>
        <v>1.6757142857130702E-2</v>
      </c>
      <c r="V35" s="629" t="str">
        <f t="shared" si="2"/>
        <v>---</v>
      </c>
      <c r="W35" s="242">
        <v>0</v>
      </c>
      <c r="X35" s="648"/>
      <c r="Y35" s="217"/>
    </row>
    <row r="36" spans="1:25">
      <c r="A36" s="202">
        <v>35278</v>
      </c>
      <c r="B36" s="1766">
        <v>102.77063499920698</v>
      </c>
      <c r="C36" s="21">
        <f t="shared" si="3"/>
        <v>7.5853953921935613E-2</v>
      </c>
      <c r="D36" s="1771">
        <f t="shared" si="15"/>
        <v>1.2</v>
      </c>
      <c r="E36" s="690">
        <f t="shared" si="10"/>
        <v>102.68467318117511</v>
      </c>
      <c r="F36" s="267">
        <f t="shared" si="6"/>
        <v>0.10018327448449327</v>
      </c>
      <c r="G36" s="614">
        <f t="shared" si="12"/>
        <v>102.4875542267737</v>
      </c>
      <c r="H36" s="636">
        <f t="shared" si="6"/>
        <v>8.5052686426053015E-2</v>
      </c>
      <c r="I36" s="1738" t="s">
        <v>344</v>
      </c>
      <c r="J36" s="1753" t="str">
        <f t="shared" si="0"/>
        <v>---</v>
      </c>
      <c r="K36" s="1752">
        <v>0</v>
      </c>
      <c r="L36" s="1694"/>
      <c r="M36" s="10"/>
      <c r="N36" s="202">
        <v>35278</v>
      </c>
      <c r="O36" s="714">
        <v>100.578</v>
      </c>
      <c r="P36" s="37">
        <f t="shared" si="1"/>
        <v>-9.5299999999994611E-2</v>
      </c>
      <c r="Q36" s="264">
        <f t="shared" si="16"/>
        <v>0.59</v>
      </c>
      <c r="R36" s="395">
        <f t="shared" si="14"/>
        <v>100.669</v>
      </c>
      <c r="S36" s="298">
        <f t="shared" si="7"/>
        <v>-8.2566666666679112E-2</v>
      </c>
      <c r="T36" s="690">
        <f t="shared" si="13"/>
        <v>100.75099999999999</v>
      </c>
      <c r="U36" s="267">
        <f t="shared" si="11"/>
        <v>-1.0642857142869389E-2</v>
      </c>
      <c r="V36" s="631" t="str">
        <f t="shared" si="2"/>
        <v>---</v>
      </c>
      <c r="W36" s="242">
        <v>0</v>
      </c>
      <c r="X36" s="648"/>
      <c r="Y36" s="217"/>
    </row>
    <row r="37" spans="1:25">
      <c r="A37" s="202">
        <v>35309</v>
      </c>
      <c r="B37" s="1766">
        <v>102.84132332896004</v>
      </c>
      <c r="C37" s="21">
        <f t="shared" si="3"/>
        <v>7.0688329753068047E-2</v>
      </c>
      <c r="D37" s="1771">
        <f t="shared" si="15"/>
        <v>1.1000000000000001</v>
      </c>
      <c r="E37" s="690">
        <f t="shared" si="10"/>
        <v>102.76891312448402</v>
      </c>
      <c r="F37" s="267">
        <f t="shared" si="6"/>
        <v>8.4239943308901388E-2</v>
      </c>
      <c r="G37" s="614">
        <f t="shared" si="12"/>
        <v>102.57351110474727</v>
      </c>
      <c r="H37" s="636">
        <f t="shared" si="6"/>
        <v>8.5956877973572432E-2</v>
      </c>
      <c r="I37" s="1738" t="s">
        <v>344</v>
      </c>
      <c r="J37" s="1753" t="str">
        <f t="shared" si="0"/>
        <v>---</v>
      </c>
      <c r="K37" s="1752">
        <v>0</v>
      </c>
      <c r="L37" s="1694"/>
      <c r="M37" s="10"/>
      <c r="N37" s="251">
        <v>35309</v>
      </c>
      <c r="O37" s="717">
        <v>100.4337</v>
      </c>
      <c r="P37" s="252">
        <f t="shared" si="1"/>
        <v>-0.14430000000000121</v>
      </c>
      <c r="Q37" s="696">
        <f t="shared" si="16"/>
        <v>0.27</v>
      </c>
      <c r="R37" s="394">
        <f t="shared" si="14"/>
        <v>100.56166666666667</v>
      </c>
      <c r="S37" s="296">
        <f t="shared" si="7"/>
        <v>-0.10733333333332951</v>
      </c>
      <c r="T37" s="686">
        <f t="shared" si="13"/>
        <v>100.70655714285715</v>
      </c>
      <c r="U37" s="696">
        <f t="shared" si="11"/>
        <v>-4.4442857142840353E-2</v>
      </c>
      <c r="V37" s="632" t="str">
        <f t="shared" si="2"/>
        <v>山</v>
      </c>
      <c r="W37" s="255">
        <v>1</v>
      </c>
      <c r="X37" s="648"/>
      <c r="Y37" s="217"/>
    </row>
    <row r="38" spans="1:25">
      <c r="A38" s="251">
        <v>35339</v>
      </c>
      <c r="B38" s="1766">
        <v>102.88884241160083</v>
      </c>
      <c r="C38" s="252">
        <f t="shared" si="3"/>
        <v>4.7519082640789634E-2</v>
      </c>
      <c r="D38" s="1773">
        <f t="shared" si="15"/>
        <v>1</v>
      </c>
      <c r="E38" s="686">
        <f t="shared" si="10"/>
        <v>102.83360024658928</v>
      </c>
      <c r="F38" s="696">
        <f t="shared" si="6"/>
        <v>6.4687122105269168E-2</v>
      </c>
      <c r="G38" s="394">
        <f t="shared" si="12"/>
        <v>102.65921580742982</v>
      </c>
      <c r="H38" s="296">
        <f t="shared" si="6"/>
        <v>8.5704702682548373E-2</v>
      </c>
      <c r="I38" s="1741" t="s">
        <v>344</v>
      </c>
      <c r="J38" s="1756" t="str">
        <f t="shared" si="0"/>
        <v>山</v>
      </c>
      <c r="K38" s="1752">
        <v>1</v>
      </c>
      <c r="L38" s="1694"/>
      <c r="M38" s="10"/>
      <c r="N38" s="202">
        <v>35339</v>
      </c>
      <c r="O38" s="714">
        <v>100.1722</v>
      </c>
      <c r="P38" s="37">
        <f t="shared" si="1"/>
        <v>-0.26149999999999807</v>
      </c>
      <c r="Q38" s="264">
        <f t="shared" si="16"/>
        <v>-0.15</v>
      </c>
      <c r="R38" s="395">
        <f t="shared" si="14"/>
        <v>100.39463333333333</v>
      </c>
      <c r="S38" s="298">
        <f t="shared" si="7"/>
        <v>-0.16703333333333603</v>
      </c>
      <c r="T38" s="53">
        <f t="shared" si="13"/>
        <v>100.61374285714285</v>
      </c>
      <c r="U38" s="264">
        <f t="shared" si="11"/>
        <v>-9.2814285714297284E-2</v>
      </c>
      <c r="V38" s="631" t="str">
        <f t="shared" si="2"/>
        <v>---</v>
      </c>
      <c r="W38" s="242">
        <v>0</v>
      </c>
      <c r="X38" s="648"/>
      <c r="Y38" s="217"/>
    </row>
    <row r="39" spans="1:25">
      <c r="A39" s="712">
        <v>35370</v>
      </c>
      <c r="B39" s="1766">
        <v>102.88540172204843</v>
      </c>
      <c r="C39" s="21">
        <f t="shared" si="3"/>
        <v>-3.440689552405729E-3</v>
      </c>
      <c r="D39" s="1774">
        <f t="shared" si="15"/>
        <v>0.9</v>
      </c>
      <c r="E39" s="1199">
        <f t="shared" si="10"/>
        <v>102.87185582086977</v>
      </c>
      <c r="F39" s="1201">
        <f t="shared" si="6"/>
        <v>3.8255574280483984E-2</v>
      </c>
      <c r="G39" s="655">
        <f t="shared" si="12"/>
        <v>102.73423888312688</v>
      </c>
      <c r="H39" s="656">
        <f t="shared" si="6"/>
        <v>7.5023075697060904E-2</v>
      </c>
      <c r="I39" s="1742" t="s">
        <v>344</v>
      </c>
      <c r="J39" s="1753" t="str">
        <f t="shared" si="0"/>
        <v>---</v>
      </c>
      <c r="K39" s="1752">
        <v>0</v>
      </c>
      <c r="L39" s="1694"/>
      <c r="M39" s="10"/>
      <c r="N39" s="202">
        <v>35370</v>
      </c>
      <c r="O39" s="714">
        <v>99.745019999999997</v>
      </c>
      <c r="P39" s="37">
        <f t="shared" si="1"/>
        <v>-0.427180000000007</v>
      </c>
      <c r="Q39" s="264">
        <f t="shared" si="16"/>
        <v>-0.7</v>
      </c>
      <c r="R39" s="395">
        <f t="shared" si="14"/>
        <v>100.11697333333335</v>
      </c>
      <c r="S39" s="298">
        <f t="shared" si="7"/>
        <v>-0.27765999999998314</v>
      </c>
      <c r="T39" s="690">
        <f t="shared" si="13"/>
        <v>100.45480285714287</v>
      </c>
      <c r="U39" s="267">
        <f t="shared" si="11"/>
        <v>-0.15893999999998698</v>
      </c>
      <c r="V39" s="631" t="str">
        <f t="shared" si="2"/>
        <v>---</v>
      </c>
      <c r="W39" s="242">
        <v>0</v>
      </c>
      <c r="X39" s="648"/>
      <c r="Y39" s="217"/>
    </row>
    <row r="40" spans="1:25">
      <c r="A40" s="203">
        <v>35400</v>
      </c>
      <c r="B40" s="1779">
        <v>102.8259538427247</v>
      </c>
      <c r="C40" s="22">
        <f t="shared" si="3"/>
        <v>-5.9447879323727193E-2</v>
      </c>
      <c r="D40" s="1772">
        <f t="shared" si="15"/>
        <v>0.7</v>
      </c>
      <c r="E40" s="691">
        <f t="shared" si="10"/>
        <v>102.86673265879132</v>
      </c>
      <c r="F40" s="268">
        <f t="shared" si="6"/>
        <v>-5.1231620784477627E-3</v>
      </c>
      <c r="G40" s="615">
        <f t="shared" si="12"/>
        <v>102.78507726412276</v>
      </c>
      <c r="H40" s="637">
        <f t="shared" si="6"/>
        <v>5.0838380995884336E-2</v>
      </c>
      <c r="I40" s="1739" t="s">
        <v>348</v>
      </c>
      <c r="J40" s="1754" t="str">
        <f t="shared" si="0"/>
        <v>---</v>
      </c>
      <c r="K40" s="1782">
        <v>0</v>
      </c>
      <c r="L40" s="1695"/>
      <c r="M40" s="10"/>
      <c r="N40" s="202">
        <v>35400</v>
      </c>
      <c r="O40" s="715">
        <v>99.293440000000004</v>
      </c>
      <c r="P40" s="243">
        <f t="shared" si="1"/>
        <v>-0.45157999999999276</v>
      </c>
      <c r="Q40" s="544">
        <f t="shared" si="16"/>
        <v>-1.26</v>
      </c>
      <c r="R40" s="493">
        <f t="shared" si="14"/>
        <v>99.736886666666649</v>
      </c>
      <c r="S40" s="491">
        <f t="shared" si="7"/>
        <v>-0.3800866666666991</v>
      </c>
      <c r="T40" s="690">
        <f t="shared" si="13"/>
        <v>100.23590857142857</v>
      </c>
      <c r="U40" s="267">
        <f t="shared" si="11"/>
        <v>-0.21889428571429903</v>
      </c>
      <c r="V40" s="612" t="str">
        <f t="shared" si="2"/>
        <v>---</v>
      </c>
      <c r="W40" s="265">
        <v>0</v>
      </c>
      <c r="X40" s="648"/>
      <c r="Y40" s="217"/>
    </row>
    <row r="41" spans="1:25">
      <c r="A41" s="202">
        <v>35431</v>
      </c>
      <c r="B41" s="1766">
        <v>102.72190285524282</v>
      </c>
      <c r="C41" s="21">
        <f t="shared" si="3"/>
        <v>-0.10405098748188379</v>
      </c>
      <c r="D41" s="1771">
        <f t="shared" si="15"/>
        <v>0.5</v>
      </c>
      <c r="E41" s="690">
        <f t="shared" si="10"/>
        <v>102.81108614000532</v>
      </c>
      <c r="F41" s="267">
        <f t="shared" si="6"/>
        <v>-5.5646518786005572E-2</v>
      </c>
      <c r="G41" s="614">
        <f t="shared" si="12"/>
        <v>102.80412002929555</v>
      </c>
      <c r="H41" s="636">
        <f t="shared" si="6"/>
        <v>1.904276517278447E-2</v>
      </c>
      <c r="I41" s="1738" t="s">
        <v>348</v>
      </c>
      <c r="J41" s="1755" t="str">
        <f t="shared" si="0"/>
        <v>---</v>
      </c>
      <c r="K41" s="1752">
        <v>0</v>
      </c>
      <c r="L41" s="1694"/>
      <c r="M41" s="10"/>
      <c r="N41" s="201">
        <v>35431</v>
      </c>
      <c r="O41" s="714">
        <v>99.023619999999994</v>
      </c>
      <c r="P41" s="37">
        <f t="shared" si="1"/>
        <v>-0.26982000000000994</v>
      </c>
      <c r="Q41" s="264">
        <f t="shared" si="16"/>
        <v>-1.62</v>
      </c>
      <c r="R41" s="395">
        <f t="shared" si="14"/>
        <v>99.354026666666655</v>
      </c>
      <c r="S41" s="298">
        <f t="shared" si="7"/>
        <v>-0.38285999999999376</v>
      </c>
      <c r="T41" s="692">
        <f t="shared" si="13"/>
        <v>99.988468571428584</v>
      </c>
      <c r="U41" s="269">
        <f t="shared" si="11"/>
        <v>-0.24743999999998323</v>
      </c>
      <c r="V41" s="629" t="str">
        <f t="shared" si="2"/>
        <v>---</v>
      </c>
      <c r="W41" s="242">
        <v>0</v>
      </c>
      <c r="X41" s="648"/>
      <c r="Y41" s="217"/>
    </row>
    <row r="42" spans="1:25">
      <c r="A42" s="202">
        <v>35462</v>
      </c>
      <c r="B42" s="1766">
        <v>102.57258042710176</v>
      </c>
      <c r="C42" s="21">
        <f t="shared" si="3"/>
        <v>-0.14932242814106189</v>
      </c>
      <c r="D42" s="1771">
        <f t="shared" si="15"/>
        <v>0.3</v>
      </c>
      <c r="E42" s="690">
        <f t="shared" si="10"/>
        <v>102.70681237502309</v>
      </c>
      <c r="F42" s="267">
        <f t="shared" si="6"/>
        <v>-0.10427376498222429</v>
      </c>
      <c r="G42" s="614">
        <f t="shared" si="12"/>
        <v>102.7866627981265</v>
      </c>
      <c r="H42" s="636">
        <f t="shared" si="6"/>
        <v>-1.745723116904685E-2</v>
      </c>
      <c r="I42" s="1738" t="s">
        <v>346</v>
      </c>
      <c r="J42" s="1753" t="str">
        <f t="shared" si="0"/>
        <v>---</v>
      </c>
      <c r="K42" s="1752">
        <v>0</v>
      </c>
      <c r="L42" s="1694"/>
      <c r="M42" s="10"/>
      <c r="N42" s="202">
        <v>35462</v>
      </c>
      <c r="O42" s="714">
        <v>99.106409999999997</v>
      </c>
      <c r="P42" s="37">
        <f t="shared" si="1"/>
        <v>8.2790000000002806E-2</v>
      </c>
      <c r="Q42" s="264">
        <f t="shared" si="16"/>
        <v>-1.63</v>
      </c>
      <c r="R42" s="395">
        <f t="shared" si="14"/>
        <v>99.141156666666674</v>
      </c>
      <c r="S42" s="298">
        <f t="shared" si="7"/>
        <v>-0.21286999999998102</v>
      </c>
      <c r="T42" s="690">
        <f t="shared" si="13"/>
        <v>99.764627142857123</v>
      </c>
      <c r="U42" s="267">
        <f t="shared" si="11"/>
        <v>-0.22384142857146117</v>
      </c>
      <c r="V42" s="631" t="str">
        <f t="shared" si="2"/>
        <v>---</v>
      </c>
      <c r="W42" s="242">
        <v>0</v>
      </c>
      <c r="X42" s="648"/>
      <c r="Y42" s="217"/>
    </row>
    <row r="43" spans="1:25">
      <c r="A43" s="202">
        <v>35490</v>
      </c>
      <c r="B43" s="1766">
        <v>102.36470728993837</v>
      </c>
      <c r="C43" s="21">
        <f t="shared" si="3"/>
        <v>-0.20787313716338929</v>
      </c>
      <c r="D43" s="1771">
        <f t="shared" si="15"/>
        <v>0.1</v>
      </c>
      <c r="E43" s="690">
        <f t="shared" si="10"/>
        <v>102.5530635240943</v>
      </c>
      <c r="F43" s="267">
        <f t="shared" si="6"/>
        <v>-0.15374885092879254</v>
      </c>
      <c r="G43" s="614">
        <f t="shared" si="12"/>
        <v>102.72867312537385</v>
      </c>
      <c r="H43" s="636">
        <f t="shared" si="6"/>
        <v>-5.7989672752654542E-2</v>
      </c>
      <c r="I43" s="1738" t="s">
        <v>346</v>
      </c>
      <c r="J43" s="1753" t="str">
        <f t="shared" si="0"/>
        <v>---</v>
      </c>
      <c r="K43" s="1752">
        <v>0</v>
      </c>
      <c r="L43" s="1694"/>
      <c r="M43" s="10"/>
      <c r="N43" s="202">
        <v>35490</v>
      </c>
      <c r="O43" s="714">
        <v>99.395330000000001</v>
      </c>
      <c r="P43" s="37">
        <f t="shared" si="1"/>
        <v>0.28892000000000451</v>
      </c>
      <c r="Q43" s="264">
        <f t="shared" si="16"/>
        <v>-1.41</v>
      </c>
      <c r="R43" s="395">
        <f t="shared" si="14"/>
        <v>99.175119999999993</v>
      </c>
      <c r="S43" s="298">
        <f t="shared" si="7"/>
        <v>3.3963333333318246E-2</v>
      </c>
      <c r="T43" s="690">
        <f t="shared" si="13"/>
        <v>99.595674285714296</v>
      </c>
      <c r="U43" s="267">
        <f t="shared" si="11"/>
        <v>-0.16895285714282693</v>
      </c>
      <c r="V43" s="631" t="str">
        <f t="shared" si="2"/>
        <v>---</v>
      </c>
      <c r="W43" s="242">
        <v>0</v>
      </c>
      <c r="X43" s="648"/>
      <c r="Y43" s="217"/>
    </row>
    <row r="44" spans="1:25">
      <c r="A44" s="202">
        <v>35521</v>
      </c>
      <c r="B44" s="1766">
        <v>102.09002707839576</v>
      </c>
      <c r="C44" s="21">
        <f t="shared" si="3"/>
        <v>-0.27468021154260214</v>
      </c>
      <c r="D44" s="1771">
        <f t="shared" si="15"/>
        <v>-0.3</v>
      </c>
      <c r="E44" s="690">
        <f t="shared" si="10"/>
        <v>102.3424382651453</v>
      </c>
      <c r="F44" s="267">
        <f t="shared" si="6"/>
        <v>-0.21062525894899409</v>
      </c>
      <c r="G44" s="614">
        <f t="shared" si="12"/>
        <v>102.62134508957897</v>
      </c>
      <c r="H44" s="636">
        <f t="shared" si="6"/>
        <v>-0.10732803579487893</v>
      </c>
      <c r="I44" s="1738" t="s">
        <v>346</v>
      </c>
      <c r="J44" s="1753" t="str">
        <f t="shared" si="0"/>
        <v>---</v>
      </c>
      <c r="K44" s="1752">
        <v>0</v>
      </c>
      <c r="L44" s="1694"/>
      <c r="M44" s="10"/>
      <c r="N44" s="202">
        <v>35521</v>
      </c>
      <c r="O44" s="714">
        <v>99.711680000000001</v>
      </c>
      <c r="P44" s="37">
        <f t="shared" si="1"/>
        <v>0.31634999999999991</v>
      </c>
      <c r="Q44" s="264">
        <f t="shared" si="16"/>
        <v>-1.1399999999999999</v>
      </c>
      <c r="R44" s="395">
        <f t="shared" si="14"/>
        <v>99.404473333333328</v>
      </c>
      <c r="S44" s="298">
        <f t="shared" si="7"/>
        <v>0.22935333333333574</v>
      </c>
      <c r="T44" s="690">
        <f t="shared" si="13"/>
        <v>99.492528571428565</v>
      </c>
      <c r="U44" s="267">
        <f t="shared" si="11"/>
        <v>-0.10314571428573061</v>
      </c>
      <c r="V44" s="631" t="str">
        <f t="shared" si="2"/>
        <v>---</v>
      </c>
      <c r="W44" s="242">
        <v>0</v>
      </c>
      <c r="X44" s="648"/>
      <c r="Y44" s="217"/>
    </row>
    <row r="45" spans="1:25">
      <c r="A45" s="202">
        <v>35551</v>
      </c>
      <c r="B45" s="1766">
        <v>101.81069847459599</v>
      </c>
      <c r="C45" s="21">
        <f t="shared" si="3"/>
        <v>-0.27932860379976887</v>
      </c>
      <c r="D45" s="1771">
        <f t="shared" si="15"/>
        <v>-0.6</v>
      </c>
      <c r="E45" s="690">
        <f t="shared" si="10"/>
        <v>102.08847761431004</v>
      </c>
      <c r="F45" s="267">
        <f t="shared" si="6"/>
        <v>-0.25396065083526764</v>
      </c>
      <c r="G45" s="614">
        <f t="shared" si="12"/>
        <v>102.46732452714969</v>
      </c>
      <c r="H45" s="636">
        <f t="shared" si="6"/>
        <v>-0.15402056242928097</v>
      </c>
      <c r="I45" s="1738" t="s">
        <v>346</v>
      </c>
      <c r="J45" s="1753" t="str">
        <f t="shared" si="0"/>
        <v>---</v>
      </c>
      <c r="K45" s="1752">
        <v>0</v>
      </c>
      <c r="L45" s="1694"/>
      <c r="M45" s="10"/>
      <c r="N45" s="202">
        <v>35551</v>
      </c>
      <c r="O45" s="714">
        <v>99.923450000000003</v>
      </c>
      <c r="P45" s="37">
        <f t="shared" si="1"/>
        <v>0.21177000000000135</v>
      </c>
      <c r="Q45" s="264">
        <f t="shared" si="16"/>
        <v>-0.89</v>
      </c>
      <c r="R45" s="395">
        <f t="shared" si="14"/>
        <v>99.676820000000006</v>
      </c>
      <c r="S45" s="298">
        <f t="shared" si="7"/>
        <v>0.27234666666667806</v>
      </c>
      <c r="T45" s="690">
        <f t="shared" si="13"/>
        <v>99.456992857142851</v>
      </c>
      <c r="U45" s="267">
        <f t="shared" si="11"/>
        <v>-3.5535714285714448E-2</v>
      </c>
      <c r="V45" s="631" t="str">
        <f t="shared" si="2"/>
        <v>---</v>
      </c>
      <c r="W45" s="242">
        <v>0</v>
      </c>
      <c r="X45" s="648"/>
      <c r="Y45" s="217"/>
    </row>
    <row r="46" spans="1:25">
      <c r="A46" s="202">
        <v>35582</v>
      </c>
      <c r="B46" s="1766">
        <v>101.53389871216316</v>
      </c>
      <c r="C46" s="21">
        <f t="shared" si="3"/>
        <v>-0.27679976243283022</v>
      </c>
      <c r="D46" s="1771">
        <f t="shared" si="15"/>
        <v>-1</v>
      </c>
      <c r="E46" s="690">
        <f t="shared" si="10"/>
        <v>101.8115414217183</v>
      </c>
      <c r="F46" s="267">
        <f t="shared" si="6"/>
        <v>-0.27693619259173374</v>
      </c>
      <c r="G46" s="614">
        <f t="shared" si="12"/>
        <v>102.27425266859466</v>
      </c>
      <c r="H46" s="636">
        <f t="shared" si="6"/>
        <v>-0.19307185855502951</v>
      </c>
      <c r="I46" s="1738" t="s">
        <v>346</v>
      </c>
      <c r="J46" s="1753" t="str">
        <f t="shared" si="0"/>
        <v>---</v>
      </c>
      <c r="K46" s="1752">
        <v>0</v>
      </c>
      <c r="L46" s="1694"/>
      <c r="M46" s="10"/>
      <c r="N46" s="202">
        <v>35582</v>
      </c>
      <c r="O46" s="714">
        <v>99.996960000000001</v>
      </c>
      <c r="P46" s="37">
        <f t="shared" si="1"/>
        <v>7.3509999999998854E-2</v>
      </c>
      <c r="Q46" s="264">
        <f t="shared" si="16"/>
        <v>-0.75</v>
      </c>
      <c r="R46" s="395">
        <f t="shared" si="14"/>
        <v>99.877363333333335</v>
      </c>
      <c r="S46" s="298">
        <f t="shared" si="7"/>
        <v>0.20054333333332863</v>
      </c>
      <c r="T46" s="690">
        <f t="shared" si="13"/>
        <v>99.4929842857143</v>
      </c>
      <c r="U46" s="267">
        <f t="shared" si="11"/>
        <v>3.5991428571449546E-2</v>
      </c>
      <c r="V46" s="631" t="str">
        <f t="shared" si="2"/>
        <v>---</v>
      </c>
      <c r="W46" s="242">
        <v>0</v>
      </c>
      <c r="X46" s="648"/>
      <c r="Y46" s="217"/>
    </row>
    <row r="47" spans="1:25">
      <c r="A47" s="202">
        <v>35612</v>
      </c>
      <c r="B47" s="1766">
        <v>101.2685604108123</v>
      </c>
      <c r="C47" s="21">
        <f t="shared" si="3"/>
        <v>-0.26533830135086589</v>
      </c>
      <c r="D47" s="1771">
        <f t="shared" si="15"/>
        <v>-1.4</v>
      </c>
      <c r="E47" s="690">
        <f t="shared" si="10"/>
        <v>101.53771919919048</v>
      </c>
      <c r="F47" s="267">
        <f t="shared" si="6"/>
        <v>-0.2738222225278264</v>
      </c>
      <c r="G47" s="614">
        <f t="shared" si="12"/>
        <v>102.05176789260716</v>
      </c>
      <c r="H47" s="636">
        <f t="shared" si="6"/>
        <v>-0.22248477598749616</v>
      </c>
      <c r="I47" s="1738" t="s">
        <v>346</v>
      </c>
      <c r="J47" s="1753" t="str">
        <f t="shared" si="0"/>
        <v>---</v>
      </c>
      <c r="K47" s="1752">
        <v>0</v>
      </c>
      <c r="L47" s="1694"/>
      <c r="M47" s="10"/>
      <c r="N47" s="202">
        <v>35612</v>
      </c>
      <c r="O47" s="714">
        <v>99.876959999999997</v>
      </c>
      <c r="P47" s="37">
        <f t="shared" si="1"/>
        <v>-0.12000000000000455</v>
      </c>
      <c r="Q47" s="264">
        <f t="shared" si="16"/>
        <v>-0.79</v>
      </c>
      <c r="R47" s="395">
        <f t="shared" si="14"/>
        <v>99.932456666666667</v>
      </c>
      <c r="S47" s="298">
        <f t="shared" si="7"/>
        <v>5.5093333333331884E-2</v>
      </c>
      <c r="T47" s="690">
        <f t="shared" si="13"/>
        <v>99.576344285714285</v>
      </c>
      <c r="U47" s="267">
        <f t="shared" si="11"/>
        <v>8.335999999998478E-2</v>
      </c>
      <c r="V47" s="631" t="str">
        <f t="shared" si="2"/>
        <v>---</v>
      </c>
      <c r="W47" s="242">
        <v>0</v>
      </c>
      <c r="X47" s="648"/>
      <c r="Y47" s="217"/>
    </row>
    <row r="48" spans="1:25">
      <c r="A48" s="202">
        <v>35643</v>
      </c>
      <c r="B48" s="1766">
        <v>101.02437062581761</v>
      </c>
      <c r="C48" s="21">
        <f t="shared" si="3"/>
        <v>-0.24418978499468835</v>
      </c>
      <c r="D48" s="1771">
        <f t="shared" si="15"/>
        <v>-1.7</v>
      </c>
      <c r="E48" s="690">
        <f t="shared" si="10"/>
        <v>101.27560991626434</v>
      </c>
      <c r="F48" s="267">
        <f t="shared" si="6"/>
        <v>-0.26210928292613289</v>
      </c>
      <c r="G48" s="614">
        <f t="shared" si="12"/>
        <v>101.80926328840357</v>
      </c>
      <c r="H48" s="636">
        <f t="shared" si="6"/>
        <v>-0.24250460420358877</v>
      </c>
      <c r="I48" s="1738" t="s">
        <v>346</v>
      </c>
      <c r="J48" s="1753" t="str">
        <f t="shared" si="0"/>
        <v>---</v>
      </c>
      <c r="K48" s="1752">
        <v>0</v>
      </c>
      <c r="L48" s="1694"/>
      <c r="M48" s="10"/>
      <c r="N48" s="202">
        <v>35643</v>
      </c>
      <c r="O48" s="714">
        <v>99.505110000000002</v>
      </c>
      <c r="P48" s="37">
        <f t="shared" si="1"/>
        <v>-0.37184999999999491</v>
      </c>
      <c r="Q48" s="264">
        <f t="shared" si="16"/>
        <v>-1.07</v>
      </c>
      <c r="R48" s="395">
        <f t="shared" si="14"/>
        <v>99.793009999999995</v>
      </c>
      <c r="S48" s="298">
        <f t="shared" si="7"/>
        <v>-0.1394466666666716</v>
      </c>
      <c r="T48" s="690">
        <f t="shared" si="13"/>
        <v>99.645128571428586</v>
      </c>
      <c r="U48" s="267">
        <f t="shared" si="11"/>
        <v>6.8784285714301063E-2</v>
      </c>
      <c r="V48" s="631" t="str">
        <f t="shared" si="2"/>
        <v>---</v>
      </c>
      <c r="W48" s="242">
        <v>0</v>
      </c>
      <c r="X48" s="648"/>
      <c r="Y48" s="217"/>
    </row>
    <row r="49" spans="1:25">
      <c r="A49" s="202">
        <v>35674</v>
      </c>
      <c r="B49" s="1766">
        <v>100.77079933503818</v>
      </c>
      <c r="C49" s="21">
        <f t="shared" si="3"/>
        <v>-0.25357129077943341</v>
      </c>
      <c r="D49" s="1771">
        <f t="shared" si="15"/>
        <v>-2</v>
      </c>
      <c r="E49" s="690">
        <f t="shared" si="10"/>
        <v>101.0212434572227</v>
      </c>
      <c r="F49" s="267">
        <f t="shared" si="6"/>
        <v>-0.25436645904164834</v>
      </c>
      <c r="G49" s="614">
        <f t="shared" si="12"/>
        <v>101.55186598953735</v>
      </c>
      <c r="H49" s="636">
        <f t="shared" si="6"/>
        <v>-0.25739729886622342</v>
      </c>
      <c r="I49" s="1738" t="s">
        <v>346</v>
      </c>
      <c r="J49" s="1753" t="str">
        <f t="shared" si="0"/>
        <v>---</v>
      </c>
      <c r="K49" s="1752">
        <v>0</v>
      </c>
      <c r="L49" s="1694"/>
      <c r="M49" s="10"/>
      <c r="N49" s="202">
        <v>35674</v>
      </c>
      <c r="O49" s="714">
        <v>99.03201</v>
      </c>
      <c r="P49" s="37">
        <f t="shared" si="1"/>
        <v>-0.4731000000000023</v>
      </c>
      <c r="Q49" s="264">
        <f t="shared" si="16"/>
        <v>-1.4</v>
      </c>
      <c r="R49" s="395">
        <f t="shared" si="14"/>
        <v>99.471360000000004</v>
      </c>
      <c r="S49" s="298">
        <f t="shared" si="7"/>
        <v>-0.32164999999999111</v>
      </c>
      <c r="T49" s="690">
        <f t="shared" si="13"/>
        <v>99.634500000000003</v>
      </c>
      <c r="U49" s="267">
        <f t="shared" si="11"/>
        <v>-1.06285714285832E-2</v>
      </c>
      <c r="V49" s="631" t="str">
        <f t="shared" si="2"/>
        <v>---</v>
      </c>
      <c r="W49" s="242">
        <v>0</v>
      </c>
      <c r="X49" s="648"/>
      <c r="Y49" s="217"/>
    </row>
    <row r="50" spans="1:25">
      <c r="A50" s="202">
        <v>35704</v>
      </c>
      <c r="B50" s="1766">
        <v>100.46684120074238</v>
      </c>
      <c r="C50" s="21">
        <f t="shared" si="3"/>
        <v>-0.30395813429579732</v>
      </c>
      <c r="D50" s="1771">
        <f t="shared" si="15"/>
        <v>-2.4</v>
      </c>
      <c r="E50" s="690">
        <f t="shared" si="10"/>
        <v>100.75400372053271</v>
      </c>
      <c r="F50" s="267">
        <f t="shared" si="6"/>
        <v>-0.26723973668998724</v>
      </c>
      <c r="G50" s="614">
        <f t="shared" si="12"/>
        <v>101.28074226250934</v>
      </c>
      <c r="H50" s="636">
        <f t="shared" si="6"/>
        <v>-0.27112372702801224</v>
      </c>
      <c r="I50" s="1738" t="s">
        <v>346</v>
      </c>
      <c r="J50" s="1753" t="str">
        <f t="shared" si="0"/>
        <v>---</v>
      </c>
      <c r="K50" s="1752">
        <v>0</v>
      </c>
      <c r="L50" s="1694"/>
      <c r="M50" s="10"/>
      <c r="N50" s="202">
        <v>35704</v>
      </c>
      <c r="O50" s="714">
        <v>98.637150000000005</v>
      </c>
      <c r="P50" s="37">
        <f t="shared" si="1"/>
        <v>-0.39485999999999422</v>
      </c>
      <c r="Q50" s="264">
        <f t="shared" si="16"/>
        <v>-1.53</v>
      </c>
      <c r="R50" s="395">
        <f t="shared" si="14"/>
        <v>99.058090000000007</v>
      </c>
      <c r="S50" s="298">
        <f t="shared" si="7"/>
        <v>-0.41326999999999714</v>
      </c>
      <c r="T50" s="690">
        <f t="shared" si="13"/>
        <v>99.526188571428563</v>
      </c>
      <c r="U50" s="267">
        <f t="shared" si="11"/>
        <v>-0.10831142857144016</v>
      </c>
      <c r="V50" s="631" t="str">
        <f t="shared" si="2"/>
        <v>---</v>
      </c>
      <c r="W50" s="242">
        <v>0</v>
      </c>
      <c r="X50" s="648"/>
      <c r="Y50" s="217"/>
    </row>
    <row r="51" spans="1:25">
      <c r="A51" s="202">
        <v>35735</v>
      </c>
      <c r="B51" s="1766">
        <v>100.10854389594485</v>
      </c>
      <c r="C51" s="21">
        <f t="shared" si="3"/>
        <v>-0.35829730479753152</v>
      </c>
      <c r="D51" s="1771">
        <f t="shared" si="15"/>
        <v>-2.7</v>
      </c>
      <c r="E51" s="690">
        <f t="shared" si="10"/>
        <v>100.44872814390847</v>
      </c>
      <c r="F51" s="267">
        <f t="shared" si="6"/>
        <v>-0.30527557662423987</v>
      </c>
      <c r="G51" s="614">
        <f t="shared" si="12"/>
        <v>100.99767323644492</v>
      </c>
      <c r="H51" s="636">
        <f t="shared" si="6"/>
        <v>-0.28306902606441042</v>
      </c>
      <c r="I51" s="1738" t="s">
        <v>346</v>
      </c>
      <c r="J51" s="1753" t="str">
        <f t="shared" si="0"/>
        <v>---</v>
      </c>
      <c r="K51" s="1752">
        <v>0</v>
      </c>
      <c r="L51" s="1694"/>
      <c r="M51" s="10"/>
      <c r="N51" s="202">
        <v>35735</v>
      </c>
      <c r="O51" s="714">
        <v>98.450239999999994</v>
      </c>
      <c r="P51" s="37">
        <f t="shared" si="1"/>
        <v>-0.18691000000001168</v>
      </c>
      <c r="Q51" s="264">
        <f t="shared" si="16"/>
        <v>-1.3</v>
      </c>
      <c r="R51" s="395">
        <f t="shared" si="14"/>
        <v>98.706466666666657</v>
      </c>
      <c r="S51" s="298">
        <f t="shared" si="7"/>
        <v>-0.35162333333335027</v>
      </c>
      <c r="T51" s="690">
        <f t="shared" si="13"/>
        <v>99.345982857142857</v>
      </c>
      <c r="U51" s="267">
        <f t="shared" si="11"/>
        <v>-0.1802057142857052</v>
      </c>
      <c r="V51" s="631" t="str">
        <f t="shared" si="2"/>
        <v>---</v>
      </c>
      <c r="W51" s="242">
        <v>0</v>
      </c>
      <c r="X51" s="648"/>
      <c r="Y51" s="217"/>
    </row>
    <row r="52" spans="1:25">
      <c r="A52" s="202">
        <v>35765</v>
      </c>
      <c r="B52" s="1766">
        <v>99.720004557084323</v>
      </c>
      <c r="C52" s="21">
        <f t="shared" si="3"/>
        <v>-0.38853933886052516</v>
      </c>
      <c r="D52" s="1771">
        <f t="shared" si="15"/>
        <v>-3</v>
      </c>
      <c r="E52" s="690">
        <f t="shared" si="10"/>
        <v>100.09846321792385</v>
      </c>
      <c r="F52" s="267">
        <f t="shared" si="6"/>
        <v>-0.350264925984618</v>
      </c>
      <c r="G52" s="614">
        <f t="shared" si="12"/>
        <v>100.6990026768004</v>
      </c>
      <c r="H52" s="636">
        <f t="shared" si="6"/>
        <v>-0.29867055964452049</v>
      </c>
      <c r="I52" s="1738" t="s">
        <v>346</v>
      </c>
      <c r="J52" s="1753" t="str">
        <f t="shared" si="0"/>
        <v>---</v>
      </c>
      <c r="K52" s="1752">
        <v>0</v>
      </c>
      <c r="L52" s="1694"/>
      <c r="M52" s="10"/>
      <c r="N52" s="203">
        <v>35765</v>
      </c>
      <c r="O52" s="714">
        <v>98.394239999999996</v>
      </c>
      <c r="P52" s="37">
        <f t="shared" si="1"/>
        <v>-5.5999999999997385E-2</v>
      </c>
      <c r="Q52" s="544">
        <f t="shared" si="16"/>
        <v>-0.91</v>
      </c>
      <c r="R52" s="395">
        <f t="shared" si="14"/>
        <v>98.493876666666665</v>
      </c>
      <c r="S52" s="298">
        <f t="shared" si="7"/>
        <v>-0.21258999999999162</v>
      </c>
      <c r="T52" s="691">
        <f t="shared" si="13"/>
        <v>99.127524285714273</v>
      </c>
      <c r="U52" s="268">
        <f t="shared" si="11"/>
        <v>-0.21845857142858449</v>
      </c>
      <c r="V52" s="631" t="str">
        <f t="shared" si="2"/>
        <v>---</v>
      </c>
      <c r="W52" s="242">
        <v>0</v>
      </c>
      <c r="X52" s="648"/>
      <c r="Y52" s="217"/>
    </row>
    <row r="53" spans="1:25">
      <c r="A53" s="201">
        <v>35796</v>
      </c>
      <c r="B53" s="1780">
        <v>99.334989601057927</v>
      </c>
      <c r="C53" s="36">
        <f t="shared" si="3"/>
        <v>-0.38501495602639579</v>
      </c>
      <c r="D53" s="1770">
        <f t="shared" si="15"/>
        <v>-3.3</v>
      </c>
      <c r="E53" s="692">
        <f t="shared" si="10"/>
        <v>99.721179351362366</v>
      </c>
      <c r="F53" s="269">
        <f t="shared" si="6"/>
        <v>-0.37728386656148416</v>
      </c>
      <c r="G53" s="616">
        <f t="shared" si="12"/>
        <v>100.38487280378537</v>
      </c>
      <c r="H53" s="638">
        <f t="shared" si="6"/>
        <v>-0.31412987301503392</v>
      </c>
      <c r="I53" s="1740" t="s">
        <v>346</v>
      </c>
      <c r="J53" s="1753" t="str">
        <f t="shared" si="0"/>
        <v>---</v>
      </c>
      <c r="K53" s="1781">
        <v>0</v>
      </c>
      <c r="L53" s="1794"/>
      <c r="M53" s="10"/>
      <c r="N53" s="202">
        <v>35796</v>
      </c>
      <c r="O53" s="716">
        <v>98.372249999999994</v>
      </c>
      <c r="P53" s="245">
        <f t="shared" si="1"/>
        <v>-2.1990000000002397E-2</v>
      </c>
      <c r="Q53" s="264">
        <f t="shared" si="16"/>
        <v>-0.66</v>
      </c>
      <c r="R53" s="645">
        <f t="shared" si="14"/>
        <v>98.405576666666661</v>
      </c>
      <c r="S53" s="646">
        <f t="shared" si="7"/>
        <v>-8.830000000000382E-2</v>
      </c>
      <c r="T53" s="690">
        <f t="shared" si="13"/>
        <v>98.895422857142862</v>
      </c>
      <c r="U53" s="267">
        <f t="shared" si="11"/>
        <v>-0.23210142857141136</v>
      </c>
      <c r="V53" s="631" t="str">
        <f t="shared" si="2"/>
        <v>---</v>
      </c>
      <c r="W53" s="242">
        <v>0</v>
      </c>
      <c r="X53" s="648"/>
      <c r="Y53" s="217"/>
    </row>
    <row r="54" spans="1:25">
      <c r="A54" s="202">
        <v>35827</v>
      </c>
      <c r="B54" s="1766">
        <v>98.963012999060922</v>
      </c>
      <c r="C54" s="21">
        <f t="shared" si="3"/>
        <v>-0.37197660199700522</v>
      </c>
      <c r="D54" s="1771">
        <f t="shared" si="15"/>
        <v>-3.5</v>
      </c>
      <c r="E54" s="690">
        <f t="shared" si="10"/>
        <v>99.339335719067719</v>
      </c>
      <c r="F54" s="267">
        <f t="shared" si="6"/>
        <v>-0.3818436322946468</v>
      </c>
      <c r="G54" s="614">
        <f t="shared" si="12"/>
        <v>100.05550888782088</v>
      </c>
      <c r="H54" s="636">
        <f t="shared" si="6"/>
        <v>-0.32936391596449255</v>
      </c>
      <c r="I54" s="1738" t="s">
        <v>346</v>
      </c>
      <c r="J54" s="1753" t="str">
        <f t="shared" si="0"/>
        <v>---</v>
      </c>
      <c r="K54" s="1752">
        <v>0</v>
      </c>
      <c r="L54" s="1694"/>
      <c r="M54" s="10"/>
      <c r="N54" s="202">
        <v>35827</v>
      </c>
      <c r="O54" s="714">
        <v>98.323499999999996</v>
      </c>
      <c r="P54" s="37">
        <f t="shared" si="1"/>
        <v>-4.8749999999998295E-2</v>
      </c>
      <c r="Q54" s="264">
        <f t="shared" si="16"/>
        <v>-0.79</v>
      </c>
      <c r="R54" s="395">
        <f t="shared" si="14"/>
        <v>98.363329999999976</v>
      </c>
      <c r="S54" s="298">
        <f t="shared" si="7"/>
        <v>-4.2246666666684973E-2</v>
      </c>
      <c r="T54" s="690">
        <f t="shared" si="13"/>
        <v>98.673500000000004</v>
      </c>
      <c r="U54" s="267">
        <f t="shared" si="11"/>
        <v>-0.22192285714285731</v>
      </c>
      <c r="V54" s="631" t="str">
        <f t="shared" si="2"/>
        <v>---</v>
      </c>
      <c r="W54" s="242">
        <v>0</v>
      </c>
      <c r="X54" s="648"/>
      <c r="Y54" s="217"/>
    </row>
    <row r="55" spans="1:25">
      <c r="A55" s="202">
        <v>35855</v>
      </c>
      <c r="B55" s="1766">
        <v>98.62766142220454</v>
      </c>
      <c r="C55" s="21">
        <f t="shared" si="3"/>
        <v>-0.33535157685638239</v>
      </c>
      <c r="D55" s="1771">
        <f t="shared" si="15"/>
        <v>-3.7</v>
      </c>
      <c r="E55" s="690">
        <f t="shared" si="10"/>
        <v>98.975221340774468</v>
      </c>
      <c r="F55" s="267">
        <f t="shared" si="6"/>
        <v>-0.36411437829325166</v>
      </c>
      <c r="G55" s="614">
        <f t="shared" si="12"/>
        <v>99.713121858733302</v>
      </c>
      <c r="H55" s="636">
        <f t="shared" si="6"/>
        <v>-0.34238702908757546</v>
      </c>
      <c r="I55" s="1738" t="s">
        <v>346</v>
      </c>
      <c r="J55" s="1753" t="str">
        <f t="shared" si="0"/>
        <v>---</v>
      </c>
      <c r="K55" s="1752">
        <v>0</v>
      </c>
      <c r="L55" s="1694"/>
      <c r="M55" s="10"/>
      <c r="N55" s="202">
        <v>35855</v>
      </c>
      <c r="O55" s="714">
        <v>98.245379999999997</v>
      </c>
      <c r="P55" s="37">
        <f t="shared" si="1"/>
        <v>-7.8119999999998413E-2</v>
      </c>
      <c r="Q55" s="264">
        <f t="shared" si="16"/>
        <v>-1.1599999999999999</v>
      </c>
      <c r="R55" s="395">
        <f t="shared" si="14"/>
        <v>98.31371</v>
      </c>
      <c r="S55" s="298">
        <f t="shared" si="7"/>
        <v>-4.9619999999976017E-2</v>
      </c>
      <c r="T55" s="690">
        <f t="shared" si="13"/>
        <v>98.493538571428559</v>
      </c>
      <c r="U55" s="267">
        <f t="shared" si="11"/>
        <v>-0.17996142857144548</v>
      </c>
      <c r="V55" s="631" t="str">
        <f t="shared" si="2"/>
        <v>---</v>
      </c>
      <c r="W55" s="242">
        <v>0</v>
      </c>
      <c r="X55" s="648"/>
      <c r="Y55" s="217"/>
    </row>
    <row r="56" spans="1:25">
      <c r="A56" s="202">
        <v>35886</v>
      </c>
      <c r="B56" s="1766">
        <v>98.325844451599636</v>
      </c>
      <c r="C56" s="21">
        <f t="shared" si="3"/>
        <v>-0.30181697060490364</v>
      </c>
      <c r="D56" s="1771">
        <f t="shared" si="15"/>
        <v>-3.7</v>
      </c>
      <c r="E56" s="690">
        <f t="shared" si="10"/>
        <v>98.63883962428838</v>
      </c>
      <c r="F56" s="267">
        <f t="shared" si="6"/>
        <v>-0.33638171648608761</v>
      </c>
      <c r="G56" s="614">
        <f t="shared" si="12"/>
        <v>99.363842589670654</v>
      </c>
      <c r="H56" s="636">
        <f t="shared" si="6"/>
        <v>-0.34927926906264872</v>
      </c>
      <c r="I56" s="1738" t="s">
        <v>346</v>
      </c>
      <c r="J56" s="1753" t="str">
        <f t="shared" si="0"/>
        <v>---</v>
      </c>
      <c r="K56" s="1752">
        <v>0</v>
      </c>
      <c r="L56" s="1694"/>
      <c r="M56" s="10"/>
      <c r="N56" s="202">
        <v>35886</v>
      </c>
      <c r="O56" s="714">
        <v>98.150180000000006</v>
      </c>
      <c r="P56" s="37">
        <f t="shared" si="1"/>
        <v>-9.5199999999991292E-2</v>
      </c>
      <c r="Q56" s="264">
        <f t="shared" si="16"/>
        <v>-1.57</v>
      </c>
      <c r="R56" s="395">
        <f t="shared" si="14"/>
        <v>98.239686666666671</v>
      </c>
      <c r="S56" s="298">
        <f t="shared" si="7"/>
        <v>-7.4023333333329333E-2</v>
      </c>
      <c r="T56" s="690">
        <f t="shared" si="13"/>
        <v>98.367562857142843</v>
      </c>
      <c r="U56" s="267">
        <f t="shared" si="11"/>
        <v>-0.12597571428571541</v>
      </c>
      <c r="V56" s="631" t="str">
        <f t="shared" si="2"/>
        <v>---</v>
      </c>
      <c r="W56" s="242">
        <v>0</v>
      </c>
      <c r="X56" s="648"/>
      <c r="Y56" s="217"/>
    </row>
    <row r="57" spans="1:25">
      <c r="A57" s="202">
        <v>35916</v>
      </c>
      <c r="B57" s="1766">
        <v>98.083456536407837</v>
      </c>
      <c r="C57" s="21">
        <f t="shared" si="3"/>
        <v>-0.2423879151917987</v>
      </c>
      <c r="D57" s="1771">
        <f t="shared" si="15"/>
        <v>-3.7</v>
      </c>
      <c r="E57" s="690">
        <f t="shared" si="10"/>
        <v>98.345654136737338</v>
      </c>
      <c r="F57" s="267">
        <f t="shared" si="6"/>
        <v>-0.29318548755104246</v>
      </c>
      <c r="G57" s="614">
        <f t="shared" si="12"/>
        <v>99.023359066194303</v>
      </c>
      <c r="H57" s="636">
        <f t="shared" si="6"/>
        <v>-0.34048352347635102</v>
      </c>
      <c r="I57" s="1738" t="s">
        <v>346</v>
      </c>
      <c r="J57" s="1753" t="str">
        <f t="shared" si="0"/>
        <v>---</v>
      </c>
      <c r="K57" s="1752">
        <v>0</v>
      </c>
      <c r="L57" s="1694"/>
      <c r="M57" s="10"/>
      <c r="N57" s="202">
        <v>35916</v>
      </c>
      <c r="O57" s="714">
        <v>98.051289999999995</v>
      </c>
      <c r="P57" s="37">
        <f t="shared" si="1"/>
        <v>-9.8890000000011469E-2</v>
      </c>
      <c r="Q57" s="264">
        <f t="shared" si="16"/>
        <v>-1.87</v>
      </c>
      <c r="R57" s="395">
        <f t="shared" si="14"/>
        <v>98.148949999999999</v>
      </c>
      <c r="S57" s="298">
        <f t="shared" si="7"/>
        <v>-9.0736666666671795E-2</v>
      </c>
      <c r="T57" s="690">
        <f t="shared" si="13"/>
        <v>98.28386857142857</v>
      </c>
      <c r="U57" s="267">
        <f t="shared" si="11"/>
        <v>-8.3694285714273065E-2</v>
      </c>
      <c r="V57" s="631" t="str">
        <f t="shared" si="2"/>
        <v>---</v>
      </c>
      <c r="W57" s="242">
        <v>0</v>
      </c>
      <c r="X57" s="648"/>
      <c r="Y57" s="217"/>
    </row>
    <row r="58" spans="1:25">
      <c r="A58" s="202">
        <v>35947</v>
      </c>
      <c r="B58" s="1766">
        <v>97.909840275515279</v>
      </c>
      <c r="C58" s="21">
        <f t="shared" si="3"/>
        <v>-0.17361626089255822</v>
      </c>
      <c r="D58" s="1771">
        <f t="shared" si="15"/>
        <v>-3.6</v>
      </c>
      <c r="E58" s="690">
        <f t="shared" si="10"/>
        <v>98.106380421174251</v>
      </c>
      <c r="F58" s="267">
        <f t="shared" si="6"/>
        <v>-0.23927371556308685</v>
      </c>
      <c r="G58" s="614">
        <f t="shared" si="12"/>
        <v>98.709258548990078</v>
      </c>
      <c r="H58" s="636">
        <f t="shared" si="6"/>
        <v>-0.31410051720422416</v>
      </c>
      <c r="I58" s="1738" t="s">
        <v>346</v>
      </c>
      <c r="J58" s="1753" t="str">
        <f t="shared" si="0"/>
        <v>---</v>
      </c>
      <c r="K58" s="1752">
        <v>0</v>
      </c>
      <c r="L58" s="1694"/>
      <c r="M58" s="10"/>
      <c r="N58" s="202">
        <v>35947</v>
      </c>
      <c r="O58" s="714">
        <v>97.966369999999998</v>
      </c>
      <c r="P58" s="37">
        <f t="shared" si="1"/>
        <v>-8.4919999999996776E-2</v>
      </c>
      <c r="Q58" s="264">
        <f t="shared" si="16"/>
        <v>-2.0299999999999998</v>
      </c>
      <c r="R58" s="395">
        <f t="shared" si="14"/>
        <v>98.055946666666671</v>
      </c>
      <c r="S58" s="298">
        <f t="shared" si="7"/>
        <v>-9.3003333333328442E-2</v>
      </c>
      <c r="T58" s="690">
        <f t="shared" si="13"/>
        <v>98.214744285714275</v>
      </c>
      <c r="U58" s="267">
        <f t="shared" si="11"/>
        <v>-6.9124285714295297E-2</v>
      </c>
      <c r="V58" s="631" t="str">
        <f t="shared" si="2"/>
        <v>---</v>
      </c>
      <c r="W58" s="242">
        <v>0</v>
      </c>
      <c r="X58" s="648"/>
      <c r="Y58" s="217"/>
    </row>
    <row r="59" spans="1:25">
      <c r="A59" s="202">
        <v>35977</v>
      </c>
      <c r="B59" s="1766">
        <v>97.808243284315509</v>
      </c>
      <c r="C59" s="21">
        <f t="shared" si="3"/>
        <v>-0.10159699119977006</v>
      </c>
      <c r="D59" s="1771">
        <f t="shared" si="15"/>
        <v>-3.4</v>
      </c>
      <c r="E59" s="690">
        <f t="shared" si="10"/>
        <v>97.933846698746208</v>
      </c>
      <c r="F59" s="267">
        <f t="shared" si="6"/>
        <v>-0.17253372242804232</v>
      </c>
      <c r="G59" s="614">
        <f t="shared" si="12"/>
        <v>98.436149795737379</v>
      </c>
      <c r="H59" s="636">
        <f t="shared" si="6"/>
        <v>-0.2731087532526999</v>
      </c>
      <c r="I59" s="1738" t="s">
        <v>346</v>
      </c>
      <c r="J59" s="1753" t="str">
        <f t="shared" si="0"/>
        <v>---</v>
      </c>
      <c r="K59" s="1752">
        <v>0</v>
      </c>
      <c r="L59" s="1694"/>
      <c r="M59" s="10"/>
      <c r="N59" s="202">
        <v>35977</v>
      </c>
      <c r="O59" s="714">
        <v>97.924319999999994</v>
      </c>
      <c r="P59" s="37">
        <f t="shared" si="1"/>
        <v>-4.2050000000003251E-2</v>
      </c>
      <c r="Q59" s="264">
        <f t="shared" si="16"/>
        <v>-1.96</v>
      </c>
      <c r="R59" s="395">
        <f t="shared" si="14"/>
        <v>97.980659999999986</v>
      </c>
      <c r="S59" s="298">
        <f t="shared" si="7"/>
        <v>-7.528666666668471E-2</v>
      </c>
      <c r="T59" s="690">
        <f t="shared" si="13"/>
        <v>98.147612857142846</v>
      </c>
      <c r="U59" s="267">
        <f t="shared" si="11"/>
        <v>-6.7131428571428842E-2</v>
      </c>
      <c r="V59" s="612" t="str">
        <f t="shared" si="2"/>
        <v>---</v>
      </c>
      <c r="W59" s="265">
        <v>0</v>
      </c>
      <c r="X59" s="648"/>
      <c r="Y59" s="217"/>
    </row>
    <row r="60" spans="1:25">
      <c r="A60" s="251">
        <v>36008</v>
      </c>
      <c r="B60" s="1766">
        <v>97.788673252858743</v>
      </c>
      <c r="C60" s="252">
        <f t="shared" si="3"/>
        <v>-1.9570031456765946E-2</v>
      </c>
      <c r="D60" s="1773">
        <f t="shared" si="15"/>
        <v>-3.2</v>
      </c>
      <c r="E60" s="686">
        <f t="shared" si="10"/>
        <v>97.835585604229848</v>
      </c>
      <c r="F60" s="696">
        <f t="shared" si="6"/>
        <v>-9.8261094516360004E-2</v>
      </c>
      <c r="G60" s="394">
        <f t="shared" si="12"/>
        <v>98.215247460280352</v>
      </c>
      <c r="H60" s="296">
        <f t="shared" si="6"/>
        <v>-0.22090233545702631</v>
      </c>
      <c r="I60" s="1741" t="s">
        <v>346</v>
      </c>
      <c r="J60" s="1756" t="str">
        <f t="shared" si="0"/>
        <v>谷</v>
      </c>
      <c r="K60" s="1752">
        <v>-1</v>
      </c>
      <c r="L60" s="1694"/>
      <c r="M60" s="10"/>
      <c r="N60" s="251">
        <v>36008</v>
      </c>
      <c r="O60" s="717">
        <v>97.958179999999999</v>
      </c>
      <c r="P60" s="252">
        <f t="shared" si="1"/>
        <v>3.386000000000422E-2</v>
      </c>
      <c r="Q60" s="696">
        <f t="shared" si="16"/>
        <v>-1.55</v>
      </c>
      <c r="R60" s="394">
        <f t="shared" si="14"/>
        <v>97.949623333333349</v>
      </c>
      <c r="S60" s="296">
        <f t="shared" si="7"/>
        <v>-3.1036666666636847E-2</v>
      </c>
      <c r="T60" s="686">
        <f t="shared" si="13"/>
        <v>98.088459999999984</v>
      </c>
      <c r="U60" s="696">
        <f t="shared" si="11"/>
        <v>-5.9152857142862558E-2</v>
      </c>
      <c r="V60" s="611" t="str">
        <f t="shared" si="2"/>
        <v>谷</v>
      </c>
      <c r="W60" s="256">
        <v>-1</v>
      </c>
      <c r="X60" s="648"/>
      <c r="Y60" s="217"/>
    </row>
    <row r="61" spans="1:25">
      <c r="A61" s="202">
        <v>36039</v>
      </c>
      <c r="B61" s="1766">
        <v>97.844155404999512</v>
      </c>
      <c r="C61" s="21">
        <f t="shared" si="3"/>
        <v>5.5482152140768903E-2</v>
      </c>
      <c r="D61" s="1771">
        <f t="shared" si="15"/>
        <v>-2.9</v>
      </c>
      <c r="E61" s="690">
        <f t="shared" si="10"/>
        <v>97.813690647391255</v>
      </c>
      <c r="F61" s="267">
        <f t="shared" si="6"/>
        <v>-2.1894956838593771E-2</v>
      </c>
      <c r="G61" s="614">
        <f t="shared" si="12"/>
        <v>98.055410661128718</v>
      </c>
      <c r="H61" s="636">
        <f t="shared" si="6"/>
        <v>-0.15983679915163407</v>
      </c>
      <c r="I61" s="1738" t="s">
        <v>346</v>
      </c>
      <c r="J61" s="1753" t="str">
        <f t="shared" si="0"/>
        <v>---</v>
      </c>
      <c r="K61" s="1752">
        <v>0</v>
      </c>
      <c r="L61" s="1694"/>
      <c r="M61" s="10"/>
      <c r="N61" s="202">
        <v>36039</v>
      </c>
      <c r="O61" s="714">
        <v>98.055239999999998</v>
      </c>
      <c r="P61" s="37">
        <f t="shared" si="1"/>
        <v>9.7059999999999036E-2</v>
      </c>
      <c r="Q61" s="264">
        <f t="shared" si="16"/>
        <v>-0.99</v>
      </c>
      <c r="R61" s="395">
        <f t="shared" si="14"/>
        <v>97.979246666666654</v>
      </c>
      <c r="S61" s="298">
        <f t="shared" si="7"/>
        <v>2.9623333333304913E-2</v>
      </c>
      <c r="T61" s="690">
        <f t="shared" si="13"/>
        <v>98.050137142857139</v>
      </c>
      <c r="U61" s="267">
        <f t="shared" si="11"/>
        <v>-3.8322857142844668E-2</v>
      </c>
      <c r="V61" s="630" t="str">
        <f t="shared" si="2"/>
        <v>---</v>
      </c>
      <c r="W61" s="265">
        <v>0</v>
      </c>
      <c r="X61" s="648"/>
      <c r="Y61" s="217"/>
    </row>
    <row r="62" spans="1:25">
      <c r="A62" s="202">
        <v>36069</v>
      </c>
      <c r="B62" s="1766">
        <v>97.958326365379918</v>
      </c>
      <c r="C62" s="21">
        <f t="shared" si="3"/>
        <v>0.11417096038040597</v>
      </c>
      <c r="D62" s="1771">
        <f t="shared" si="15"/>
        <v>-2.5</v>
      </c>
      <c r="E62" s="690">
        <f t="shared" si="10"/>
        <v>97.863718341079391</v>
      </c>
      <c r="F62" s="267">
        <f t="shared" si="6"/>
        <v>5.002769368813631E-2</v>
      </c>
      <c r="G62" s="614">
        <f t="shared" si="12"/>
        <v>97.959791367296617</v>
      </c>
      <c r="H62" s="636">
        <f t="shared" si="6"/>
        <v>-9.5619293832100993E-2</v>
      </c>
      <c r="I62" s="1738" t="s">
        <v>349</v>
      </c>
      <c r="J62" s="1753" t="str">
        <f t="shared" si="0"/>
        <v>---</v>
      </c>
      <c r="K62" s="1752">
        <v>0</v>
      </c>
      <c r="L62" s="1694"/>
      <c r="M62" s="10"/>
      <c r="N62" s="202">
        <v>36069</v>
      </c>
      <c r="O62" s="714">
        <v>98.215190000000007</v>
      </c>
      <c r="P62" s="37">
        <f t="shared" si="1"/>
        <v>0.15995000000000914</v>
      </c>
      <c r="Q62" s="264">
        <f t="shared" si="16"/>
        <v>-0.43</v>
      </c>
      <c r="R62" s="395">
        <f t="shared" si="14"/>
        <v>98.076203333333339</v>
      </c>
      <c r="S62" s="298">
        <f t="shared" si="7"/>
        <v>9.695666666668501E-2</v>
      </c>
      <c r="T62" s="690">
        <f t="shared" si="13"/>
        <v>98.045824285714289</v>
      </c>
      <c r="U62" s="267">
        <f t="shared" si="11"/>
        <v>-4.3128571428496798E-3</v>
      </c>
      <c r="V62" s="630" t="str">
        <f t="shared" si="2"/>
        <v>---</v>
      </c>
      <c r="W62" s="265">
        <v>0</v>
      </c>
      <c r="X62" s="648"/>
      <c r="Y62" s="217"/>
    </row>
    <row r="63" spans="1:25">
      <c r="A63" s="202">
        <v>36100</v>
      </c>
      <c r="B63" s="1766">
        <v>98.130738763185875</v>
      </c>
      <c r="C63" s="21">
        <f t="shared" si="3"/>
        <v>0.17241239780595663</v>
      </c>
      <c r="D63" s="1771">
        <f t="shared" si="15"/>
        <v>-2</v>
      </c>
      <c r="E63" s="690">
        <f t="shared" si="10"/>
        <v>97.977740177855097</v>
      </c>
      <c r="F63" s="267">
        <f t="shared" si="6"/>
        <v>0.11402183677570576</v>
      </c>
      <c r="G63" s="614">
        <f t="shared" si="12"/>
        <v>97.931919126094655</v>
      </c>
      <c r="H63" s="636">
        <f t="shared" si="6"/>
        <v>-2.7872241201961856E-2</v>
      </c>
      <c r="I63" s="1738" t="s">
        <v>349</v>
      </c>
      <c r="J63" s="1753" t="str">
        <f t="shared" si="0"/>
        <v>---</v>
      </c>
      <c r="K63" s="1752">
        <v>0</v>
      </c>
      <c r="L63" s="1694"/>
      <c r="M63" s="10"/>
      <c r="N63" s="202">
        <v>36100</v>
      </c>
      <c r="O63" s="714">
        <v>98.444940000000003</v>
      </c>
      <c r="P63" s="37">
        <f t="shared" si="1"/>
        <v>0.22974999999999568</v>
      </c>
      <c r="Q63" s="264">
        <f t="shared" si="16"/>
        <v>-0.01</v>
      </c>
      <c r="R63" s="395">
        <f t="shared" si="14"/>
        <v>98.238456666666664</v>
      </c>
      <c r="S63" s="298">
        <f t="shared" si="7"/>
        <v>0.16225333333332514</v>
      </c>
      <c r="T63" s="690">
        <f t="shared" si="13"/>
        <v>98.087932857142846</v>
      </c>
      <c r="U63" s="267">
        <f t="shared" si="11"/>
        <v>4.2108571428556729E-2</v>
      </c>
      <c r="V63" s="630" t="str">
        <f t="shared" si="2"/>
        <v>---</v>
      </c>
      <c r="W63" s="266">
        <v>0</v>
      </c>
      <c r="X63" s="648"/>
      <c r="Y63" s="217"/>
    </row>
    <row r="64" spans="1:25">
      <c r="A64" s="203">
        <v>36130</v>
      </c>
      <c r="B64" s="1779">
        <v>98.358474739432495</v>
      </c>
      <c r="C64" s="22">
        <f t="shared" si="3"/>
        <v>0.22773597624662045</v>
      </c>
      <c r="D64" s="1772">
        <f t="shared" si="15"/>
        <v>-1.4</v>
      </c>
      <c r="E64" s="691">
        <f t="shared" si="10"/>
        <v>98.149179955999429</v>
      </c>
      <c r="F64" s="268">
        <f t="shared" si="6"/>
        <v>0.17143977814433242</v>
      </c>
      <c r="G64" s="615">
        <f t="shared" si="12"/>
        <v>97.971207440812478</v>
      </c>
      <c r="H64" s="637">
        <f t="shared" si="6"/>
        <v>3.9288314717822459E-2</v>
      </c>
      <c r="I64" s="1739" t="s">
        <v>344</v>
      </c>
      <c r="J64" s="1754" t="str">
        <f t="shared" si="0"/>
        <v>---</v>
      </c>
      <c r="K64" s="1782">
        <v>0</v>
      </c>
      <c r="L64" s="1695"/>
      <c r="M64" s="10"/>
      <c r="N64" s="202">
        <v>36130</v>
      </c>
      <c r="O64" s="715">
        <v>98.690690000000004</v>
      </c>
      <c r="P64" s="243">
        <f t="shared" si="1"/>
        <v>0.24575000000000102</v>
      </c>
      <c r="Q64" s="544">
        <f t="shared" si="16"/>
        <v>0.3</v>
      </c>
      <c r="R64" s="493">
        <f t="shared" si="14"/>
        <v>98.450273333333328</v>
      </c>
      <c r="S64" s="491">
        <f t="shared" si="7"/>
        <v>0.21181666666666388</v>
      </c>
      <c r="T64" s="691">
        <f t="shared" si="13"/>
        <v>98.179275714285723</v>
      </c>
      <c r="U64" s="268">
        <f t="shared" si="11"/>
        <v>9.134285714287671E-2</v>
      </c>
      <c r="V64" s="612" t="str">
        <f t="shared" si="2"/>
        <v>---</v>
      </c>
      <c r="W64" s="248">
        <v>0</v>
      </c>
      <c r="X64" s="648"/>
      <c r="Y64" s="217"/>
    </row>
    <row r="65" spans="1:25">
      <c r="A65" s="201">
        <v>36161</v>
      </c>
      <c r="B65" s="1780">
        <v>98.571796687812906</v>
      </c>
      <c r="C65" s="36">
        <f t="shared" si="3"/>
        <v>0.21332194838041119</v>
      </c>
      <c r="D65" s="1770">
        <f t="shared" si="15"/>
        <v>-0.8</v>
      </c>
      <c r="E65" s="692">
        <f t="shared" si="10"/>
        <v>98.353670063477082</v>
      </c>
      <c r="F65" s="269">
        <f t="shared" si="6"/>
        <v>0.20449010747765328</v>
      </c>
      <c r="G65" s="616">
        <f t="shared" si="12"/>
        <v>98.065772642569286</v>
      </c>
      <c r="H65" s="638">
        <f t="shared" si="6"/>
        <v>9.4565201756807937E-2</v>
      </c>
      <c r="I65" s="1740" t="s">
        <v>344</v>
      </c>
      <c r="J65" s="1753" t="str">
        <f t="shared" si="0"/>
        <v>---</v>
      </c>
      <c r="K65" s="1781">
        <v>0</v>
      </c>
      <c r="L65" s="1794"/>
      <c r="M65" s="10"/>
      <c r="N65" s="201">
        <v>36161</v>
      </c>
      <c r="O65" s="714">
        <v>98.884119999999996</v>
      </c>
      <c r="P65" s="37">
        <f t="shared" si="1"/>
        <v>0.19342999999999222</v>
      </c>
      <c r="Q65" s="264">
        <f t="shared" si="16"/>
        <v>0.52</v>
      </c>
      <c r="R65" s="395">
        <f t="shared" si="14"/>
        <v>98.673249999999996</v>
      </c>
      <c r="S65" s="298">
        <f t="shared" si="7"/>
        <v>0.22297666666666771</v>
      </c>
      <c r="T65" s="690">
        <f t="shared" si="13"/>
        <v>98.310382857142841</v>
      </c>
      <c r="U65" s="267">
        <f t="shared" si="11"/>
        <v>0.13110714285711822</v>
      </c>
      <c r="V65" s="612" t="str">
        <f t="shared" si="2"/>
        <v>---</v>
      </c>
      <c r="W65" s="248">
        <v>0</v>
      </c>
      <c r="X65" s="648"/>
      <c r="Y65" s="217"/>
    </row>
    <row r="66" spans="1:25">
      <c r="A66" s="202">
        <v>36192</v>
      </c>
      <c r="B66" s="1766">
        <v>98.74638116180968</v>
      </c>
      <c r="C66" s="21">
        <f t="shared" si="3"/>
        <v>0.17458447399677368</v>
      </c>
      <c r="D66" s="1771">
        <f t="shared" si="15"/>
        <v>-0.2</v>
      </c>
      <c r="E66" s="690">
        <f t="shared" si="10"/>
        <v>98.558884196351698</v>
      </c>
      <c r="F66" s="267">
        <f t="shared" si="6"/>
        <v>0.20521413287461598</v>
      </c>
      <c r="G66" s="614">
        <f t="shared" si="12"/>
        <v>98.199792339354175</v>
      </c>
      <c r="H66" s="636">
        <f t="shared" si="6"/>
        <v>0.13401969678488967</v>
      </c>
      <c r="I66" s="1738" t="s">
        <v>344</v>
      </c>
      <c r="J66" s="1753" t="str">
        <f t="shared" si="0"/>
        <v>---</v>
      </c>
      <c r="K66" s="1752">
        <v>0</v>
      </c>
      <c r="L66" s="1694"/>
      <c r="M66" s="10"/>
      <c r="N66" s="202">
        <v>36192</v>
      </c>
      <c r="O66" s="714">
        <v>98.972480000000004</v>
      </c>
      <c r="P66" s="37">
        <f t="shared" si="1"/>
        <v>8.8360000000008654E-2</v>
      </c>
      <c r="Q66" s="264">
        <f t="shared" si="16"/>
        <v>0.66</v>
      </c>
      <c r="R66" s="395">
        <f t="shared" si="14"/>
        <v>98.849096666666682</v>
      </c>
      <c r="S66" s="298">
        <f t="shared" si="7"/>
        <v>0.17584666666668625</v>
      </c>
      <c r="T66" s="690">
        <f t="shared" si="13"/>
        <v>98.460120000000003</v>
      </c>
      <c r="U66" s="267">
        <f t="shared" si="11"/>
        <v>0.14973714285716255</v>
      </c>
      <c r="V66" s="612" t="str">
        <f t="shared" si="2"/>
        <v>---</v>
      </c>
      <c r="W66" s="248">
        <v>0</v>
      </c>
      <c r="X66" s="648"/>
      <c r="Y66" s="217"/>
    </row>
    <row r="67" spans="1:25">
      <c r="A67" s="202">
        <v>36220</v>
      </c>
      <c r="B67" s="1766">
        <v>98.865140711275231</v>
      </c>
      <c r="C67" s="21">
        <f t="shared" si="3"/>
        <v>0.11875954946555112</v>
      </c>
      <c r="D67" s="1771">
        <f t="shared" si="15"/>
        <v>0.2</v>
      </c>
      <c r="E67" s="690">
        <f t="shared" si="10"/>
        <v>98.727772853632601</v>
      </c>
      <c r="F67" s="267">
        <f t="shared" si="6"/>
        <v>0.16888865728090252</v>
      </c>
      <c r="G67" s="614">
        <f t="shared" si="12"/>
        <v>98.353573404842237</v>
      </c>
      <c r="H67" s="636">
        <f t="shared" si="6"/>
        <v>0.15378106548806159</v>
      </c>
      <c r="I67" s="1738" t="s">
        <v>344</v>
      </c>
      <c r="J67" s="1753" t="str">
        <f t="shared" si="0"/>
        <v>---</v>
      </c>
      <c r="K67" s="1752">
        <v>0</v>
      </c>
      <c r="L67" s="1694"/>
      <c r="M67" s="10"/>
      <c r="N67" s="202">
        <v>36220</v>
      </c>
      <c r="O67" s="714">
        <v>99.001140000000007</v>
      </c>
      <c r="P67" s="37">
        <f t="shared" si="1"/>
        <v>2.8660000000002128E-2</v>
      </c>
      <c r="Q67" s="264">
        <f t="shared" si="16"/>
        <v>0.77</v>
      </c>
      <c r="R67" s="395">
        <f t="shared" si="14"/>
        <v>98.952580000000012</v>
      </c>
      <c r="S67" s="298">
        <f t="shared" si="7"/>
        <v>0.1034833333333296</v>
      </c>
      <c r="T67" s="690">
        <f t="shared" si="13"/>
        <v>98.609114285714284</v>
      </c>
      <c r="U67" s="267">
        <f t="shared" si="11"/>
        <v>0.14899428571428075</v>
      </c>
      <c r="V67" s="612" t="str">
        <f t="shared" si="2"/>
        <v>---</v>
      </c>
      <c r="W67" s="248">
        <v>0</v>
      </c>
      <c r="X67" s="648"/>
      <c r="Y67" s="217"/>
    </row>
    <row r="68" spans="1:25">
      <c r="A68" s="202">
        <v>36251</v>
      </c>
      <c r="B68" s="1766">
        <v>98.929391919656126</v>
      </c>
      <c r="C68" s="21">
        <f t="shared" si="3"/>
        <v>6.4251208380895264E-2</v>
      </c>
      <c r="D68" s="1771">
        <f t="shared" si="15"/>
        <v>0.6</v>
      </c>
      <c r="E68" s="690">
        <f t="shared" si="10"/>
        <v>98.846971264247017</v>
      </c>
      <c r="F68" s="267">
        <f t="shared" si="6"/>
        <v>0.11919841061441616</v>
      </c>
      <c r="G68" s="614">
        <f t="shared" si="12"/>
        <v>98.508607192650317</v>
      </c>
      <c r="H68" s="636">
        <f t="shared" si="6"/>
        <v>0.15503378780807964</v>
      </c>
      <c r="I68" s="1738" t="s">
        <v>344</v>
      </c>
      <c r="J68" s="1753" t="str">
        <f t="shared" si="0"/>
        <v>---</v>
      </c>
      <c r="K68" s="1752">
        <v>0</v>
      </c>
      <c r="L68" s="1694"/>
      <c r="M68" s="10"/>
      <c r="N68" s="202">
        <v>36251</v>
      </c>
      <c r="O68" s="714">
        <v>99.025199999999998</v>
      </c>
      <c r="P68" s="37">
        <f t="shared" si="1"/>
        <v>2.4059999999991533E-2</v>
      </c>
      <c r="Q68" s="264">
        <f t="shared" si="16"/>
        <v>0.89</v>
      </c>
      <c r="R68" s="395">
        <f t="shared" si="14"/>
        <v>98.999606666666679</v>
      </c>
      <c r="S68" s="298">
        <f t="shared" si="7"/>
        <v>4.7026666666667438E-2</v>
      </c>
      <c r="T68" s="690">
        <f t="shared" si="13"/>
        <v>98.747680000000017</v>
      </c>
      <c r="U68" s="267">
        <f t="shared" si="11"/>
        <v>0.13856571428573261</v>
      </c>
      <c r="V68" s="612" t="str">
        <f t="shared" si="2"/>
        <v>---</v>
      </c>
      <c r="W68" s="248">
        <v>0</v>
      </c>
      <c r="X68" s="648"/>
      <c r="Y68" s="217"/>
    </row>
    <row r="69" spans="1:25">
      <c r="A69" s="202">
        <v>36281</v>
      </c>
      <c r="B69" s="1766">
        <v>98.972071219832657</v>
      </c>
      <c r="C69" s="21">
        <f t="shared" si="3"/>
        <v>4.2679300176530433E-2</v>
      </c>
      <c r="D69" s="1771">
        <f t="shared" si="15"/>
        <v>0.9</v>
      </c>
      <c r="E69" s="690">
        <f t="shared" si="10"/>
        <v>98.922201283587995</v>
      </c>
      <c r="F69" s="267">
        <f t="shared" si="6"/>
        <v>7.523001934097806E-2</v>
      </c>
      <c r="G69" s="614">
        <f t="shared" si="12"/>
        <v>98.653427886143547</v>
      </c>
      <c r="H69" s="636">
        <f t="shared" si="6"/>
        <v>0.14482069349323012</v>
      </c>
      <c r="I69" s="1738" t="s">
        <v>344</v>
      </c>
      <c r="J69" s="1753" t="str">
        <f t="shared" si="0"/>
        <v>---</v>
      </c>
      <c r="K69" s="1752">
        <v>0</v>
      </c>
      <c r="L69" s="1694"/>
      <c r="M69" s="10"/>
      <c r="N69" s="202">
        <v>36281</v>
      </c>
      <c r="O69" s="714">
        <v>99.080830000000006</v>
      </c>
      <c r="P69" s="37">
        <f t="shared" si="1"/>
        <v>5.563000000000784E-2</v>
      </c>
      <c r="Q69" s="264">
        <f t="shared" si="16"/>
        <v>1.05</v>
      </c>
      <c r="R69" s="395">
        <f t="shared" si="14"/>
        <v>99.035723333333337</v>
      </c>
      <c r="S69" s="298">
        <f t="shared" si="7"/>
        <v>3.6116666666657693E-2</v>
      </c>
      <c r="T69" s="690">
        <f t="shared" si="13"/>
        <v>98.871342857142864</v>
      </c>
      <c r="U69" s="267">
        <f t="shared" si="11"/>
        <v>0.12366285714284686</v>
      </c>
      <c r="V69" s="612" t="str">
        <f t="shared" si="2"/>
        <v>---</v>
      </c>
      <c r="W69" s="248">
        <v>0</v>
      </c>
      <c r="X69" s="648"/>
      <c r="Y69" s="217"/>
    </row>
    <row r="70" spans="1:25">
      <c r="A70" s="202">
        <v>36312</v>
      </c>
      <c r="B70" s="1766">
        <v>99.037068286951424</v>
      </c>
      <c r="C70" s="21">
        <f t="shared" si="3"/>
        <v>6.4997067118767404E-2</v>
      </c>
      <c r="D70" s="1771">
        <f t="shared" si="15"/>
        <v>1.2</v>
      </c>
      <c r="E70" s="690">
        <f t="shared" si="10"/>
        <v>98.979510475480069</v>
      </c>
      <c r="F70" s="267">
        <f t="shared" si="6"/>
        <v>5.7309191892073841E-2</v>
      </c>
      <c r="G70" s="614">
        <f t="shared" si="12"/>
        <v>98.782903532395792</v>
      </c>
      <c r="H70" s="636">
        <f t="shared" si="6"/>
        <v>0.12947564625224572</v>
      </c>
      <c r="I70" s="1738" t="s">
        <v>344</v>
      </c>
      <c r="J70" s="1753" t="str">
        <f t="shared" ref="J70:J133" si="17">IF(K70=1,"山",IF(K70=-1,"谷","---"))</f>
        <v>---</v>
      </c>
      <c r="K70" s="1752">
        <v>0</v>
      </c>
      <c r="L70" s="1694"/>
      <c r="M70" s="10"/>
      <c r="N70" s="202">
        <v>36312</v>
      </c>
      <c r="O70" s="714">
        <v>99.16122</v>
      </c>
      <c r="P70" s="37">
        <f t="shared" ref="P70:P133" si="18">O70-O69</f>
        <v>8.0389999999994188E-2</v>
      </c>
      <c r="Q70" s="264">
        <f t="shared" si="16"/>
        <v>1.22</v>
      </c>
      <c r="R70" s="395">
        <f t="shared" si="14"/>
        <v>99.089083333333335</v>
      </c>
      <c r="S70" s="298">
        <f t="shared" si="7"/>
        <v>5.3359999999997854E-2</v>
      </c>
      <c r="T70" s="690">
        <f t="shared" si="13"/>
        <v>98.973668571428576</v>
      </c>
      <c r="U70" s="267">
        <f t="shared" si="11"/>
        <v>0.10232571428571191</v>
      </c>
      <c r="V70" s="612" t="str">
        <f t="shared" ref="V70:V133" si="19">IF(W70=1,"山",IF(W70=-1,"谷","---"))</f>
        <v>---</v>
      </c>
      <c r="W70" s="248">
        <v>0</v>
      </c>
      <c r="X70" s="648"/>
      <c r="Y70" s="217"/>
    </row>
    <row r="71" spans="1:25">
      <c r="A71" s="202">
        <v>36342</v>
      </c>
      <c r="B71" s="1766">
        <v>99.121990929964184</v>
      </c>
      <c r="C71" s="21">
        <f t="shared" ref="C71:C134" si="20">B71-B70</f>
        <v>8.4922643012760091E-2</v>
      </c>
      <c r="D71" s="1771">
        <f t="shared" si="15"/>
        <v>1.3</v>
      </c>
      <c r="E71" s="690">
        <f t="shared" si="10"/>
        <v>99.04371014558275</v>
      </c>
      <c r="F71" s="267">
        <f t="shared" si="6"/>
        <v>6.4199670102681239E-2</v>
      </c>
      <c r="G71" s="614">
        <f t="shared" si="12"/>
        <v>98.891977273900324</v>
      </c>
      <c r="H71" s="636">
        <f t="shared" si="6"/>
        <v>0.10907374150453109</v>
      </c>
      <c r="I71" s="1738" t="s">
        <v>344</v>
      </c>
      <c r="J71" s="1753" t="str">
        <f t="shared" si="17"/>
        <v>---</v>
      </c>
      <c r="K71" s="1752">
        <v>0</v>
      </c>
      <c r="L71" s="1694"/>
      <c r="M71" s="10"/>
      <c r="N71" s="202">
        <v>36342</v>
      </c>
      <c r="O71" s="714">
        <v>99.252899999999997</v>
      </c>
      <c r="P71" s="37">
        <f t="shared" si="18"/>
        <v>9.1679999999996653E-2</v>
      </c>
      <c r="Q71" s="264">
        <f t="shared" si="16"/>
        <v>1.36</v>
      </c>
      <c r="R71" s="395">
        <f t="shared" si="14"/>
        <v>99.164983333333339</v>
      </c>
      <c r="S71" s="298">
        <f t="shared" si="7"/>
        <v>7.5900000000004297E-2</v>
      </c>
      <c r="T71" s="690">
        <f t="shared" si="13"/>
        <v>99.053984285714279</v>
      </c>
      <c r="U71" s="267">
        <f t="shared" si="11"/>
        <v>8.0315714285703166E-2</v>
      </c>
      <c r="V71" s="612" t="str">
        <f t="shared" si="19"/>
        <v>---</v>
      </c>
      <c r="W71" s="248">
        <v>0</v>
      </c>
      <c r="X71" s="648"/>
      <c r="Y71" s="217"/>
    </row>
    <row r="72" spans="1:25">
      <c r="A72" s="202">
        <v>36373</v>
      </c>
      <c r="B72" s="1766">
        <v>99.223394640086951</v>
      </c>
      <c r="C72" s="21">
        <f t="shared" si="20"/>
        <v>0.10140371012276717</v>
      </c>
      <c r="D72" s="1771">
        <f t="shared" si="15"/>
        <v>1.5</v>
      </c>
      <c r="E72" s="690">
        <f t="shared" si="10"/>
        <v>99.127484619000867</v>
      </c>
      <c r="F72" s="267">
        <f t="shared" ref="F72:F135" si="21">E72-E71</f>
        <v>8.3774473418117168E-2</v>
      </c>
      <c r="G72" s="614">
        <f t="shared" si="12"/>
        <v>98.985062695653752</v>
      </c>
      <c r="H72" s="636">
        <f t="shared" ref="H72:H135" si="22">G72-G71</f>
        <v>9.3085421753428932E-2</v>
      </c>
      <c r="I72" s="1738" t="s">
        <v>344</v>
      </c>
      <c r="J72" s="1753" t="str">
        <f t="shared" si="17"/>
        <v>---</v>
      </c>
      <c r="K72" s="1752">
        <v>0</v>
      </c>
      <c r="L72" s="1694"/>
      <c r="M72" s="10"/>
      <c r="N72" s="202">
        <v>36373</v>
      </c>
      <c r="O72" s="714">
        <v>99.347319999999996</v>
      </c>
      <c r="P72" s="37">
        <f t="shared" si="18"/>
        <v>9.4419999999999504E-2</v>
      </c>
      <c r="Q72" s="264">
        <f t="shared" si="16"/>
        <v>1.42</v>
      </c>
      <c r="R72" s="395">
        <f t="shared" si="14"/>
        <v>99.253813333333326</v>
      </c>
      <c r="S72" s="298">
        <f t="shared" ref="S72:S135" si="23">R72-R71</f>
        <v>8.8829999999987308E-2</v>
      </c>
      <c r="T72" s="690">
        <f t="shared" si="13"/>
        <v>99.120155714285715</v>
      </c>
      <c r="U72" s="267">
        <f t="shared" si="11"/>
        <v>6.6171428571436763E-2</v>
      </c>
      <c r="V72" s="612" t="str">
        <f t="shared" si="19"/>
        <v>---</v>
      </c>
      <c r="W72" s="248">
        <v>0</v>
      </c>
      <c r="X72" s="648"/>
      <c r="Y72" s="217"/>
    </row>
    <row r="73" spans="1:25">
      <c r="A73" s="202">
        <v>36404</v>
      </c>
      <c r="B73" s="1766">
        <v>99.325097273187723</v>
      </c>
      <c r="C73" s="21">
        <f t="shared" si="20"/>
        <v>0.10170263310077132</v>
      </c>
      <c r="D73" s="1771">
        <f t="shared" si="15"/>
        <v>1.5</v>
      </c>
      <c r="E73" s="690">
        <f t="shared" si="10"/>
        <v>99.223494281079624</v>
      </c>
      <c r="F73" s="267">
        <f t="shared" si="21"/>
        <v>9.6009662078756719E-2</v>
      </c>
      <c r="G73" s="614">
        <f t="shared" si="12"/>
        <v>99.067736425850612</v>
      </c>
      <c r="H73" s="636">
        <f t="shared" si="22"/>
        <v>8.2673730196859196E-2</v>
      </c>
      <c r="I73" s="1738" t="s">
        <v>344</v>
      </c>
      <c r="J73" s="1753" t="str">
        <f t="shared" si="17"/>
        <v>---</v>
      </c>
      <c r="K73" s="1752">
        <v>0</v>
      </c>
      <c r="L73" s="1694"/>
      <c r="M73" s="10"/>
      <c r="N73" s="202">
        <v>36404</v>
      </c>
      <c r="O73" s="714">
        <v>99.441180000000003</v>
      </c>
      <c r="P73" s="37">
        <f t="shared" si="18"/>
        <v>9.3860000000006494E-2</v>
      </c>
      <c r="Q73" s="264">
        <f t="shared" si="16"/>
        <v>1.41</v>
      </c>
      <c r="R73" s="395">
        <f t="shared" si="14"/>
        <v>99.347133333333318</v>
      </c>
      <c r="S73" s="298">
        <f t="shared" si="23"/>
        <v>9.331999999999141E-2</v>
      </c>
      <c r="T73" s="690">
        <f t="shared" si="13"/>
        <v>99.187112857142864</v>
      </c>
      <c r="U73" s="267">
        <f t="shared" si="11"/>
        <v>6.695714285714871E-2</v>
      </c>
      <c r="V73" s="612" t="str">
        <f t="shared" si="19"/>
        <v>---</v>
      </c>
      <c r="W73" s="248">
        <v>0</v>
      </c>
      <c r="X73" s="648"/>
      <c r="Y73" s="217"/>
    </row>
    <row r="74" spans="1:25">
      <c r="A74" s="202">
        <v>36434</v>
      </c>
      <c r="B74" s="1766">
        <v>99.400138928873318</v>
      </c>
      <c r="C74" s="21">
        <f t="shared" si="20"/>
        <v>7.5041655685595288E-2</v>
      </c>
      <c r="D74" s="1771">
        <f t="shared" si="15"/>
        <v>1.5</v>
      </c>
      <c r="E74" s="690">
        <f t="shared" si="10"/>
        <v>99.316210280716007</v>
      </c>
      <c r="F74" s="267">
        <f t="shared" si="21"/>
        <v>9.2715999636382662E-2</v>
      </c>
      <c r="G74" s="614">
        <f t="shared" si="12"/>
        <v>99.144164742650332</v>
      </c>
      <c r="H74" s="636">
        <f t="shared" si="22"/>
        <v>7.6428316799720619E-2</v>
      </c>
      <c r="I74" s="1738" t="s">
        <v>344</v>
      </c>
      <c r="J74" s="1753" t="str">
        <f t="shared" si="17"/>
        <v>---</v>
      </c>
      <c r="K74" s="1752">
        <v>0</v>
      </c>
      <c r="L74" s="1694"/>
      <c r="M74" s="10"/>
      <c r="N74" s="202">
        <v>36434</v>
      </c>
      <c r="O74" s="714">
        <v>99.533940000000001</v>
      </c>
      <c r="P74" s="37">
        <f t="shared" si="18"/>
        <v>9.2759999999998399E-2</v>
      </c>
      <c r="Q74" s="264">
        <f t="shared" si="16"/>
        <v>1.34</v>
      </c>
      <c r="R74" s="395">
        <f t="shared" si="14"/>
        <v>99.440813333333338</v>
      </c>
      <c r="S74" s="298">
        <f t="shared" si="23"/>
        <v>9.3680000000020414E-2</v>
      </c>
      <c r="T74" s="690">
        <f t="shared" si="13"/>
        <v>99.263227142857161</v>
      </c>
      <c r="U74" s="267">
        <f t="shared" si="11"/>
        <v>7.6114285714297125E-2</v>
      </c>
      <c r="V74" s="612" t="str">
        <f t="shared" si="19"/>
        <v>---</v>
      </c>
      <c r="W74" s="248">
        <v>0</v>
      </c>
      <c r="X74" s="648"/>
      <c r="Y74" s="217"/>
    </row>
    <row r="75" spans="1:25">
      <c r="A75" s="202">
        <v>36465</v>
      </c>
      <c r="B75" s="1766">
        <v>99.481232857539794</v>
      </c>
      <c r="C75" s="21">
        <f t="shared" si="20"/>
        <v>8.1093928666476245E-2</v>
      </c>
      <c r="D75" s="1771">
        <f t="shared" si="15"/>
        <v>1.4</v>
      </c>
      <c r="E75" s="690">
        <f t="shared" si="10"/>
        <v>99.402156353200283</v>
      </c>
      <c r="F75" s="267">
        <f t="shared" si="21"/>
        <v>8.5946072484276215E-2</v>
      </c>
      <c r="G75" s="614">
        <f t="shared" si="12"/>
        <v>99.222999162348017</v>
      </c>
      <c r="H75" s="636">
        <f t="shared" si="22"/>
        <v>7.8834419697685121E-2</v>
      </c>
      <c r="I75" s="1738" t="s">
        <v>344</v>
      </c>
      <c r="J75" s="1753" t="str">
        <f t="shared" si="17"/>
        <v>---</v>
      </c>
      <c r="K75" s="1752">
        <v>0</v>
      </c>
      <c r="L75" s="1694"/>
      <c r="M75" s="10"/>
      <c r="N75" s="202">
        <v>36465</v>
      </c>
      <c r="O75" s="714">
        <v>99.625950000000003</v>
      </c>
      <c r="P75" s="37">
        <f t="shared" si="18"/>
        <v>9.2010000000001924E-2</v>
      </c>
      <c r="Q75" s="264">
        <f t="shared" si="16"/>
        <v>1.2</v>
      </c>
      <c r="R75" s="395">
        <f t="shared" si="14"/>
        <v>99.533689999999993</v>
      </c>
      <c r="S75" s="298">
        <f t="shared" si="23"/>
        <v>9.2876666666654728E-2</v>
      </c>
      <c r="T75" s="690">
        <f t="shared" si="13"/>
        <v>99.349048571428582</v>
      </c>
      <c r="U75" s="267">
        <f t="shared" si="11"/>
        <v>8.5821428571421166E-2</v>
      </c>
      <c r="V75" s="612" t="str">
        <f t="shared" si="19"/>
        <v>---</v>
      </c>
      <c r="W75" s="248">
        <v>0</v>
      </c>
      <c r="X75" s="648"/>
      <c r="Y75" s="217"/>
    </row>
    <row r="76" spans="1:25">
      <c r="A76" s="203">
        <v>36495</v>
      </c>
      <c r="B76" s="1779">
        <v>99.569675402614777</v>
      </c>
      <c r="C76" s="22">
        <f t="shared" si="20"/>
        <v>8.8442545074983059E-2</v>
      </c>
      <c r="D76" s="1772">
        <f t="shared" si="15"/>
        <v>1.2</v>
      </c>
      <c r="E76" s="691">
        <f t="shared" ref="E76:E139" si="24">SUM(B74:B76)/3</f>
        <v>99.483682396342644</v>
      </c>
      <c r="F76" s="268">
        <f t="shared" si="21"/>
        <v>8.1526043142361004E-2</v>
      </c>
      <c r="G76" s="615">
        <f t="shared" si="12"/>
        <v>99.308371188459745</v>
      </c>
      <c r="H76" s="637">
        <f t="shared" si="22"/>
        <v>8.537202611172745E-2</v>
      </c>
      <c r="I76" s="1739" t="s">
        <v>344</v>
      </c>
      <c r="J76" s="1754" t="str">
        <f t="shared" si="17"/>
        <v>---</v>
      </c>
      <c r="K76" s="1782">
        <v>0</v>
      </c>
      <c r="L76" s="1695"/>
      <c r="M76" s="10"/>
      <c r="N76" s="203">
        <v>36495</v>
      </c>
      <c r="O76" s="714">
        <v>99.717669999999998</v>
      </c>
      <c r="P76" s="37">
        <f t="shared" si="18"/>
        <v>9.1719999999995139E-2</v>
      </c>
      <c r="Q76" s="544">
        <f t="shared" si="16"/>
        <v>1.04</v>
      </c>
      <c r="R76" s="395">
        <f t="shared" si="14"/>
        <v>99.625853333333339</v>
      </c>
      <c r="S76" s="298">
        <f t="shared" si="23"/>
        <v>9.2163333333346031E-2</v>
      </c>
      <c r="T76" s="691">
        <f t="shared" si="13"/>
        <v>99.440025714285724</v>
      </c>
      <c r="U76" s="268">
        <f t="shared" ref="U76:U139" si="25">T76-T75</f>
        <v>9.0977142857141757E-2</v>
      </c>
      <c r="V76" s="612" t="str">
        <f t="shared" si="19"/>
        <v>---</v>
      </c>
      <c r="W76" s="248">
        <v>0</v>
      </c>
      <c r="X76" s="648"/>
      <c r="Y76" s="217"/>
    </row>
    <row r="77" spans="1:25">
      <c r="A77" s="202">
        <v>36526</v>
      </c>
      <c r="B77" s="1766">
        <v>99.696681593032196</v>
      </c>
      <c r="C77" s="21">
        <f t="shared" si="20"/>
        <v>0.12700619041741845</v>
      </c>
      <c r="D77" s="1771">
        <f t="shared" si="15"/>
        <v>1.1000000000000001</v>
      </c>
      <c r="E77" s="690">
        <f t="shared" si="24"/>
        <v>99.58252995106227</v>
      </c>
      <c r="F77" s="267">
        <f t="shared" si="21"/>
        <v>9.8847554719625919E-2</v>
      </c>
      <c r="G77" s="614">
        <f t="shared" si="12"/>
        <v>99.402601660756986</v>
      </c>
      <c r="H77" s="636">
        <f t="shared" si="22"/>
        <v>9.4230472297240908E-2</v>
      </c>
      <c r="I77" s="1738" t="s">
        <v>344</v>
      </c>
      <c r="J77" s="1755" t="str">
        <f t="shared" si="17"/>
        <v>---</v>
      </c>
      <c r="K77" s="1752">
        <v>0</v>
      </c>
      <c r="L77" s="1694"/>
      <c r="M77" s="10"/>
      <c r="N77" s="202">
        <v>36526</v>
      </c>
      <c r="O77" s="716">
        <v>99.809579999999997</v>
      </c>
      <c r="P77" s="245">
        <f t="shared" si="18"/>
        <v>9.1909999999998604E-2</v>
      </c>
      <c r="Q77" s="264">
        <f t="shared" si="16"/>
        <v>0.94</v>
      </c>
      <c r="R77" s="645">
        <f t="shared" si="14"/>
        <v>99.717733333333328</v>
      </c>
      <c r="S77" s="646">
        <f t="shared" si="23"/>
        <v>9.1879999999989082E-2</v>
      </c>
      <c r="T77" s="690">
        <f t="shared" si="13"/>
        <v>99.532648571428567</v>
      </c>
      <c r="U77" s="267">
        <f t="shared" si="25"/>
        <v>9.2622857142842463E-2</v>
      </c>
      <c r="V77" s="612" t="str">
        <f t="shared" si="19"/>
        <v>---</v>
      </c>
      <c r="W77" s="248">
        <v>0</v>
      </c>
      <c r="X77" s="648"/>
      <c r="Y77" s="217"/>
    </row>
    <row r="78" spans="1:25">
      <c r="A78" s="202">
        <v>36557</v>
      </c>
      <c r="B78" s="1766">
        <v>99.843038635234635</v>
      </c>
      <c r="C78" s="21">
        <f t="shared" si="20"/>
        <v>0.14635704220243895</v>
      </c>
      <c r="D78" s="1771">
        <f t="shared" si="15"/>
        <v>1.1000000000000001</v>
      </c>
      <c r="E78" s="690">
        <f t="shared" si="24"/>
        <v>99.703131876960526</v>
      </c>
      <c r="F78" s="267">
        <f t="shared" si="21"/>
        <v>0.12060192589825647</v>
      </c>
      <c r="G78" s="614">
        <f t="shared" si="12"/>
        <v>99.505608475795626</v>
      </c>
      <c r="H78" s="636">
        <f t="shared" si="22"/>
        <v>0.10300681503863984</v>
      </c>
      <c r="I78" s="1738" t="s">
        <v>344</v>
      </c>
      <c r="J78" s="1753" t="str">
        <f t="shared" si="17"/>
        <v>---</v>
      </c>
      <c r="K78" s="1752">
        <v>0</v>
      </c>
      <c r="L78" s="1694"/>
      <c r="M78" s="10"/>
      <c r="N78" s="202">
        <v>36557</v>
      </c>
      <c r="O78" s="714">
        <v>99.902500000000003</v>
      </c>
      <c r="P78" s="37">
        <f t="shared" si="18"/>
        <v>9.2920000000006553E-2</v>
      </c>
      <c r="Q78" s="264">
        <f t="shared" si="16"/>
        <v>0.94</v>
      </c>
      <c r="R78" s="395">
        <f t="shared" si="14"/>
        <v>99.809916666666666</v>
      </c>
      <c r="S78" s="298">
        <f t="shared" si="23"/>
        <v>9.2183333333338169E-2</v>
      </c>
      <c r="T78" s="690">
        <f t="shared" si="13"/>
        <v>99.625448571428578</v>
      </c>
      <c r="U78" s="267">
        <f t="shared" si="25"/>
        <v>9.2800000000011096E-2</v>
      </c>
      <c r="V78" s="612" t="str">
        <f t="shared" si="19"/>
        <v>---</v>
      </c>
      <c r="W78" s="248">
        <v>0</v>
      </c>
      <c r="X78" s="648"/>
      <c r="Y78" s="217"/>
    </row>
    <row r="79" spans="1:25">
      <c r="A79" s="202">
        <v>36586</v>
      </c>
      <c r="B79" s="1766">
        <v>100.00538842007363</v>
      </c>
      <c r="C79" s="21">
        <f t="shared" si="20"/>
        <v>0.16234978483899454</v>
      </c>
      <c r="D79" s="1771">
        <f t="shared" si="15"/>
        <v>1.2</v>
      </c>
      <c r="E79" s="690">
        <f t="shared" si="24"/>
        <v>99.848369549446829</v>
      </c>
      <c r="F79" s="267">
        <f t="shared" si="21"/>
        <v>0.14523767248630293</v>
      </c>
      <c r="G79" s="614">
        <f t="shared" si="12"/>
        <v>99.617321872936586</v>
      </c>
      <c r="H79" s="636">
        <f t="shared" si="22"/>
        <v>0.11171339714096007</v>
      </c>
      <c r="I79" s="1738" t="s">
        <v>344</v>
      </c>
      <c r="J79" s="1753" t="str">
        <f t="shared" si="17"/>
        <v>---</v>
      </c>
      <c r="K79" s="1752">
        <v>0</v>
      </c>
      <c r="L79" s="1694"/>
      <c r="M79" s="10"/>
      <c r="N79" s="202">
        <v>36586</v>
      </c>
      <c r="O79" s="714">
        <v>99.997600000000006</v>
      </c>
      <c r="P79" s="37">
        <f t="shared" si="18"/>
        <v>9.5100000000002183E-2</v>
      </c>
      <c r="Q79" s="264">
        <f t="shared" si="16"/>
        <v>1.01</v>
      </c>
      <c r="R79" s="395">
        <f t="shared" si="14"/>
        <v>99.903226666666683</v>
      </c>
      <c r="S79" s="298">
        <f t="shared" si="23"/>
        <v>9.3310000000016657E-2</v>
      </c>
      <c r="T79" s="690">
        <f t="shared" si="13"/>
        <v>99.718345714285718</v>
      </c>
      <c r="U79" s="267">
        <f t="shared" si="25"/>
        <v>9.2897142857140125E-2</v>
      </c>
      <c r="V79" s="612" t="str">
        <f t="shared" si="19"/>
        <v>---</v>
      </c>
      <c r="W79" s="248">
        <v>0</v>
      </c>
      <c r="X79" s="648"/>
      <c r="Y79" s="217"/>
    </row>
    <row r="80" spans="1:25">
      <c r="A80" s="202">
        <v>36617</v>
      </c>
      <c r="B80" s="1766">
        <v>100.18028532452671</v>
      </c>
      <c r="C80" s="21">
        <f t="shared" si="20"/>
        <v>0.17489690445307815</v>
      </c>
      <c r="D80" s="1771">
        <f t="shared" si="15"/>
        <v>1.3</v>
      </c>
      <c r="E80" s="690">
        <f t="shared" si="24"/>
        <v>100.00957079327833</v>
      </c>
      <c r="F80" s="267">
        <f t="shared" si="21"/>
        <v>0.16120124383149914</v>
      </c>
      <c r="G80" s="614">
        <f t="shared" ref="G80:G143" si="26">SUM(B74:B80)/7</f>
        <v>99.739491594556426</v>
      </c>
      <c r="H80" s="636">
        <f t="shared" si="22"/>
        <v>0.12216972161984074</v>
      </c>
      <c r="I80" s="1738" t="s">
        <v>344</v>
      </c>
      <c r="J80" s="1753" t="str">
        <f t="shared" si="17"/>
        <v>---</v>
      </c>
      <c r="K80" s="1752">
        <v>0</v>
      </c>
      <c r="L80" s="1694"/>
      <c r="M80" s="10"/>
      <c r="N80" s="251">
        <v>36617</v>
      </c>
      <c r="O80" s="717">
        <v>100.0955</v>
      </c>
      <c r="P80" s="252">
        <f t="shared" si="18"/>
        <v>9.7899999999995657E-2</v>
      </c>
      <c r="Q80" s="696">
        <f t="shared" si="16"/>
        <v>1.08</v>
      </c>
      <c r="R80" s="394">
        <f t="shared" si="14"/>
        <v>99.998533333333341</v>
      </c>
      <c r="S80" s="296">
        <f t="shared" si="23"/>
        <v>9.5306666666658657E-2</v>
      </c>
      <c r="T80" s="686">
        <f t="shared" ref="T80:T143" si="27">SUM(O74:O80)/7</f>
        <v>99.811820000000012</v>
      </c>
      <c r="U80" s="696">
        <f t="shared" si="25"/>
        <v>9.3474285714293615E-2</v>
      </c>
      <c r="V80" s="611" t="str">
        <f t="shared" si="19"/>
        <v>山</v>
      </c>
      <c r="W80" s="253">
        <v>1</v>
      </c>
      <c r="X80" s="648"/>
      <c r="Y80" s="217"/>
    </row>
    <row r="81" spans="1:25">
      <c r="A81" s="202">
        <v>36647</v>
      </c>
      <c r="B81" s="1766">
        <v>100.32014782863264</v>
      </c>
      <c r="C81" s="21">
        <f t="shared" si="20"/>
        <v>0.1398625041059347</v>
      </c>
      <c r="D81" s="1771">
        <f t="shared" si="15"/>
        <v>1.4</v>
      </c>
      <c r="E81" s="690">
        <f t="shared" si="24"/>
        <v>100.16860719107767</v>
      </c>
      <c r="F81" s="267">
        <f t="shared" si="21"/>
        <v>0.15903639779934053</v>
      </c>
      <c r="G81" s="614">
        <f t="shared" si="26"/>
        <v>99.870921437379209</v>
      </c>
      <c r="H81" s="636">
        <f t="shared" si="22"/>
        <v>0.13142984282278292</v>
      </c>
      <c r="I81" s="1738" t="s">
        <v>344</v>
      </c>
      <c r="J81" s="1753" t="str">
        <f t="shared" si="17"/>
        <v>---</v>
      </c>
      <c r="K81" s="1752">
        <v>0</v>
      </c>
      <c r="L81" s="1694"/>
      <c r="M81" s="10"/>
      <c r="N81" s="202">
        <v>36647</v>
      </c>
      <c r="O81" s="714">
        <v>100.1931</v>
      </c>
      <c r="P81" s="37">
        <f t="shared" si="18"/>
        <v>9.7599999999999909E-2</v>
      </c>
      <c r="Q81" s="264">
        <f t="shared" si="16"/>
        <v>1.1200000000000001</v>
      </c>
      <c r="R81" s="395">
        <f t="shared" ref="R81:R144" si="28">SUM(O79:O81)/3</f>
        <v>100.0954</v>
      </c>
      <c r="S81" s="298">
        <f t="shared" si="23"/>
        <v>9.6866666666656442E-2</v>
      </c>
      <c r="T81" s="690">
        <f t="shared" si="27"/>
        <v>99.90598571428572</v>
      </c>
      <c r="U81" s="267">
        <f t="shared" si="25"/>
        <v>9.4165714285708191E-2</v>
      </c>
      <c r="V81" s="612" t="str">
        <f t="shared" si="19"/>
        <v>---</v>
      </c>
      <c r="W81" s="248">
        <v>0</v>
      </c>
      <c r="X81" s="648"/>
      <c r="Y81" s="217"/>
    </row>
    <row r="82" spans="1:25">
      <c r="A82" s="202">
        <v>36678</v>
      </c>
      <c r="B82" s="1766">
        <v>100.4115924697193</v>
      </c>
      <c r="C82" s="21">
        <f t="shared" si="20"/>
        <v>9.1444641086653178E-2</v>
      </c>
      <c r="D82" s="1771">
        <f t="shared" ref="D82:D145" si="29">ROUND((B82-B70)/B70*100,1)</f>
        <v>1.4</v>
      </c>
      <c r="E82" s="690">
        <f t="shared" si="24"/>
        <v>100.30400854095956</v>
      </c>
      <c r="F82" s="267">
        <f t="shared" si="21"/>
        <v>0.13540134988188868</v>
      </c>
      <c r="G82" s="614">
        <f t="shared" si="26"/>
        <v>100.00382995340485</v>
      </c>
      <c r="H82" s="636">
        <f t="shared" si="22"/>
        <v>0.13290851602563691</v>
      </c>
      <c r="I82" s="1738" t="s">
        <v>344</v>
      </c>
      <c r="J82" s="1753" t="str">
        <f t="shared" si="17"/>
        <v>---</v>
      </c>
      <c r="K82" s="1752">
        <v>0</v>
      </c>
      <c r="L82" s="1694"/>
      <c r="M82" s="10"/>
      <c r="N82" s="202">
        <v>36678</v>
      </c>
      <c r="O82" s="714">
        <v>100.27760000000001</v>
      </c>
      <c r="P82" s="37">
        <f t="shared" si="18"/>
        <v>8.4500000000005571E-2</v>
      </c>
      <c r="Q82" s="264">
        <f t="shared" ref="Q82:Q145" si="30">ROUND((O82-O70)/O70*100,2)</f>
        <v>1.1299999999999999</v>
      </c>
      <c r="R82" s="395">
        <f t="shared" si="28"/>
        <v>100.18873333333333</v>
      </c>
      <c r="S82" s="298">
        <f t="shared" si="23"/>
        <v>9.3333333333333712E-2</v>
      </c>
      <c r="T82" s="690">
        <f t="shared" si="27"/>
        <v>99.999078571428569</v>
      </c>
      <c r="U82" s="267">
        <f t="shared" si="25"/>
        <v>9.3092857142849539E-2</v>
      </c>
      <c r="V82" s="612" t="str">
        <f t="shared" si="19"/>
        <v>---</v>
      </c>
      <c r="W82" s="248">
        <v>0</v>
      </c>
      <c r="X82" s="648"/>
      <c r="Y82" s="217"/>
    </row>
    <row r="83" spans="1:25">
      <c r="A83" s="712">
        <v>36708</v>
      </c>
      <c r="B83" s="1766">
        <v>100.46478693227705</v>
      </c>
      <c r="C83" s="21">
        <f t="shared" si="20"/>
        <v>5.3194462557755173E-2</v>
      </c>
      <c r="D83" s="1774">
        <f t="shared" si="29"/>
        <v>1.4</v>
      </c>
      <c r="E83" s="1199">
        <f t="shared" si="24"/>
        <v>100.39884241020967</v>
      </c>
      <c r="F83" s="1201">
        <f t="shared" si="21"/>
        <v>9.4833869250109615E-2</v>
      </c>
      <c r="G83" s="655">
        <f t="shared" si="26"/>
        <v>100.13170302907089</v>
      </c>
      <c r="H83" s="656">
        <f t="shared" si="22"/>
        <v>0.12787307566604511</v>
      </c>
      <c r="I83" s="1742" t="s">
        <v>344</v>
      </c>
      <c r="J83" s="1753" t="str">
        <f t="shared" si="17"/>
        <v>山</v>
      </c>
      <c r="K83" s="1752">
        <v>1</v>
      </c>
      <c r="L83" s="1694"/>
      <c r="M83" s="10"/>
      <c r="N83" s="202">
        <v>36708</v>
      </c>
      <c r="O83" s="714">
        <v>100.321</v>
      </c>
      <c r="P83" s="37">
        <f t="shared" si="18"/>
        <v>4.3399999999991223E-2</v>
      </c>
      <c r="Q83" s="264">
        <f t="shared" si="30"/>
        <v>1.08</v>
      </c>
      <c r="R83" s="395">
        <f t="shared" si="28"/>
        <v>100.26389999999999</v>
      </c>
      <c r="S83" s="298">
        <f t="shared" si="23"/>
        <v>7.5166666666660831E-2</v>
      </c>
      <c r="T83" s="690">
        <f t="shared" si="27"/>
        <v>100.0852685714286</v>
      </c>
      <c r="U83" s="267">
        <f t="shared" si="25"/>
        <v>8.6190000000030409E-2</v>
      </c>
      <c r="V83" s="612" t="str">
        <f t="shared" si="19"/>
        <v>---</v>
      </c>
      <c r="W83" s="248">
        <v>0</v>
      </c>
      <c r="X83" s="648"/>
      <c r="Y83" s="217"/>
    </row>
    <row r="84" spans="1:25">
      <c r="A84" s="251">
        <v>36739</v>
      </c>
      <c r="B84" s="1766">
        <v>100.45904255811388</v>
      </c>
      <c r="C84" s="252">
        <f t="shared" si="20"/>
        <v>-5.7443741631715284E-3</v>
      </c>
      <c r="D84" s="1773">
        <f t="shared" si="29"/>
        <v>1.2</v>
      </c>
      <c r="E84" s="686">
        <f t="shared" si="24"/>
        <v>100.44514065337007</v>
      </c>
      <c r="F84" s="696">
        <f t="shared" si="21"/>
        <v>4.6298243160407537E-2</v>
      </c>
      <c r="G84" s="394">
        <f t="shared" si="26"/>
        <v>100.24061173836826</v>
      </c>
      <c r="H84" s="296">
        <f t="shared" si="22"/>
        <v>0.10890870929736707</v>
      </c>
      <c r="I84" s="1741" t="s">
        <v>344</v>
      </c>
      <c r="J84" s="1756" t="str">
        <f t="shared" si="17"/>
        <v>---</v>
      </c>
      <c r="K84" s="1752">
        <v>0</v>
      </c>
      <c r="L84" s="1694"/>
      <c r="M84" s="10"/>
      <c r="N84" s="202">
        <v>36739</v>
      </c>
      <c r="O84" s="714">
        <v>100.2876</v>
      </c>
      <c r="P84" s="37">
        <f t="shared" si="18"/>
        <v>-3.3400000000000318E-2</v>
      </c>
      <c r="Q84" s="264">
        <f t="shared" si="30"/>
        <v>0.95</v>
      </c>
      <c r="R84" s="395">
        <f t="shared" si="28"/>
        <v>100.29540000000001</v>
      </c>
      <c r="S84" s="298">
        <f t="shared" si="23"/>
        <v>3.150000000002251E-2</v>
      </c>
      <c r="T84" s="53">
        <f t="shared" si="27"/>
        <v>100.15355714285715</v>
      </c>
      <c r="U84" s="264">
        <f t="shared" si="25"/>
        <v>6.8288571428553269E-2</v>
      </c>
      <c r="V84" s="612" t="str">
        <f t="shared" si="19"/>
        <v>---</v>
      </c>
      <c r="W84" s="248">
        <v>0</v>
      </c>
      <c r="X84" s="648"/>
      <c r="Y84" s="217"/>
    </row>
    <row r="85" spans="1:25">
      <c r="A85" s="202">
        <v>36770</v>
      </c>
      <c r="B85" s="1766">
        <v>100.41547850039274</v>
      </c>
      <c r="C85" s="21">
        <f t="shared" si="20"/>
        <v>-4.356405772114158E-2</v>
      </c>
      <c r="D85" s="1771">
        <f t="shared" si="29"/>
        <v>1.1000000000000001</v>
      </c>
      <c r="E85" s="690">
        <f t="shared" si="24"/>
        <v>100.44643599692789</v>
      </c>
      <c r="F85" s="267">
        <f t="shared" si="21"/>
        <v>1.2953435578140216E-3</v>
      </c>
      <c r="G85" s="614">
        <f t="shared" si="26"/>
        <v>100.32238886196228</v>
      </c>
      <c r="H85" s="636">
        <f t="shared" si="22"/>
        <v>8.1777123594022783E-2</v>
      </c>
      <c r="I85" s="1738" t="s">
        <v>344</v>
      </c>
      <c r="J85" s="1753" t="str">
        <f t="shared" si="17"/>
        <v>---</v>
      </c>
      <c r="K85" s="1752">
        <v>0</v>
      </c>
      <c r="L85" s="1694"/>
      <c r="M85" s="10"/>
      <c r="N85" s="202">
        <v>36770</v>
      </c>
      <c r="O85" s="714">
        <v>100.18219999999999</v>
      </c>
      <c r="P85" s="37">
        <f t="shared" si="18"/>
        <v>-0.10540000000000305</v>
      </c>
      <c r="Q85" s="264">
        <f t="shared" si="30"/>
        <v>0.75</v>
      </c>
      <c r="R85" s="395">
        <f t="shared" si="28"/>
        <v>100.2636</v>
      </c>
      <c r="S85" s="298">
        <f t="shared" si="23"/>
        <v>-3.1800000000018258E-2</v>
      </c>
      <c r="T85" s="690">
        <f t="shared" si="27"/>
        <v>100.19351428571429</v>
      </c>
      <c r="U85" s="267">
        <f t="shared" si="25"/>
        <v>3.9957142857133476E-2</v>
      </c>
      <c r="V85" s="612" t="str">
        <f t="shared" si="19"/>
        <v>---</v>
      </c>
      <c r="W85" s="248">
        <v>0</v>
      </c>
      <c r="X85" s="648"/>
      <c r="Y85" s="217"/>
    </row>
    <row r="86" spans="1:25">
      <c r="A86" s="202">
        <v>36800</v>
      </c>
      <c r="B86" s="1766">
        <v>100.3579607500525</v>
      </c>
      <c r="C86" s="21">
        <f t="shared" si="20"/>
        <v>-5.7517750340238649E-2</v>
      </c>
      <c r="D86" s="1771">
        <f t="shared" si="29"/>
        <v>1</v>
      </c>
      <c r="E86" s="690">
        <f t="shared" si="24"/>
        <v>100.4108272695197</v>
      </c>
      <c r="F86" s="267">
        <f t="shared" si="21"/>
        <v>-3.5608727408188656E-2</v>
      </c>
      <c r="G86" s="614">
        <f t="shared" si="26"/>
        <v>100.37275633767355</v>
      </c>
      <c r="H86" s="636">
        <f t="shared" si="22"/>
        <v>5.0367475711269094E-2</v>
      </c>
      <c r="I86" s="1738" t="s">
        <v>350</v>
      </c>
      <c r="J86" s="1753" t="str">
        <f t="shared" si="17"/>
        <v>---</v>
      </c>
      <c r="K86" s="1752">
        <v>0</v>
      </c>
      <c r="L86" s="1694"/>
      <c r="M86" s="10"/>
      <c r="N86" s="202">
        <v>36800</v>
      </c>
      <c r="O86" s="714">
        <v>99.991950000000003</v>
      </c>
      <c r="P86" s="37">
        <f t="shared" si="18"/>
        <v>-0.19024999999999181</v>
      </c>
      <c r="Q86" s="264">
        <f t="shared" si="30"/>
        <v>0.46</v>
      </c>
      <c r="R86" s="395">
        <f t="shared" si="28"/>
        <v>100.15391666666666</v>
      </c>
      <c r="S86" s="298">
        <f t="shared" si="23"/>
        <v>-0.10968333333333646</v>
      </c>
      <c r="T86" s="690">
        <f t="shared" si="27"/>
        <v>100.19270714285713</v>
      </c>
      <c r="U86" s="267">
        <f t="shared" si="25"/>
        <v>-8.0714285715544065E-4</v>
      </c>
      <c r="V86" s="612" t="str">
        <f t="shared" si="19"/>
        <v>---</v>
      </c>
      <c r="W86" s="248">
        <v>0</v>
      </c>
      <c r="X86" s="648"/>
      <c r="Y86" s="217"/>
    </row>
    <row r="87" spans="1:25">
      <c r="A87" s="202">
        <v>36831</v>
      </c>
      <c r="B87" s="1766">
        <v>100.28018338409022</v>
      </c>
      <c r="C87" s="21">
        <f t="shared" si="20"/>
        <v>-7.777736596227669E-2</v>
      </c>
      <c r="D87" s="1771">
        <f t="shared" si="29"/>
        <v>0.8</v>
      </c>
      <c r="E87" s="690">
        <f t="shared" si="24"/>
        <v>100.35120754484514</v>
      </c>
      <c r="F87" s="267">
        <f t="shared" si="21"/>
        <v>-5.961972467456178E-2</v>
      </c>
      <c r="G87" s="614">
        <f t="shared" si="26"/>
        <v>100.38702748903977</v>
      </c>
      <c r="H87" s="636">
        <f t="shared" si="22"/>
        <v>1.4271151366216372E-2</v>
      </c>
      <c r="I87" s="1738" t="s">
        <v>350</v>
      </c>
      <c r="J87" s="1753" t="str">
        <f t="shared" si="17"/>
        <v>---</v>
      </c>
      <c r="K87" s="1752">
        <v>0</v>
      </c>
      <c r="L87" s="1694"/>
      <c r="M87" s="10"/>
      <c r="N87" s="202">
        <v>36831</v>
      </c>
      <c r="O87" s="714">
        <v>99.699590000000001</v>
      </c>
      <c r="P87" s="37">
        <f t="shared" si="18"/>
        <v>-0.29236000000000217</v>
      </c>
      <c r="Q87" s="264">
        <f t="shared" si="30"/>
        <v>7.0000000000000007E-2</v>
      </c>
      <c r="R87" s="395">
        <f t="shared" si="28"/>
        <v>99.957913333333337</v>
      </c>
      <c r="S87" s="298">
        <f t="shared" si="23"/>
        <v>-0.19600333333332287</v>
      </c>
      <c r="T87" s="690">
        <f t="shared" si="27"/>
        <v>100.13614857142855</v>
      </c>
      <c r="U87" s="267">
        <f t="shared" si="25"/>
        <v>-5.6558571428581672E-2</v>
      </c>
      <c r="V87" s="612" t="str">
        <f t="shared" si="19"/>
        <v>---</v>
      </c>
      <c r="W87" s="248">
        <v>0</v>
      </c>
      <c r="X87" s="648"/>
      <c r="Y87" s="217"/>
    </row>
    <row r="88" spans="1:25">
      <c r="A88" s="202">
        <v>36861</v>
      </c>
      <c r="B88" s="1766">
        <v>100.18208015024545</v>
      </c>
      <c r="C88" s="21">
        <f t="shared" si="20"/>
        <v>-9.8103233844767601E-2</v>
      </c>
      <c r="D88" s="1771">
        <f t="shared" si="29"/>
        <v>0.6</v>
      </c>
      <c r="E88" s="690">
        <f t="shared" si="24"/>
        <v>100.27340809479607</v>
      </c>
      <c r="F88" s="267">
        <f t="shared" si="21"/>
        <v>-7.7799450049070629E-2</v>
      </c>
      <c r="G88" s="614">
        <f t="shared" si="26"/>
        <v>100.36730353498446</v>
      </c>
      <c r="H88" s="636">
        <f t="shared" si="22"/>
        <v>-1.9723954055308468E-2</v>
      </c>
      <c r="I88" s="1738" t="s">
        <v>346</v>
      </c>
      <c r="J88" s="1753" t="str">
        <f t="shared" si="17"/>
        <v>---</v>
      </c>
      <c r="K88" s="1752">
        <v>0</v>
      </c>
      <c r="L88" s="1694"/>
      <c r="M88" s="10"/>
      <c r="N88" s="202">
        <v>36861</v>
      </c>
      <c r="O88" s="715">
        <v>99.381780000000006</v>
      </c>
      <c r="P88" s="243">
        <f t="shared" si="18"/>
        <v>-0.31780999999999437</v>
      </c>
      <c r="Q88" s="544">
        <f t="shared" si="30"/>
        <v>-0.34</v>
      </c>
      <c r="R88" s="493">
        <f t="shared" si="28"/>
        <v>99.69110666666667</v>
      </c>
      <c r="S88" s="491">
        <f t="shared" si="23"/>
        <v>-0.26680666666666752</v>
      </c>
      <c r="T88" s="690">
        <f t="shared" si="27"/>
        <v>100.02024571428571</v>
      </c>
      <c r="U88" s="267">
        <f t="shared" si="25"/>
        <v>-0.11590285714284221</v>
      </c>
      <c r="V88" s="612" t="str">
        <f t="shared" si="19"/>
        <v>---</v>
      </c>
      <c r="W88" s="248">
        <v>0</v>
      </c>
      <c r="X88" s="648"/>
      <c r="Y88" s="217"/>
    </row>
    <row r="89" spans="1:25">
      <c r="A89" s="201">
        <v>36892</v>
      </c>
      <c r="B89" s="1780">
        <v>100.02631838310897</v>
      </c>
      <c r="C89" s="36">
        <f t="shared" si="20"/>
        <v>-0.15576176713648238</v>
      </c>
      <c r="D89" s="1770">
        <f t="shared" si="29"/>
        <v>0.3</v>
      </c>
      <c r="E89" s="692">
        <f t="shared" si="24"/>
        <v>100.16286063914822</v>
      </c>
      <c r="F89" s="269">
        <f t="shared" si="21"/>
        <v>-0.11054745564784696</v>
      </c>
      <c r="G89" s="616">
        <f t="shared" si="26"/>
        <v>100.31226437975441</v>
      </c>
      <c r="H89" s="638">
        <f t="shared" si="22"/>
        <v>-5.5039155230048209E-2</v>
      </c>
      <c r="I89" s="1740" t="s">
        <v>346</v>
      </c>
      <c r="J89" s="1753" t="str">
        <f t="shared" si="17"/>
        <v>---</v>
      </c>
      <c r="K89" s="1781">
        <v>0</v>
      </c>
      <c r="L89" s="1794"/>
      <c r="M89" s="10"/>
      <c r="N89" s="201">
        <v>36892</v>
      </c>
      <c r="O89" s="714">
        <v>99.133539999999996</v>
      </c>
      <c r="P89" s="37">
        <f t="shared" si="18"/>
        <v>-0.24824000000000979</v>
      </c>
      <c r="Q89" s="264">
        <f t="shared" si="30"/>
        <v>-0.68</v>
      </c>
      <c r="R89" s="395">
        <f t="shared" si="28"/>
        <v>99.404969999999992</v>
      </c>
      <c r="S89" s="298">
        <f t="shared" si="23"/>
        <v>-0.28613666666667825</v>
      </c>
      <c r="T89" s="692">
        <f t="shared" si="27"/>
        <v>99.856808571428573</v>
      </c>
      <c r="U89" s="269">
        <f t="shared" si="25"/>
        <v>-0.16343714285713418</v>
      </c>
      <c r="V89" s="612" t="str">
        <f t="shared" si="19"/>
        <v>---</v>
      </c>
      <c r="W89" s="248">
        <v>0</v>
      </c>
      <c r="X89" s="648"/>
      <c r="Y89" s="217"/>
    </row>
    <row r="90" spans="1:25">
      <c r="A90" s="202">
        <v>36923</v>
      </c>
      <c r="B90" s="1766">
        <v>99.829476523214126</v>
      </c>
      <c r="C90" s="21">
        <f t="shared" si="20"/>
        <v>-0.19684185989484604</v>
      </c>
      <c r="D90" s="1771">
        <f t="shared" si="29"/>
        <v>0</v>
      </c>
      <c r="E90" s="690">
        <f t="shared" si="24"/>
        <v>100.01262501885618</v>
      </c>
      <c r="F90" s="267">
        <f t="shared" si="21"/>
        <v>-0.15023562029203674</v>
      </c>
      <c r="G90" s="614">
        <f t="shared" si="26"/>
        <v>100.22150574988827</v>
      </c>
      <c r="H90" s="636">
        <f t="shared" si="22"/>
        <v>-9.0758629866144247E-2</v>
      </c>
      <c r="I90" s="1738" t="s">
        <v>346</v>
      </c>
      <c r="J90" s="1753" t="str">
        <f t="shared" si="17"/>
        <v>---</v>
      </c>
      <c r="K90" s="1752">
        <v>0</v>
      </c>
      <c r="L90" s="1694"/>
      <c r="M90" s="10"/>
      <c r="N90" s="202">
        <v>36923</v>
      </c>
      <c r="O90" s="714">
        <v>99.018219999999999</v>
      </c>
      <c r="P90" s="37">
        <f t="shared" si="18"/>
        <v>-0.11531999999999698</v>
      </c>
      <c r="Q90" s="264">
        <f t="shared" si="30"/>
        <v>-0.89</v>
      </c>
      <c r="R90" s="395">
        <f t="shared" si="28"/>
        <v>99.177846666666667</v>
      </c>
      <c r="S90" s="298">
        <f t="shared" si="23"/>
        <v>-0.22712333333332424</v>
      </c>
      <c r="T90" s="690">
        <f t="shared" si="27"/>
        <v>99.670697142857151</v>
      </c>
      <c r="U90" s="267">
        <f t="shared" si="25"/>
        <v>-0.18611142857142227</v>
      </c>
      <c r="V90" s="612" t="str">
        <f t="shared" si="19"/>
        <v>---</v>
      </c>
      <c r="W90" s="248">
        <v>0</v>
      </c>
      <c r="X90" s="648"/>
      <c r="Y90" s="217"/>
    </row>
    <row r="91" spans="1:25">
      <c r="A91" s="202">
        <v>36951</v>
      </c>
      <c r="B91" s="1766">
        <v>99.614819431390131</v>
      </c>
      <c r="C91" s="21">
        <f t="shared" si="20"/>
        <v>-0.21465709182399451</v>
      </c>
      <c r="D91" s="1771">
        <f t="shared" si="29"/>
        <v>-0.4</v>
      </c>
      <c r="E91" s="690">
        <f t="shared" si="24"/>
        <v>99.823538112571086</v>
      </c>
      <c r="F91" s="267">
        <f t="shared" si="21"/>
        <v>-0.18908690628509817</v>
      </c>
      <c r="G91" s="614">
        <f t="shared" si="26"/>
        <v>100.10090244607059</v>
      </c>
      <c r="H91" s="636">
        <f t="shared" si="22"/>
        <v>-0.12060330381767415</v>
      </c>
      <c r="I91" s="1738" t="s">
        <v>346</v>
      </c>
      <c r="J91" s="1753" t="str">
        <f t="shared" si="17"/>
        <v>---</v>
      </c>
      <c r="K91" s="1752">
        <v>0</v>
      </c>
      <c r="L91" s="1694"/>
      <c r="M91" s="10"/>
      <c r="N91" s="202">
        <v>36951</v>
      </c>
      <c r="O91" s="714">
        <v>98.947829999999996</v>
      </c>
      <c r="P91" s="37">
        <f t="shared" si="18"/>
        <v>-7.0390000000003283E-2</v>
      </c>
      <c r="Q91" s="264">
        <f t="shared" si="30"/>
        <v>-1.05</v>
      </c>
      <c r="R91" s="395">
        <f t="shared" si="28"/>
        <v>99.033196666666655</v>
      </c>
      <c r="S91" s="298">
        <f t="shared" si="23"/>
        <v>-0.14465000000001282</v>
      </c>
      <c r="T91" s="690">
        <f t="shared" si="27"/>
        <v>99.479301428571418</v>
      </c>
      <c r="U91" s="267">
        <f t="shared" si="25"/>
        <v>-0.19139571428573277</v>
      </c>
      <c r="V91" s="612" t="str">
        <f t="shared" si="19"/>
        <v>---</v>
      </c>
      <c r="W91" s="248">
        <v>0</v>
      </c>
      <c r="X91" s="648"/>
      <c r="Y91" s="217"/>
    </row>
    <row r="92" spans="1:25">
      <c r="A92" s="202">
        <v>36982</v>
      </c>
      <c r="B92" s="1766">
        <v>99.424804205840715</v>
      </c>
      <c r="C92" s="21">
        <f t="shared" si="20"/>
        <v>-0.1900152255494163</v>
      </c>
      <c r="D92" s="1771">
        <f t="shared" si="29"/>
        <v>-0.8</v>
      </c>
      <c r="E92" s="690">
        <f t="shared" si="24"/>
        <v>99.623033386814996</v>
      </c>
      <c r="F92" s="267">
        <f t="shared" si="21"/>
        <v>-0.20050472575609035</v>
      </c>
      <c r="G92" s="614">
        <f t="shared" si="26"/>
        <v>99.95937754684887</v>
      </c>
      <c r="H92" s="636">
        <f t="shared" si="22"/>
        <v>-0.14152489922172151</v>
      </c>
      <c r="I92" s="1738" t="s">
        <v>346</v>
      </c>
      <c r="J92" s="1753" t="str">
        <f t="shared" si="17"/>
        <v>---</v>
      </c>
      <c r="K92" s="1752">
        <v>0</v>
      </c>
      <c r="L92" s="1694"/>
      <c r="M92" s="10"/>
      <c r="N92" s="202">
        <v>36982</v>
      </c>
      <c r="O92" s="714">
        <v>98.798389999999998</v>
      </c>
      <c r="P92" s="37">
        <f t="shared" si="18"/>
        <v>-0.14943999999999846</v>
      </c>
      <c r="Q92" s="264">
        <f t="shared" si="30"/>
        <v>-1.3</v>
      </c>
      <c r="R92" s="395">
        <f t="shared" si="28"/>
        <v>98.921479999999988</v>
      </c>
      <c r="S92" s="298">
        <f t="shared" si="23"/>
        <v>-0.11171666666666624</v>
      </c>
      <c r="T92" s="690">
        <f t="shared" si="27"/>
        <v>99.281614285714298</v>
      </c>
      <c r="U92" s="267">
        <f t="shared" si="25"/>
        <v>-0.19768714285712008</v>
      </c>
      <c r="V92" s="612" t="str">
        <f t="shared" si="19"/>
        <v>---</v>
      </c>
      <c r="W92" s="248">
        <v>0</v>
      </c>
      <c r="X92" s="648"/>
      <c r="Y92" s="217"/>
    </row>
    <row r="93" spans="1:25">
      <c r="A93" s="202">
        <v>37012</v>
      </c>
      <c r="B93" s="1766">
        <v>99.25041110005003</v>
      </c>
      <c r="C93" s="21">
        <f t="shared" si="20"/>
        <v>-0.1743931057906849</v>
      </c>
      <c r="D93" s="1771">
        <f t="shared" si="29"/>
        <v>-1.1000000000000001</v>
      </c>
      <c r="E93" s="690">
        <f t="shared" si="24"/>
        <v>99.430011579093616</v>
      </c>
      <c r="F93" s="267">
        <f t="shared" si="21"/>
        <v>-0.19302180772137945</v>
      </c>
      <c r="G93" s="614">
        <f t="shared" si="26"/>
        <v>99.801156168277103</v>
      </c>
      <c r="H93" s="636">
        <f t="shared" si="22"/>
        <v>-0.15822137857176699</v>
      </c>
      <c r="I93" s="1738" t="s">
        <v>346</v>
      </c>
      <c r="J93" s="1753" t="str">
        <f t="shared" si="17"/>
        <v>---</v>
      </c>
      <c r="K93" s="1752">
        <v>0</v>
      </c>
      <c r="L93" s="1694"/>
      <c r="M93" s="10"/>
      <c r="N93" s="202">
        <v>37012</v>
      </c>
      <c r="O93" s="714">
        <v>98.480270000000004</v>
      </c>
      <c r="P93" s="37">
        <f t="shared" si="18"/>
        <v>-0.3181199999999933</v>
      </c>
      <c r="Q93" s="264">
        <f t="shared" si="30"/>
        <v>-1.71</v>
      </c>
      <c r="R93" s="395">
        <f t="shared" si="28"/>
        <v>98.742163333333338</v>
      </c>
      <c r="S93" s="298">
        <f t="shared" si="23"/>
        <v>-0.1793166666666508</v>
      </c>
      <c r="T93" s="690">
        <f t="shared" si="27"/>
        <v>99.065659999999994</v>
      </c>
      <c r="U93" s="267">
        <f t="shared" si="25"/>
        <v>-0.21595428571430375</v>
      </c>
      <c r="V93" s="612" t="str">
        <f t="shared" si="19"/>
        <v>---</v>
      </c>
      <c r="W93" s="248">
        <v>0</v>
      </c>
      <c r="X93" s="648"/>
      <c r="Y93" s="217"/>
    </row>
    <row r="94" spans="1:25">
      <c r="A94" s="202">
        <v>37043</v>
      </c>
      <c r="B94" s="1766">
        <v>99.063211722487694</v>
      </c>
      <c r="C94" s="21">
        <f t="shared" si="20"/>
        <v>-0.18719937756233662</v>
      </c>
      <c r="D94" s="1771">
        <f t="shared" si="29"/>
        <v>-1.3</v>
      </c>
      <c r="E94" s="690">
        <f t="shared" si="24"/>
        <v>99.246142342792794</v>
      </c>
      <c r="F94" s="267">
        <f t="shared" si="21"/>
        <v>-0.18386923630082208</v>
      </c>
      <c r="G94" s="614">
        <f t="shared" si="26"/>
        <v>99.627303073762434</v>
      </c>
      <c r="H94" s="636">
        <f t="shared" si="22"/>
        <v>-0.17385309451466924</v>
      </c>
      <c r="I94" s="1738" t="s">
        <v>346</v>
      </c>
      <c r="J94" s="1753" t="str">
        <f t="shared" si="17"/>
        <v>---</v>
      </c>
      <c r="K94" s="1752">
        <v>0</v>
      </c>
      <c r="L94" s="1694"/>
      <c r="M94" s="10"/>
      <c r="N94" s="202">
        <v>37043</v>
      </c>
      <c r="O94" s="714">
        <v>98.087720000000004</v>
      </c>
      <c r="P94" s="37">
        <f t="shared" si="18"/>
        <v>-0.39254999999999995</v>
      </c>
      <c r="Q94" s="264">
        <f t="shared" si="30"/>
        <v>-2.1800000000000002</v>
      </c>
      <c r="R94" s="395">
        <f t="shared" si="28"/>
        <v>98.455460000000002</v>
      </c>
      <c r="S94" s="298">
        <f t="shared" si="23"/>
        <v>-0.28670333333333531</v>
      </c>
      <c r="T94" s="690">
        <f t="shared" si="27"/>
        <v>98.835392857142864</v>
      </c>
      <c r="U94" s="267">
        <f t="shared" si="25"/>
        <v>-0.23026714285713012</v>
      </c>
      <c r="V94" s="612" t="str">
        <f t="shared" si="19"/>
        <v>---</v>
      </c>
      <c r="W94" s="248">
        <v>0</v>
      </c>
      <c r="X94" s="648"/>
      <c r="Y94" s="217"/>
    </row>
    <row r="95" spans="1:25">
      <c r="A95" s="202">
        <v>37073</v>
      </c>
      <c r="B95" s="1766">
        <v>98.835441671205302</v>
      </c>
      <c r="C95" s="21">
        <f t="shared" si="20"/>
        <v>-0.22777005128239125</v>
      </c>
      <c r="D95" s="1771">
        <f t="shared" si="29"/>
        <v>-1.6</v>
      </c>
      <c r="E95" s="690">
        <f t="shared" si="24"/>
        <v>99.049688164581013</v>
      </c>
      <c r="F95" s="267">
        <f t="shared" si="21"/>
        <v>-0.19645417821178057</v>
      </c>
      <c r="G95" s="614">
        <f t="shared" si="26"/>
        <v>99.434926148185284</v>
      </c>
      <c r="H95" s="636">
        <f t="shared" si="22"/>
        <v>-0.19237692557715036</v>
      </c>
      <c r="I95" s="1738" t="s">
        <v>346</v>
      </c>
      <c r="J95" s="1753" t="str">
        <f t="shared" si="17"/>
        <v>---</v>
      </c>
      <c r="K95" s="1752">
        <v>0</v>
      </c>
      <c r="L95" s="1694"/>
      <c r="M95" s="10"/>
      <c r="N95" s="202">
        <v>37073</v>
      </c>
      <c r="O95" s="714">
        <v>97.757040000000003</v>
      </c>
      <c r="P95" s="37">
        <f t="shared" si="18"/>
        <v>-0.33068000000000097</v>
      </c>
      <c r="Q95" s="264">
        <f t="shared" si="30"/>
        <v>-2.56</v>
      </c>
      <c r="R95" s="395">
        <f t="shared" si="28"/>
        <v>98.108343333333337</v>
      </c>
      <c r="S95" s="298">
        <f t="shared" si="23"/>
        <v>-0.34711666666666474</v>
      </c>
      <c r="T95" s="690">
        <f t="shared" si="27"/>
        <v>98.603287142857127</v>
      </c>
      <c r="U95" s="267">
        <f t="shared" si="25"/>
        <v>-0.23210571428573701</v>
      </c>
      <c r="V95" s="612" t="str">
        <f t="shared" si="19"/>
        <v>---</v>
      </c>
      <c r="W95" s="248">
        <v>0</v>
      </c>
      <c r="X95" s="648"/>
      <c r="Y95" s="217"/>
    </row>
    <row r="96" spans="1:25">
      <c r="A96" s="202">
        <v>37104</v>
      </c>
      <c r="B96" s="1766">
        <v>98.575707620557978</v>
      </c>
      <c r="C96" s="21">
        <f t="shared" si="20"/>
        <v>-0.25973405064732447</v>
      </c>
      <c r="D96" s="1771">
        <f t="shared" si="29"/>
        <v>-1.9</v>
      </c>
      <c r="E96" s="690">
        <f t="shared" si="24"/>
        <v>98.82478700475032</v>
      </c>
      <c r="F96" s="267">
        <f t="shared" si="21"/>
        <v>-0.22490115983069359</v>
      </c>
      <c r="G96" s="614">
        <f t="shared" si="26"/>
        <v>99.227696039249423</v>
      </c>
      <c r="H96" s="636">
        <f t="shared" si="22"/>
        <v>-0.20723010893586036</v>
      </c>
      <c r="I96" s="1738" t="s">
        <v>346</v>
      </c>
      <c r="J96" s="1753" t="str">
        <f t="shared" si="17"/>
        <v>---</v>
      </c>
      <c r="K96" s="1752">
        <v>0</v>
      </c>
      <c r="L96" s="1694"/>
      <c r="M96" s="10"/>
      <c r="N96" s="202">
        <v>37104</v>
      </c>
      <c r="O96" s="714">
        <v>97.599329999999995</v>
      </c>
      <c r="P96" s="37">
        <f t="shared" si="18"/>
        <v>-0.15771000000000868</v>
      </c>
      <c r="Q96" s="264">
        <f t="shared" si="30"/>
        <v>-2.68</v>
      </c>
      <c r="R96" s="395">
        <f t="shared" si="28"/>
        <v>97.814696666666677</v>
      </c>
      <c r="S96" s="298">
        <f t="shared" si="23"/>
        <v>-0.29364666666666039</v>
      </c>
      <c r="T96" s="690">
        <f t="shared" si="27"/>
        <v>98.38411428571429</v>
      </c>
      <c r="U96" s="267">
        <f t="shared" si="25"/>
        <v>-0.21917285714283707</v>
      </c>
      <c r="V96" s="612" t="str">
        <f t="shared" si="19"/>
        <v>---</v>
      </c>
      <c r="W96" s="248">
        <v>0</v>
      </c>
      <c r="X96" s="648"/>
      <c r="Y96" s="217"/>
    </row>
    <row r="97" spans="1:25">
      <c r="A97" s="202">
        <v>37135</v>
      </c>
      <c r="B97" s="1766">
        <v>98.368099486908193</v>
      </c>
      <c r="C97" s="21">
        <f t="shared" si="20"/>
        <v>-0.20760813364978503</v>
      </c>
      <c r="D97" s="1771">
        <f t="shared" si="29"/>
        <v>-2</v>
      </c>
      <c r="E97" s="690">
        <f t="shared" si="24"/>
        <v>98.593082926223815</v>
      </c>
      <c r="F97" s="267">
        <f t="shared" si="21"/>
        <v>-0.23170407852650499</v>
      </c>
      <c r="G97" s="614">
        <f t="shared" si="26"/>
        <v>99.01892789120572</v>
      </c>
      <c r="H97" s="636">
        <f t="shared" si="22"/>
        <v>-0.20876814804370269</v>
      </c>
      <c r="I97" s="1738" t="s">
        <v>346</v>
      </c>
      <c r="J97" s="1753" t="str">
        <f t="shared" si="17"/>
        <v>---</v>
      </c>
      <c r="K97" s="1752">
        <v>0</v>
      </c>
      <c r="L97" s="1694"/>
      <c r="M97" s="10"/>
      <c r="N97" s="202">
        <v>37135</v>
      </c>
      <c r="O97" s="714">
        <v>97.571290000000005</v>
      </c>
      <c r="P97" s="37">
        <f t="shared" si="18"/>
        <v>-2.8039999999990073E-2</v>
      </c>
      <c r="Q97" s="264">
        <f t="shared" si="30"/>
        <v>-2.61</v>
      </c>
      <c r="R97" s="395">
        <f t="shared" si="28"/>
        <v>97.642553333333339</v>
      </c>
      <c r="S97" s="298">
        <f t="shared" si="23"/>
        <v>-0.17214333333333798</v>
      </c>
      <c r="T97" s="690">
        <f t="shared" si="27"/>
        <v>98.177409999999995</v>
      </c>
      <c r="U97" s="267">
        <f t="shared" si="25"/>
        <v>-0.20670428571429511</v>
      </c>
      <c r="V97" s="612" t="str">
        <f t="shared" si="19"/>
        <v>---</v>
      </c>
      <c r="W97" s="248">
        <v>0</v>
      </c>
      <c r="X97" s="648"/>
      <c r="Y97" s="217"/>
    </row>
    <row r="98" spans="1:25">
      <c r="A98" s="202">
        <v>37165</v>
      </c>
      <c r="B98" s="1766">
        <v>98.222495829865977</v>
      </c>
      <c r="C98" s="21">
        <f t="shared" si="20"/>
        <v>-0.14560365704221567</v>
      </c>
      <c r="D98" s="1771">
        <f t="shared" si="29"/>
        <v>-2.1</v>
      </c>
      <c r="E98" s="690">
        <f t="shared" si="24"/>
        <v>98.388767645777378</v>
      </c>
      <c r="F98" s="267">
        <f t="shared" si="21"/>
        <v>-0.20431528044643699</v>
      </c>
      <c r="G98" s="614">
        <f t="shared" si="26"/>
        <v>98.820024519559411</v>
      </c>
      <c r="H98" s="636">
        <f t="shared" si="22"/>
        <v>-0.19890337164630978</v>
      </c>
      <c r="I98" s="1738" t="s">
        <v>346</v>
      </c>
      <c r="J98" s="1753" t="str">
        <f t="shared" si="17"/>
        <v>---</v>
      </c>
      <c r="K98" s="1752">
        <v>0</v>
      </c>
      <c r="L98" s="1694"/>
      <c r="M98" s="10"/>
      <c r="N98" s="202">
        <v>37165</v>
      </c>
      <c r="O98" s="714">
        <v>97.632949999999994</v>
      </c>
      <c r="P98" s="37">
        <f t="shared" si="18"/>
        <v>6.1659999999989168E-2</v>
      </c>
      <c r="Q98" s="264">
        <f t="shared" si="30"/>
        <v>-2.36</v>
      </c>
      <c r="R98" s="395">
        <f t="shared" si="28"/>
        <v>97.601189999999988</v>
      </c>
      <c r="S98" s="298">
        <f t="shared" si="23"/>
        <v>-4.1363333333350738E-2</v>
      </c>
      <c r="T98" s="690">
        <f t="shared" si="27"/>
        <v>97.989569999999986</v>
      </c>
      <c r="U98" s="267">
        <f t="shared" si="25"/>
        <v>-0.18784000000000844</v>
      </c>
      <c r="V98" s="612" t="str">
        <f t="shared" si="19"/>
        <v>---</v>
      </c>
      <c r="W98" s="248">
        <v>0</v>
      </c>
      <c r="X98" s="648"/>
      <c r="Y98" s="217"/>
    </row>
    <row r="99" spans="1:25">
      <c r="A99" s="712">
        <v>37196</v>
      </c>
      <c r="B99" s="1766">
        <v>98.178004302729846</v>
      </c>
      <c r="C99" s="21">
        <f t="shared" si="20"/>
        <v>-4.4491527136131026E-2</v>
      </c>
      <c r="D99" s="1774">
        <f t="shared" si="29"/>
        <v>-2.1</v>
      </c>
      <c r="E99" s="1199">
        <f t="shared" si="24"/>
        <v>98.256199873168001</v>
      </c>
      <c r="F99" s="1201">
        <f t="shared" si="21"/>
        <v>-0.13256777260937724</v>
      </c>
      <c r="G99" s="655">
        <f t="shared" si="26"/>
        <v>98.641910247686425</v>
      </c>
      <c r="H99" s="656">
        <f t="shared" si="22"/>
        <v>-0.17811427187298534</v>
      </c>
      <c r="I99" s="1742" t="s">
        <v>346</v>
      </c>
      <c r="J99" s="1753" t="str">
        <f t="shared" si="17"/>
        <v>谷</v>
      </c>
      <c r="K99" s="1752">
        <v>-1</v>
      </c>
      <c r="L99" s="1694"/>
      <c r="M99" s="10"/>
      <c r="N99" s="251">
        <v>37196</v>
      </c>
      <c r="O99" s="717">
        <v>97.775700000000001</v>
      </c>
      <c r="P99" s="252">
        <f t="shared" si="18"/>
        <v>0.14275000000000659</v>
      </c>
      <c r="Q99" s="696">
        <f t="shared" si="30"/>
        <v>-1.93</v>
      </c>
      <c r="R99" s="394">
        <f t="shared" si="28"/>
        <v>97.659980000000004</v>
      </c>
      <c r="S99" s="296">
        <f t="shared" si="23"/>
        <v>5.8790000000016107E-2</v>
      </c>
      <c r="T99" s="686">
        <f t="shared" si="27"/>
        <v>97.843471428571434</v>
      </c>
      <c r="U99" s="696">
        <f t="shared" si="25"/>
        <v>-0.14609857142855276</v>
      </c>
      <c r="V99" s="611" t="str">
        <f t="shared" si="19"/>
        <v>谷</v>
      </c>
      <c r="W99" s="253">
        <v>-1</v>
      </c>
      <c r="X99" s="648"/>
      <c r="Y99" s="217"/>
    </row>
    <row r="100" spans="1:25">
      <c r="A100" s="257">
        <v>37226</v>
      </c>
      <c r="B100" s="1779">
        <v>98.199383429781506</v>
      </c>
      <c r="C100" s="254">
        <f t="shared" si="20"/>
        <v>2.1379127051659452E-2</v>
      </c>
      <c r="D100" s="1775">
        <f t="shared" si="29"/>
        <v>-2</v>
      </c>
      <c r="E100" s="687">
        <f t="shared" si="24"/>
        <v>98.19996118745911</v>
      </c>
      <c r="F100" s="697">
        <f t="shared" si="21"/>
        <v>-5.6238685708891012E-2</v>
      </c>
      <c r="G100" s="396">
        <f t="shared" si="26"/>
        <v>98.491763437648075</v>
      </c>
      <c r="H100" s="299">
        <f t="shared" si="22"/>
        <v>-0.15014681003835051</v>
      </c>
      <c r="I100" s="1743" t="s">
        <v>346</v>
      </c>
      <c r="J100" s="1757" t="str">
        <f t="shared" si="17"/>
        <v>---</v>
      </c>
      <c r="K100" s="1782">
        <v>0</v>
      </c>
      <c r="L100" s="1695"/>
      <c r="M100" s="10"/>
      <c r="N100" s="203">
        <v>37226</v>
      </c>
      <c r="O100" s="714">
        <v>97.960660000000004</v>
      </c>
      <c r="P100" s="37">
        <f t="shared" si="18"/>
        <v>0.18496000000000379</v>
      </c>
      <c r="Q100" s="544">
        <f t="shared" si="30"/>
        <v>-1.43</v>
      </c>
      <c r="R100" s="395">
        <f t="shared" si="28"/>
        <v>97.78976999999999</v>
      </c>
      <c r="S100" s="298">
        <f t="shared" si="23"/>
        <v>0.12978999999998564</v>
      </c>
      <c r="T100" s="691">
        <f t="shared" si="27"/>
        <v>97.769241428571419</v>
      </c>
      <c r="U100" s="268">
        <f t="shared" si="25"/>
        <v>-7.4230000000014229E-2</v>
      </c>
      <c r="V100" s="612" t="str">
        <f t="shared" si="19"/>
        <v>---</v>
      </c>
      <c r="W100" s="248">
        <v>0</v>
      </c>
      <c r="X100" s="648"/>
      <c r="Y100" s="217"/>
    </row>
    <row r="101" spans="1:25">
      <c r="A101" s="202">
        <v>37257</v>
      </c>
      <c r="B101" s="1766">
        <v>98.25783696326198</v>
      </c>
      <c r="C101" s="21">
        <f t="shared" si="20"/>
        <v>5.8453533480474107E-2</v>
      </c>
      <c r="D101" s="1771">
        <f t="shared" si="29"/>
        <v>-1.8</v>
      </c>
      <c r="E101" s="690">
        <f t="shared" si="24"/>
        <v>98.211741565257782</v>
      </c>
      <c r="F101" s="267">
        <f t="shared" si="21"/>
        <v>1.1780377798672248E-2</v>
      </c>
      <c r="G101" s="614">
        <f t="shared" si="26"/>
        <v>98.376709900615808</v>
      </c>
      <c r="H101" s="636">
        <f t="shared" si="22"/>
        <v>-0.11505353703226717</v>
      </c>
      <c r="I101" s="1738" t="s">
        <v>349</v>
      </c>
      <c r="J101" s="1755" t="str">
        <f t="shared" si="17"/>
        <v>---</v>
      </c>
      <c r="K101" s="1752">
        <v>0</v>
      </c>
      <c r="L101" s="1694"/>
      <c r="M101" s="10"/>
      <c r="N101" s="202">
        <v>37257</v>
      </c>
      <c r="O101" s="716">
        <v>98.159800000000004</v>
      </c>
      <c r="P101" s="245">
        <f t="shared" si="18"/>
        <v>0.19913999999999987</v>
      </c>
      <c r="Q101" s="264">
        <f t="shared" si="30"/>
        <v>-0.98</v>
      </c>
      <c r="R101" s="645">
        <f t="shared" si="28"/>
        <v>97.965386666666674</v>
      </c>
      <c r="S101" s="646">
        <f t="shared" si="23"/>
        <v>0.1756166666666843</v>
      </c>
      <c r="T101" s="690">
        <f t="shared" si="27"/>
        <v>97.779538571428574</v>
      </c>
      <c r="U101" s="267">
        <f t="shared" si="25"/>
        <v>1.0297142857154995E-2</v>
      </c>
      <c r="V101" s="612" t="str">
        <f t="shared" si="19"/>
        <v>---</v>
      </c>
      <c r="W101" s="248">
        <v>0</v>
      </c>
      <c r="X101" s="648"/>
      <c r="Y101" s="217"/>
    </row>
    <row r="102" spans="1:25">
      <c r="A102" s="202">
        <v>37288</v>
      </c>
      <c r="B102" s="1766">
        <v>98.347604819879052</v>
      </c>
      <c r="C102" s="21">
        <f t="shared" si="20"/>
        <v>8.9767856617072539E-2</v>
      </c>
      <c r="D102" s="1771">
        <f t="shared" si="29"/>
        <v>-1.5</v>
      </c>
      <c r="E102" s="690">
        <f t="shared" si="24"/>
        <v>98.268275070974184</v>
      </c>
      <c r="F102" s="267">
        <f t="shared" si="21"/>
        <v>5.6533505716402033E-2</v>
      </c>
      <c r="G102" s="614">
        <f t="shared" si="26"/>
        <v>98.307018921854933</v>
      </c>
      <c r="H102" s="636">
        <f t="shared" si="22"/>
        <v>-6.96909787608746E-2</v>
      </c>
      <c r="I102" s="1738" t="s">
        <v>349</v>
      </c>
      <c r="J102" s="1753" t="str">
        <f t="shared" si="17"/>
        <v>---</v>
      </c>
      <c r="K102" s="1752">
        <v>0</v>
      </c>
      <c r="L102" s="1694"/>
      <c r="M102" s="10"/>
      <c r="N102" s="202">
        <v>37288</v>
      </c>
      <c r="O102" s="714">
        <v>98.355000000000004</v>
      </c>
      <c r="P102" s="37">
        <f t="shared" si="18"/>
        <v>0.19519999999999982</v>
      </c>
      <c r="Q102" s="264">
        <f t="shared" si="30"/>
        <v>-0.67</v>
      </c>
      <c r="R102" s="395">
        <f t="shared" si="28"/>
        <v>98.158486666666661</v>
      </c>
      <c r="S102" s="298">
        <f t="shared" si="23"/>
        <v>0.19309999999998695</v>
      </c>
      <c r="T102" s="690">
        <f t="shared" si="27"/>
        <v>97.864961428571419</v>
      </c>
      <c r="U102" s="267">
        <f t="shared" si="25"/>
        <v>8.5422857142845032E-2</v>
      </c>
      <c r="V102" s="612" t="str">
        <f t="shared" si="19"/>
        <v>---</v>
      </c>
      <c r="W102" s="248">
        <v>0</v>
      </c>
      <c r="X102" s="648"/>
      <c r="Y102" s="217"/>
    </row>
    <row r="103" spans="1:25">
      <c r="A103" s="202">
        <v>37316</v>
      </c>
      <c r="B103" s="1766">
        <v>98.473655687969469</v>
      </c>
      <c r="C103" s="21">
        <f t="shared" si="20"/>
        <v>0.12605086809041666</v>
      </c>
      <c r="D103" s="1771">
        <f t="shared" si="29"/>
        <v>-1.1000000000000001</v>
      </c>
      <c r="E103" s="690">
        <f t="shared" si="24"/>
        <v>98.359699157036843</v>
      </c>
      <c r="F103" s="267">
        <f t="shared" si="21"/>
        <v>9.1424086062659171E-2</v>
      </c>
      <c r="G103" s="614">
        <f t="shared" si="26"/>
        <v>98.292440074342281</v>
      </c>
      <c r="H103" s="636">
        <f t="shared" si="22"/>
        <v>-1.457884751265226E-2</v>
      </c>
      <c r="I103" s="1738" t="s">
        <v>344</v>
      </c>
      <c r="J103" s="1753" t="str">
        <f t="shared" si="17"/>
        <v>---</v>
      </c>
      <c r="K103" s="1752">
        <v>0</v>
      </c>
      <c r="L103" s="1694"/>
      <c r="M103" s="10"/>
      <c r="N103" s="202">
        <v>37316</v>
      </c>
      <c r="O103" s="714">
        <v>98.522850000000005</v>
      </c>
      <c r="P103" s="37">
        <f t="shared" si="18"/>
        <v>0.16785000000000139</v>
      </c>
      <c r="Q103" s="264">
        <f t="shared" si="30"/>
        <v>-0.43</v>
      </c>
      <c r="R103" s="395">
        <f t="shared" si="28"/>
        <v>98.345883333333333</v>
      </c>
      <c r="S103" s="298">
        <f t="shared" si="23"/>
        <v>0.18739666666667176</v>
      </c>
      <c r="T103" s="690">
        <f t="shared" si="27"/>
        <v>97.996892857142868</v>
      </c>
      <c r="U103" s="267">
        <f t="shared" si="25"/>
        <v>0.13193142857144835</v>
      </c>
      <c r="V103" s="612" t="str">
        <f t="shared" si="19"/>
        <v>---</v>
      </c>
      <c r="W103" s="248">
        <v>0</v>
      </c>
      <c r="X103" s="648"/>
      <c r="Y103" s="217"/>
    </row>
    <row r="104" spans="1:25">
      <c r="A104" s="202">
        <v>37347</v>
      </c>
      <c r="B104" s="1766">
        <v>98.629386246512865</v>
      </c>
      <c r="C104" s="21">
        <f t="shared" si="20"/>
        <v>0.15573055854339657</v>
      </c>
      <c r="D104" s="1771">
        <f t="shared" si="29"/>
        <v>-0.8</v>
      </c>
      <c r="E104" s="690">
        <f t="shared" si="24"/>
        <v>98.483548918120462</v>
      </c>
      <c r="F104" s="267">
        <f t="shared" si="21"/>
        <v>0.12384976108361911</v>
      </c>
      <c r="G104" s="614">
        <f t="shared" si="26"/>
        <v>98.329766754285828</v>
      </c>
      <c r="H104" s="636">
        <f t="shared" si="22"/>
        <v>3.7326679943546992E-2</v>
      </c>
      <c r="I104" s="1738" t="s">
        <v>344</v>
      </c>
      <c r="J104" s="1753" t="str">
        <f t="shared" si="17"/>
        <v>---</v>
      </c>
      <c r="K104" s="1752">
        <v>0</v>
      </c>
      <c r="L104" s="1694"/>
      <c r="M104" s="10"/>
      <c r="N104" s="202">
        <v>37347</v>
      </c>
      <c r="O104" s="714">
        <v>98.623289999999997</v>
      </c>
      <c r="P104" s="37">
        <f t="shared" si="18"/>
        <v>0.10043999999999187</v>
      </c>
      <c r="Q104" s="264">
        <f t="shared" si="30"/>
        <v>-0.18</v>
      </c>
      <c r="R104" s="395">
        <f t="shared" si="28"/>
        <v>98.500380000000007</v>
      </c>
      <c r="S104" s="298">
        <f t="shared" si="23"/>
        <v>0.15449666666667383</v>
      </c>
      <c r="T104" s="690">
        <f t="shared" si="27"/>
        <v>98.147178571428569</v>
      </c>
      <c r="U104" s="267">
        <f t="shared" si="25"/>
        <v>0.15028571428570103</v>
      </c>
      <c r="V104" s="612" t="str">
        <f t="shared" si="19"/>
        <v>---</v>
      </c>
      <c r="W104" s="248">
        <v>0</v>
      </c>
      <c r="X104" s="648"/>
      <c r="Y104" s="217"/>
    </row>
    <row r="105" spans="1:25">
      <c r="A105" s="202">
        <v>37377</v>
      </c>
      <c r="B105" s="1766">
        <v>98.787778891564145</v>
      </c>
      <c r="C105" s="21">
        <f t="shared" si="20"/>
        <v>0.15839264505127915</v>
      </c>
      <c r="D105" s="1771">
        <f t="shared" si="29"/>
        <v>-0.5</v>
      </c>
      <c r="E105" s="690">
        <f t="shared" si="24"/>
        <v>98.63027360868216</v>
      </c>
      <c r="F105" s="267">
        <f t="shared" si="21"/>
        <v>0.14672469056169746</v>
      </c>
      <c r="G105" s="614">
        <f t="shared" si="26"/>
        <v>98.410521477385558</v>
      </c>
      <c r="H105" s="636">
        <f t="shared" si="22"/>
        <v>8.0754723099730086E-2</v>
      </c>
      <c r="I105" s="1738" t="s">
        <v>344</v>
      </c>
      <c r="J105" s="1753" t="str">
        <f t="shared" si="17"/>
        <v>---</v>
      </c>
      <c r="K105" s="1752">
        <v>0</v>
      </c>
      <c r="L105" s="1694"/>
      <c r="M105" s="10"/>
      <c r="N105" s="202">
        <v>37377</v>
      </c>
      <c r="O105" s="714">
        <v>98.615830000000003</v>
      </c>
      <c r="P105" s="37">
        <f t="shared" si="18"/>
        <v>-7.4599999999946931E-3</v>
      </c>
      <c r="Q105" s="264">
        <f t="shared" si="30"/>
        <v>0.14000000000000001</v>
      </c>
      <c r="R105" s="395">
        <f t="shared" si="28"/>
        <v>98.587323333333345</v>
      </c>
      <c r="S105" s="298">
        <f t="shared" si="23"/>
        <v>8.6943333333337591E-2</v>
      </c>
      <c r="T105" s="690">
        <f t="shared" si="27"/>
        <v>98.287590000000009</v>
      </c>
      <c r="U105" s="267">
        <f t="shared" si="25"/>
        <v>0.14041142857143996</v>
      </c>
      <c r="V105" s="612" t="str">
        <f t="shared" si="19"/>
        <v>---</v>
      </c>
      <c r="W105" s="248">
        <v>0</v>
      </c>
      <c r="X105" s="648"/>
      <c r="Y105" s="217"/>
    </row>
    <row r="106" spans="1:25">
      <c r="A106" s="202">
        <v>37408</v>
      </c>
      <c r="B106" s="1766">
        <v>98.949346598177129</v>
      </c>
      <c r="C106" s="21">
        <f t="shared" si="20"/>
        <v>0.16156770661298481</v>
      </c>
      <c r="D106" s="1771">
        <f t="shared" si="29"/>
        <v>-0.1</v>
      </c>
      <c r="E106" s="690">
        <f t="shared" si="24"/>
        <v>98.788837245418037</v>
      </c>
      <c r="F106" s="267">
        <f t="shared" si="21"/>
        <v>0.15856363673587737</v>
      </c>
      <c r="G106" s="614">
        <f t="shared" si="26"/>
        <v>98.520713233878027</v>
      </c>
      <c r="H106" s="636">
        <f t="shared" si="22"/>
        <v>0.11019175649246904</v>
      </c>
      <c r="I106" s="1738" t="s">
        <v>344</v>
      </c>
      <c r="J106" s="1753" t="str">
        <f t="shared" si="17"/>
        <v>---</v>
      </c>
      <c r="K106" s="1752">
        <v>0</v>
      </c>
      <c r="L106" s="1694"/>
      <c r="M106" s="10"/>
      <c r="N106" s="202">
        <v>37408</v>
      </c>
      <c r="O106" s="714">
        <v>98.542950000000005</v>
      </c>
      <c r="P106" s="37">
        <f t="shared" si="18"/>
        <v>-7.2879999999997835E-2</v>
      </c>
      <c r="Q106" s="264">
        <f t="shared" si="30"/>
        <v>0.46</v>
      </c>
      <c r="R106" s="395">
        <f t="shared" si="28"/>
        <v>98.59402333333334</v>
      </c>
      <c r="S106" s="298">
        <f t="shared" si="23"/>
        <v>6.6999999999950433E-3</v>
      </c>
      <c r="T106" s="690">
        <f t="shared" si="27"/>
        <v>98.397197142857152</v>
      </c>
      <c r="U106" s="267">
        <f t="shared" si="25"/>
        <v>0.10960714285714346</v>
      </c>
      <c r="V106" s="612" t="str">
        <f t="shared" si="19"/>
        <v>---</v>
      </c>
      <c r="W106" s="248">
        <v>0</v>
      </c>
      <c r="X106" s="648"/>
      <c r="Y106" s="217"/>
    </row>
    <row r="107" spans="1:25">
      <c r="A107" s="202">
        <v>37438</v>
      </c>
      <c r="B107" s="1766">
        <v>99.116875103703407</v>
      </c>
      <c r="C107" s="21">
        <f t="shared" si="20"/>
        <v>0.16752850552627763</v>
      </c>
      <c r="D107" s="1771">
        <f t="shared" si="29"/>
        <v>0.3</v>
      </c>
      <c r="E107" s="690">
        <f t="shared" si="24"/>
        <v>98.951333531148236</v>
      </c>
      <c r="F107" s="267">
        <f t="shared" si="21"/>
        <v>0.16249628573019947</v>
      </c>
      <c r="G107" s="614">
        <f t="shared" si="26"/>
        <v>98.651783473009715</v>
      </c>
      <c r="H107" s="636">
        <f t="shared" si="22"/>
        <v>0.13107023913168803</v>
      </c>
      <c r="I107" s="1738" t="s">
        <v>344</v>
      </c>
      <c r="J107" s="1753" t="str">
        <f t="shared" si="17"/>
        <v>---</v>
      </c>
      <c r="K107" s="1752">
        <v>0</v>
      </c>
      <c r="L107" s="1694"/>
      <c r="M107" s="10"/>
      <c r="N107" s="202">
        <v>37438</v>
      </c>
      <c r="O107" s="714">
        <v>98.445639999999997</v>
      </c>
      <c r="P107" s="37">
        <f t="shared" si="18"/>
        <v>-9.7310000000007335E-2</v>
      </c>
      <c r="Q107" s="264">
        <f t="shared" si="30"/>
        <v>0.7</v>
      </c>
      <c r="R107" s="395">
        <f t="shared" si="28"/>
        <v>98.534806666666668</v>
      </c>
      <c r="S107" s="298">
        <f t="shared" si="23"/>
        <v>-5.9216666666671358E-2</v>
      </c>
      <c r="T107" s="690">
        <f t="shared" si="27"/>
        <v>98.466480000000004</v>
      </c>
      <c r="U107" s="267">
        <f t="shared" si="25"/>
        <v>6.9282857142852095E-2</v>
      </c>
      <c r="V107" s="612" t="str">
        <f t="shared" si="19"/>
        <v>---</v>
      </c>
      <c r="W107" s="248">
        <v>0</v>
      </c>
      <c r="X107" s="648"/>
      <c r="Y107" s="217"/>
    </row>
    <row r="108" spans="1:25">
      <c r="A108" s="202">
        <v>37469</v>
      </c>
      <c r="B108" s="1766">
        <v>99.291609188676887</v>
      </c>
      <c r="C108" s="21">
        <f t="shared" si="20"/>
        <v>0.17473408497347975</v>
      </c>
      <c r="D108" s="1771">
        <f t="shared" si="29"/>
        <v>0.7</v>
      </c>
      <c r="E108" s="690">
        <f t="shared" si="24"/>
        <v>99.119276963519141</v>
      </c>
      <c r="F108" s="267">
        <f t="shared" si="21"/>
        <v>0.16794343237090459</v>
      </c>
      <c r="G108" s="614">
        <f t="shared" si="26"/>
        <v>98.799465219497577</v>
      </c>
      <c r="H108" s="636">
        <f t="shared" si="22"/>
        <v>0.14768174648786214</v>
      </c>
      <c r="I108" s="1738" t="s">
        <v>344</v>
      </c>
      <c r="J108" s="1753" t="str">
        <f t="shared" si="17"/>
        <v>---</v>
      </c>
      <c r="K108" s="1752">
        <v>0</v>
      </c>
      <c r="L108" s="1694"/>
      <c r="M108" s="10"/>
      <c r="N108" s="202">
        <v>37469</v>
      </c>
      <c r="O108" s="714">
        <v>98.344329999999999</v>
      </c>
      <c r="P108" s="37">
        <f t="shared" si="18"/>
        <v>-0.10130999999999801</v>
      </c>
      <c r="Q108" s="264">
        <f t="shared" si="30"/>
        <v>0.76</v>
      </c>
      <c r="R108" s="395">
        <f t="shared" si="28"/>
        <v>98.444306666666662</v>
      </c>
      <c r="S108" s="298">
        <f t="shared" si="23"/>
        <v>-9.0500000000005798E-2</v>
      </c>
      <c r="T108" s="690">
        <f t="shared" si="27"/>
        <v>98.492841428571438</v>
      </c>
      <c r="U108" s="267">
        <f t="shared" si="25"/>
        <v>2.6361428571433976E-2</v>
      </c>
      <c r="V108" s="612" t="str">
        <f t="shared" si="19"/>
        <v>---</v>
      </c>
      <c r="W108" s="248">
        <v>0</v>
      </c>
      <c r="X108" s="648"/>
      <c r="Y108" s="217"/>
    </row>
    <row r="109" spans="1:25">
      <c r="A109" s="202">
        <v>37500</v>
      </c>
      <c r="B109" s="1766">
        <v>99.45237195199411</v>
      </c>
      <c r="C109" s="21">
        <f t="shared" si="20"/>
        <v>0.16076276331722283</v>
      </c>
      <c r="D109" s="1771">
        <f t="shared" si="29"/>
        <v>1.1000000000000001</v>
      </c>
      <c r="E109" s="690">
        <f t="shared" si="24"/>
        <v>99.286952081458139</v>
      </c>
      <c r="F109" s="267">
        <f t="shared" si="21"/>
        <v>0.16767511793899814</v>
      </c>
      <c r="G109" s="614">
        <f t="shared" si="26"/>
        <v>98.957289095514014</v>
      </c>
      <c r="H109" s="636">
        <f t="shared" si="22"/>
        <v>0.15782387601643677</v>
      </c>
      <c r="I109" s="1738" t="s">
        <v>344</v>
      </c>
      <c r="J109" s="1753" t="str">
        <f t="shared" si="17"/>
        <v>---</v>
      </c>
      <c r="K109" s="1752">
        <v>0</v>
      </c>
      <c r="L109" s="1694"/>
      <c r="M109" s="10"/>
      <c r="N109" s="202">
        <v>37500</v>
      </c>
      <c r="O109" s="714">
        <v>98.244169999999997</v>
      </c>
      <c r="P109" s="37">
        <f t="shared" si="18"/>
        <v>-0.10016000000000247</v>
      </c>
      <c r="Q109" s="264">
        <f t="shared" si="30"/>
        <v>0.69</v>
      </c>
      <c r="R109" s="395">
        <f t="shared" si="28"/>
        <v>98.344713333333331</v>
      </c>
      <c r="S109" s="298">
        <f t="shared" si="23"/>
        <v>-9.9593333333331202E-2</v>
      </c>
      <c r="T109" s="690">
        <f t="shared" si="27"/>
        <v>98.47700857142857</v>
      </c>
      <c r="U109" s="267">
        <f t="shared" si="25"/>
        <v>-1.5832857142868306E-2</v>
      </c>
      <c r="V109" s="612" t="str">
        <f t="shared" si="19"/>
        <v>---</v>
      </c>
      <c r="W109" s="248">
        <v>0</v>
      </c>
      <c r="X109" s="648"/>
      <c r="Y109" s="217"/>
    </row>
    <row r="110" spans="1:25">
      <c r="A110" s="202">
        <v>37530</v>
      </c>
      <c r="B110" s="1766">
        <v>99.580705990726599</v>
      </c>
      <c r="C110" s="21">
        <f t="shared" si="20"/>
        <v>0.12833403873248983</v>
      </c>
      <c r="D110" s="1771">
        <f t="shared" si="29"/>
        <v>1.4</v>
      </c>
      <c r="E110" s="690">
        <f t="shared" si="24"/>
        <v>99.441562377132527</v>
      </c>
      <c r="F110" s="267">
        <f t="shared" si="21"/>
        <v>0.154610295674388</v>
      </c>
      <c r="G110" s="614">
        <f t="shared" si="26"/>
        <v>99.115439138765026</v>
      </c>
      <c r="H110" s="636">
        <f t="shared" si="22"/>
        <v>0.15815004325101256</v>
      </c>
      <c r="I110" s="1738" t="s">
        <v>344</v>
      </c>
      <c r="J110" s="1753" t="str">
        <f t="shared" si="17"/>
        <v>---</v>
      </c>
      <c r="K110" s="1752">
        <v>0</v>
      </c>
      <c r="L110" s="1694"/>
      <c r="M110" s="10"/>
      <c r="N110" s="202">
        <v>37530</v>
      </c>
      <c r="O110" s="714">
        <v>98.144419999999997</v>
      </c>
      <c r="P110" s="37">
        <f t="shared" si="18"/>
        <v>-9.9750000000000227E-2</v>
      </c>
      <c r="Q110" s="264">
        <f t="shared" si="30"/>
        <v>0.52</v>
      </c>
      <c r="R110" s="395">
        <f t="shared" si="28"/>
        <v>98.244306666666674</v>
      </c>
      <c r="S110" s="298">
        <f t="shared" si="23"/>
        <v>-0.10040666666665743</v>
      </c>
      <c r="T110" s="690">
        <f t="shared" si="27"/>
        <v>98.422947142857126</v>
      </c>
      <c r="U110" s="267">
        <f t="shared" si="25"/>
        <v>-5.4061428571444026E-2</v>
      </c>
      <c r="V110" s="612" t="str">
        <f t="shared" si="19"/>
        <v>---</v>
      </c>
      <c r="W110" s="248">
        <v>0</v>
      </c>
      <c r="X110" s="648"/>
      <c r="Y110" s="217"/>
    </row>
    <row r="111" spans="1:25">
      <c r="A111" s="202">
        <v>37561</v>
      </c>
      <c r="B111" s="1766">
        <v>99.653453761897651</v>
      </c>
      <c r="C111" s="21">
        <f t="shared" si="20"/>
        <v>7.2747771171052023E-2</v>
      </c>
      <c r="D111" s="1771">
        <f t="shared" si="29"/>
        <v>1.5</v>
      </c>
      <c r="E111" s="690">
        <f t="shared" si="24"/>
        <v>99.562177234872777</v>
      </c>
      <c r="F111" s="267">
        <f t="shared" si="21"/>
        <v>0.12061485774025016</v>
      </c>
      <c r="G111" s="614">
        <f t="shared" si="26"/>
        <v>99.261734498105724</v>
      </c>
      <c r="H111" s="636">
        <f t="shared" si="22"/>
        <v>0.14629535934069793</v>
      </c>
      <c r="I111" s="1738" t="s">
        <v>344</v>
      </c>
      <c r="J111" s="1753" t="str">
        <f t="shared" si="17"/>
        <v>---</v>
      </c>
      <c r="K111" s="1752">
        <v>0</v>
      </c>
      <c r="L111" s="1694"/>
      <c r="M111" s="10"/>
      <c r="N111" s="202">
        <v>37561</v>
      </c>
      <c r="O111" s="714">
        <v>98.046620000000004</v>
      </c>
      <c r="P111" s="37">
        <f t="shared" si="18"/>
        <v>-9.7799999999992338E-2</v>
      </c>
      <c r="Q111" s="264">
        <f t="shared" si="30"/>
        <v>0.28000000000000003</v>
      </c>
      <c r="R111" s="395">
        <f t="shared" si="28"/>
        <v>98.14506999999999</v>
      </c>
      <c r="S111" s="298">
        <f t="shared" si="23"/>
        <v>-9.9236666666683959E-2</v>
      </c>
      <c r="T111" s="690">
        <f t="shared" si="27"/>
        <v>98.340565714285717</v>
      </c>
      <c r="U111" s="267">
        <f t="shared" si="25"/>
        <v>-8.2381428571409288E-2</v>
      </c>
      <c r="V111" s="612" t="str">
        <f t="shared" si="19"/>
        <v>---</v>
      </c>
      <c r="W111" s="248">
        <v>0</v>
      </c>
      <c r="X111" s="648"/>
      <c r="Y111" s="217"/>
    </row>
    <row r="112" spans="1:25">
      <c r="A112" s="202">
        <v>37591</v>
      </c>
      <c r="B112" s="1766">
        <v>99.681411822032516</v>
      </c>
      <c r="C112" s="21">
        <f t="shared" si="20"/>
        <v>2.7958060134864127E-2</v>
      </c>
      <c r="D112" s="1771">
        <f t="shared" si="29"/>
        <v>1.5</v>
      </c>
      <c r="E112" s="690">
        <f t="shared" si="24"/>
        <v>99.638523858218903</v>
      </c>
      <c r="F112" s="267">
        <f t="shared" si="21"/>
        <v>7.6346623346125853E-2</v>
      </c>
      <c r="G112" s="614">
        <f t="shared" si="26"/>
        <v>99.389396345315461</v>
      </c>
      <c r="H112" s="636">
        <f t="shared" si="22"/>
        <v>0.12766184720973683</v>
      </c>
      <c r="I112" s="1738" t="s">
        <v>344</v>
      </c>
      <c r="J112" s="1753" t="str">
        <f t="shared" si="17"/>
        <v>---</v>
      </c>
      <c r="K112" s="1752">
        <v>0</v>
      </c>
      <c r="L112" s="1694"/>
      <c r="M112" s="10"/>
      <c r="N112" s="202">
        <v>37591</v>
      </c>
      <c r="O112" s="715">
        <v>97.962329999999994</v>
      </c>
      <c r="P112" s="243">
        <f t="shared" si="18"/>
        <v>-8.4290000000009968E-2</v>
      </c>
      <c r="Q112" s="544">
        <f t="shared" si="30"/>
        <v>0</v>
      </c>
      <c r="R112" s="493">
        <f t="shared" si="28"/>
        <v>98.051123333333337</v>
      </c>
      <c r="S112" s="491">
        <f t="shared" si="23"/>
        <v>-9.39466666666533E-2</v>
      </c>
      <c r="T112" s="690">
        <f t="shared" si="27"/>
        <v>98.247208571428558</v>
      </c>
      <c r="U112" s="267">
        <f t="shared" si="25"/>
        <v>-9.3357142857158237E-2</v>
      </c>
      <c r="V112" s="612" t="str">
        <f t="shared" si="19"/>
        <v>---</v>
      </c>
      <c r="W112" s="248">
        <v>0</v>
      </c>
      <c r="X112" s="648"/>
      <c r="Y112" s="217"/>
    </row>
    <row r="113" spans="1:25">
      <c r="A113" s="201">
        <v>37622</v>
      </c>
      <c r="B113" s="1780">
        <v>99.662014073559945</v>
      </c>
      <c r="C113" s="36">
        <f t="shared" si="20"/>
        <v>-1.9397748472570697E-2</v>
      </c>
      <c r="D113" s="1770">
        <f t="shared" si="29"/>
        <v>1.4</v>
      </c>
      <c r="E113" s="692">
        <f t="shared" si="24"/>
        <v>99.665626552496704</v>
      </c>
      <c r="F113" s="269">
        <f t="shared" si="21"/>
        <v>2.7102694277800765E-2</v>
      </c>
      <c r="G113" s="616">
        <f t="shared" si="26"/>
        <v>99.491205984655863</v>
      </c>
      <c r="H113" s="638">
        <f t="shared" si="22"/>
        <v>0.10180963934040221</v>
      </c>
      <c r="I113" s="1740" t="s">
        <v>350</v>
      </c>
      <c r="J113" s="1753" t="str">
        <f t="shared" si="17"/>
        <v>---</v>
      </c>
      <c r="K113" s="1781">
        <v>0</v>
      </c>
      <c r="L113" s="1794"/>
      <c r="M113" s="10"/>
      <c r="N113" s="201">
        <v>37622</v>
      </c>
      <c r="O113" s="714">
        <v>97.919039999999995</v>
      </c>
      <c r="P113" s="37">
        <f t="shared" si="18"/>
        <v>-4.328999999999894E-2</v>
      </c>
      <c r="Q113" s="264">
        <f t="shared" si="30"/>
        <v>-0.25</v>
      </c>
      <c r="R113" s="395">
        <f t="shared" si="28"/>
        <v>97.975996666666674</v>
      </c>
      <c r="S113" s="298">
        <f t="shared" si="23"/>
        <v>-7.5126666666662345E-2</v>
      </c>
      <c r="T113" s="692">
        <f t="shared" si="27"/>
        <v>98.158078571428561</v>
      </c>
      <c r="U113" s="269">
        <f t="shared" si="25"/>
        <v>-8.9129999999997267E-2</v>
      </c>
      <c r="V113" s="612" t="str">
        <f t="shared" si="19"/>
        <v>---</v>
      </c>
      <c r="W113" s="248">
        <v>0</v>
      </c>
      <c r="X113" s="648"/>
      <c r="Y113" s="217"/>
    </row>
    <row r="114" spans="1:25">
      <c r="A114" s="202">
        <v>37653</v>
      </c>
      <c r="B114" s="1766">
        <v>99.628320098653006</v>
      </c>
      <c r="C114" s="21">
        <f t="shared" si="20"/>
        <v>-3.3693974906938706E-2</v>
      </c>
      <c r="D114" s="1771">
        <f t="shared" si="29"/>
        <v>1.3</v>
      </c>
      <c r="E114" s="690">
        <f t="shared" si="24"/>
        <v>99.657248664748479</v>
      </c>
      <c r="F114" s="267">
        <f t="shared" si="21"/>
        <v>-8.3778877482245662E-3</v>
      </c>
      <c r="G114" s="614">
        <f t="shared" si="26"/>
        <v>99.564269555362969</v>
      </c>
      <c r="H114" s="636">
        <f t="shared" si="22"/>
        <v>7.3063570707105896E-2</v>
      </c>
      <c r="I114" s="1738" t="s">
        <v>350</v>
      </c>
      <c r="J114" s="1753" t="str">
        <f t="shared" si="17"/>
        <v>---</v>
      </c>
      <c r="K114" s="1752">
        <v>0</v>
      </c>
      <c r="L114" s="1694"/>
      <c r="M114" s="10"/>
      <c r="N114" s="202">
        <v>37653</v>
      </c>
      <c r="O114" s="714">
        <v>97.952420000000004</v>
      </c>
      <c r="P114" s="37">
        <f t="shared" si="18"/>
        <v>3.3380000000008181E-2</v>
      </c>
      <c r="Q114" s="264">
        <f t="shared" si="30"/>
        <v>-0.41</v>
      </c>
      <c r="R114" s="395">
        <f t="shared" si="28"/>
        <v>97.944596666666669</v>
      </c>
      <c r="S114" s="298">
        <f t="shared" si="23"/>
        <v>-3.1400000000004979E-2</v>
      </c>
      <c r="T114" s="690">
        <f t="shared" si="27"/>
        <v>98.087618571428578</v>
      </c>
      <c r="U114" s="267">
        <f t="shared" si="25"/>
        <v>-7.045999999998287E-2</v>
      </c>
      <c r="V114" s="612" t="str">
        <f t="shared" si="19"/>
        <v>---</v>
      </c>
      <c r="W114" s="248">
        <v>0</v>
      </c>
      <c r="X114" s="648"/>
      <c r="Y114" s="217"/>
    </row>
    <row r="115" spans="1:25">
      <c r="A115" s="202">
        <v>37681</v>
      </c>
      <c r="B115" s="1766">
        <v>99.575846920479577</v>
      </c>
      <c r="C115" s="21">
        <f t="shared" si="20"/>
        <v>-5.2473178173428892E-2</v>
      </c>
      <c r="D115" s="1771">
        <f t="shared" si="29"/>
        <v>1.1000000000000001</v>
      </c>
      <c r="E115" s="690">
        <f t="shared" si="24"/>
        <v>99.622060364230848</v>
      </c>
      <c r="F115" s="267">
        <f t="shared" si="21"/>
        <v>-3.5188300517631887E-2</v>
      </c>
      <c r="G115" s="614">
        <f t="shared" si="26"/>
        <v>99.60487494562048</v>
      </c>
      <c r="H115" s="636">
        <f t="shared" si="22"/>
        <v>4.0605390257510976E-2</v>
      </c>
      <c r="I115" s="1738" t="s">
        <v>346</v>
      </c>
      <c r="J115" s="1753" t="str">
        <f t="shared" si="17"/>
        <v>---</v>
      </c>
      <c r="K115" s="1752">
        <v>0</v>
      </c>
      <c r="L115" s="1694"/>
      <c r="M115" s="10"/>
      <c r="N115" s="202">
        <v>37681</v>
      </c>
      <c r="O115" s="714">
        <v>98.057699999999997</v>
      </c>
      <c r="P115" s="37">
        <f t="shared" si="18"/>
        <v>0.10527999999999338</v>
      </c>
      <c r="Q115" s="264">
        <f t="shared" si="30"/>
        <v>-0.47</v>
      </c>
      <c r="R115" s="395">
        <f t="shared" si="28"/>
        <v>97.97638666666667</v>
      </c>
      <c r="S115" s="298">
        <f t="shared" si="23"/>
        <v>3.1790000000000873E-2</v>
      </c>
      <c r="T115" s="690">
        <f t="shared" si="27"/>
        <v>98.046671428571429</v>
      </c>
      <c r="U115" s="267">
        <f t="shared" si="25"/>
        <v>-4.0947142857149288E-2</v>
      </c>
      <c r="V115" s="612" t="str">
        <f t="shared" si="19"/>
        <v>---</v>
      </c>
      <c r="W115" s="248">
        <v>0</v>
      </c>
      <c r="X115" s="648"/>
      <c r="Y115" s="217"/>
    </row>
    <row r="116" spans="1:25">
      <c r="A116" s="202">
        <v>37712</v>
      </c>
      <c r="B116" s="1766">
        <v>99.503357027429416</v>
      </c>
      <c r="C116" s="21">
        <f t="shared" si="20"/>
        <v>-7.2489893050160958E-2</v>
      </c>
      <c r="D116" s="1771">
        <f t="shared" si="29"/>
        <v>0.9</v>
      </c>
      <c r="E116" s="690">
        <f t="shared" si="24"/>
        <v>99.569174682187324</v>
      </c>
      <c r="F116" s="267">
        <f t="shared" si="21"/>
        <v>-5.288568204352373E-2</v>
      </c>
      <c r="G116" s="614">
        <f t="shared" si="26"/>
        <v>99.612158527825514</v>
      </c>
      <c r="H116" s="636">
        <f t="shared" si="22"/>
        <v>7.2835822050336674E-3</v>
      </c>
      <c r="I116" s="1738" t="s">
        <v>346</v>
      </c>
      <c r="J116" s="1753" t="str">
        <f t="shared" si="17"/>
        <v>---</v>
      </c>
      <c r="K116" s="1752">
        <v>0</v>
      </c>
      <c r="L116" s="1694"/>
      <c r="M116" s="10"/>
      <c r="N116" s="202">
        <v>37712</v>
      </c>
      <c r="O116" s="714">
        <v>98.248189999999994</v>
      </c>
      <c r="P116" s="37">
        <f t="shared" si="18"/>
        <v>0.19048999999999694</v>
      </c>
      <c r="Q116" s="264">
        <f t="shared" si="30"/>
        <v>-0.38</v>
      </c>
      <c r="R116" s="395">
        <f t="shared" si="28"/>
        <v>98.086103333333327</v>
      </c>
      <c r="S116" s="298">
        <f t="shared" si="23"/>
        <v>0.10971666666665669</v>
      </c>
      <c r="T116" s="690">
        <f t="shared" si="27"/>
        <v>98.047245714285722</v>
      </c>
      <c r="U116" s="267">
        <f t="shared" si="25"/>
        <v>5.7428571429340991E-4</v>
      </c>
      <c r="V116" s="612" t="str">
        <f t="shared" si="19"/>
        <v>---</v>
      </c>
      <c r="W116" s="248">
        <v>0</v>
      </c>
      <c r="X116" s="648"/>
      <c r="Y116" s="217"/>
    </row>
    <row r="117" spans="1:25">
      <c r="A117" s="202">
        <v>37742</v>
      </c>
      <c r="B117" s="1766">
        <v>99.456301118298839</v>
      </c>
      <c r="C117" s="21">
        <f t="shared" si="20"/>
        <v>-4.7055909130577334E-2</v>
      </c>
      <c r="D117" s="1771">
        <f t="shared" si="29"/>
        <v>0.7</v>
      </c>
      <c r="E117" s="690">
        <f t="shared" si="24"/>
        <v>99.511835022069263</v>
      </c>
      <c r="F117" s="267">
        <f t="shared" si="21"/>
        <v>-5.7339660118060465E-2</v>
      </c>
      <c r="G117" s="614">
        <f t="shared" si="26"/>
        <v>99.594386403192999</v>
      </c>
      <c r="H117" s="636">
        <f t="shared" si="22"/>
        <v>-1.7772124632514874E-2</v>
      </c>
      <c r="I117" s="1738" t="s">
        <v>346</v>
      </c>
      <c r="J117" s="1753" t="str">
        <f t="shared" si="17"/>
        <v>---</v>
      </c>
      <c r="K117" s="1752">
        <v>0</v>
      </c>
      <c r="L117" s="1694"/>
      <c r="M117" s="10"/>
      <c r="N117" s="202">
        <v>37742</v>
      </c>
      <c r="O117" s="714">
        <v>98.542010000000005</v>
      </c>
      <c r="P117" s="37">
        <f t="shared" si="18"/>
        <v>0.29382000000001085</v>
      </c>
      <c r="Q117" s="264">
        <f t="shared" si="30"/>
        <v>-7.0000000000000007E-2</v>
      </c>
      <c r="R117" s="395">
        <f t="shared" si="28"/>
        <v>98.282633333333322</v>
      </c>
      <c r="S117" s="298">
        <f t="shared" si="23"/>
        <v>0.19652999999999565</v>
      </c>
      <c r="T117" s="690">
        <f t="shared" si="27"/>
        <v>98.104044285714295</v>
      </c>
      <c r="U117" s="267">
        <f t="shared" si="25"/>
        <v>5.6798571428572586E-2</v>
      </c>
      <c r="V117" s="612" t="str">
        <f t="shared" si="19"/>
        <v>---</v>
      </c>
      <c r="W117" s="248">
        <v>0</v>
      </c>
      <c r="X117" s="648"/>
      <c r="Y117" s="217"/>
    </row>
    <row r="118" spans="1:25">
      <c r="A118" s="202">
        <v>37773</v>
      </c>
      <c r="B118" s="1766">
        <v>99.446969056132502</v>
      </c>
      <c r="C118" s="21">
        <f t="shared" si="20"/>
        <v>-9.332062166336641E-3</v>
      </c>
      <c r="D118" s="1771">
        <f t="shared" si="29"/>
        <v>0.5</v>
      </c>
      <c r="E118" s="690">
        <f t="shared" si="24"/>
        <v>99.468875733953595</v>
      </c>
      <c r="F118" s="267">
        <f t="shared" si="21"/>
        <v>-4.295928811566796E-2</v>
      </c>
      <c r="G118" s="614">
        <f t="shared" si="26"/>
        <v>99.56488858808369</v>
      </c>
      <c r="H118" s="636">
        <f t="shared" si="22"/>
        <v>-2.9497815109309045E-2</v>
      </c>
      <c r="I118" s="1738" t="s">
        <v>346</v>
      </c>
      <c r="J118" s="1753" t="str">
        <f t="shared" si="17"/>
        <v>---</v>
      </c>
      <c r="K118" s="1752">
        <v>0</v>
      </c>
      <c r="L118" s="1694"/>
      <c r="M118" s="10"/>
      <c r="N118" s="202">
        <v>37773</v>
      </c>
      <c r="O118" s="714">
        <v>98.863590000000002</v>
      </c>
      <c r="P118" s="37">
        <f t="shared" si="18"/>
        <v>0.32157999999999731</v>
      </c>
      <c r="Q118" s="264">
        <f t="shared" si="30"/>
        <v>0.33</v>
      </c>
      <c r="R118" s="395">
        <f t="shared" si="28"/>
        <v>98.551263333333338</v>
      </c>
      <c r="S118" s="298">
        <f t="shared" si="23"/>
        <v>0.26863000000001591</v>
      </c>
      <c r="T118" s="690">
        <f t="shared" si="27"/>
        <v>98.220754285714293</v>
      </c>
      <c r="U118" s="267">
        <f t="shared" si="25"/>
        <v>0.11670999999999765</v>
      </c>
      <c r="V118" s="612" t="str">
        <f t="shared" si="19"/>
        <v>---</v>
      </c>
      <c r="W118" s="248">
        <v>0</v>
      </c>
      <c r="X118" s="648"/>
      <c r="Y118" s="217"/>
    </row>
    <row r="119" spans="1:25">
      <c r="A119" s="202">
        <v>37803</v>
      </c>
      <c r="B119" s="1766">
        <v>99.477930373364032</v>
      </c>
      <c r="C119" s="21">
        <f t="shared" si="20"/>
        <v>3.0961317231529506E-2</v>
      </c>
      <c r="D119" s="1771">
        <f t="shared" si="29"/>
        <v>0.4</v>
      </c>
      <c r="E119" s="690">
        <f t="shared" si="24"/>
        <v>99.460400182598448</v>
      </c>
      <c r="F119" s="267">
        <f t="shared" si="21"/>
        <v>-8.475551355147104E-3</v>
      </c>
      <c r="G119" s="614">
        <f t="shared" si="26"/>
        <v>99.535819809702488</v>
      </c>
      <c r="H119" s="636">
        <f t="shared" si="22"/>
        <v>-2.906877838120181E-2</v>
      </c>
      <c r="I119" s="1738" t="s">
        <v>349</v>
      </c>
      <c r="J119" s="1753" t="str">
        <f t="shared" si="17"/>
        <v>---</v>
      </c>
      <c r="K119" s="1752">
        <v>0</v>
      </c>
      <c r="L119" s="1694"/>
      <c r="M119" s="10"/>
      <c r="N119" s="202">
        <v>37803</v>
      </c>
      <c r="O119" s="714">
        <v>99.117670000000004</v>
      </c>
      <c r="P119" s="37">
        <f t="shared" si="18"/>
        <v>0.25408000000000186</v>
      </c>
      <c r="Q119" s="264">
        <f t="shared" si="30"/>
        <v>0.68</v>
      </c>
      <c r="R119" s="395">
        <f t="shared" si="28"/>
        <v>98.841090000000008</v>
      </c>
      <c r="S119" s="298">
        <f t="shared" si="23"/>
        <v>0.28982666666667001</v>
      </c>
      <c r="T119" s="690">
        <f t="shared" si="27"/>
        <v>98.385802857142863</v>
      </c>
      <c r="U119" s="267">
        <f t="shared" si="25"/>
        <v>0.16504857142857077</v>
      </c>
      <c r="V119" s="612" t="str">
        <f t="shared" si="19"/>
        <v>---</v>
      </c>
      <c r="W119" s="248">
        <v>0</v>
      </c>
      <c r="X119" s="648"/>
      <c r="Y119" s="217"/>
    </row>
    <row r="120" spans="1:25">
      <c r="A120" s="202">
        <v>37834</v>
      </c>
      <c r="B120" s="1766">
        <v>99.547678997928244</v>
      </c>
      <c r="C120" s="21">
        <f t="shared" si="20"/>
        <v>6.9748624564212491E-2</v>
      </c>
      <c r="D120" s="1771">
        <f t="shared" si="29"/>
        <v>0.3</v>
      </c>
      <c r="E120" s="690">
        <f t="shared" si="24"/>
        <v>99.49085947580825</v>
      </c>
      <c r="F120" s="267">
        <f t="shared" si="21"/>
        <v>3.0459293209801785E-2</v>
      </c>
      <c r="G120" s="614">
        <f t="shared" si="26"/>
        <v>99.519486227469386</v>
      </c>
      <c r="H120" s="636">
        <f t="shared" si="22"/>
        <v>-1.6333582233102106E-2</v>
      </c>
      <c r="I120" s="1738" t="s">
        <v>349</v>
      </c>
      <c r="J120" s="1753" t="str">
        <f t="shared" si="17"/>
        <v>---</v>
      </c>
      <c r="K120" s="1752">
        <v>0</v>
      </c>
      <c r="L120" s="1694"/>
      <c r="M120" s="10"/>
      <c r="N120" s="202">
        <v>37834</v>
      </c>
      <c r="O120" s="714">
        <v>99.235690000000005</v>
      </c>
      <c r="P120" s="37">
        <f t="shared" si="18"/>
        <v>0.11802000000000135</v>
      </c>
      <c r="Q120" s="264">
        <f t="shared" si="30"/>
        <v>0.91</v>
      </c>
      <c r="R120" s="395">
        <f t="shared" si="28"/>
        <v>99.072316666666666</v>
      </c>
      <c r="S120" s="298">
        <f t="shared" si="23"/>
        <v>0.23122666666665737</v>
      </c>
      <c r="T120" s="690">
        <f t="shared" si="27"/>
        <v>98.573895714285712</v>
      </c>
      <c r="U120" s="267">
        <f t="shared" si="25"/>
        <v>0.1880928571428484</v>
      </c>
      <c r="V120" s="612" t="str">
        <f t="shared" si="19"/>
        <v>---</v>
      </c>
      <c r="W120" s="248">
        <v>0</v>
      </c>
      <c r="X120" s="648"/>
      <c r="Y120" s="217"/>
    </row>
    <row r="121" spans="1:25">
      <c r="A121" s="202">
        <v>37865</v>
      </c>
      <c r="B121" s="1766">
        <v>99.662492299004668</v>
      </c>
      <c r="C121" s="21">
        <f t="shared" si="20"/>
        <v>0.11481330107642407</v>
      </c>
      <c r="D121" s="1771">
        <f t="shared" si="29"/>
        <v>0.2</v>
      </c>
      <c r="E121" s="690">
        <f t="shared" si="24"/>
        <v>99.562700556765648</v>
      </c>
      <c r="F121" s="267">
        <f t="shared" si="21"/>
        <v>7.1841080957398162E-2</v>
      </c>
      <c r="G121" s="614">
        <f t="shared" si="26"/>
        <v>99.524367970376744</v>
      </c>
      <c r="H121" s="636">
        <f t="shared" si="22"/>
        <v>4.8817429073579888E-3</v>
      </c>
      <c r="I121" s="1738" t="s">
        <v>344</v>
      </c>
      <c r="J121" s="1753" t="str">
        <f t="shared" si="17"/>
        <v>---</v>
      </c>
      <c r="K121" s="1752">
        <v>0</v>
      </c>
      <c r="L121" s="1694"/>
      <c r="M121" s="10"/>
      <c r="N121" s="202">
        <v>37865</v>
      </c>
      <c r="O121" s="714">
        <v>99.289519999999996</v>
      </c>
      <c r="P121" s="37">
        <f t="shared" si="18"/>
        <v>5.3829999999990719E-2</v>
      </c>
      <c r="Q121" s="264">
        <f t="shared" si="30"/>
        <v>1.06</v>
      </c>
      <c r="R121" s="395">
        <f t="shared" si="28"/>
        <v>99.21429333333333</v>
      </c>
      <c r="S121" s="298">
        <f t="shared" si="23"/>
        <v>0.14197666666666464</v>
      </c>
      <c r="T121" s="690">
        <f t="shared" si="27"/>
        <v>98.76491</v>
      </c>
      <c r="U121" s="267">
        <f t="shared" si="25"/>
        <v>0.19101428571428869</v>
      </c>
      <c r="V121" s="612" t="str">
        <f t="shared" si="19"/>
        <v>---</v>
      </c>
      <c r="W121" s="248">
        <v>0</v>
      </c>
      <c r="X121" s="648"/>
      <c r="Y121" s="217"/>
    </row>
    <row r="122" spans="1:25">
      <c r="A122" s="202">
        <v>37895</v>
      </c>
      <c r="B122" s="1766">
        <v>99.79158603532467</v>
      </c>
      <c r="C122" s="21">
        <f t="shared" si="20"/>
        <v>0.12909373632000154</v>
      </c>
      <c r="D122" s="1771">
        <f t="shared" si="29"/>
        <v>0.2</v>
      </c>
      <c r="E122" s="690">
        <f t="shared" si="24"/>
        <v>99.667252444085861</v>
      </c>
      <c r="F122" s="267">
        <f t="shared" si="21"/>
        <v>0.1045518873202127</v>
      </c>
      <c r="G122" s="614">
        <f t="shared" si="26"/>
        <v>99.555187843926063</v>
      </c>
      <c r="H122" s="636">
        <f t="shared" si="22"/>
        <v>3.0819873549319254E-2</v>
      </c>
      <c r="I122" s="1738" t="s">
        <v>344</v>
      </c>
      <c r="J122" s="1753" t="str">
        <f t="shared" si="17"/>
        <v>---</v>
      </c>
      <c r="K122" s="1752">
        <v>0</v>
      </c>
      <c r="L122" s="1694"/>
      <c r="M122" s="10"/>
      <c r="N122" s="202">
        <v>37895</v>
      </c>
      <c r="O122" s="714">
        <v>99.373469999999998</v>
      </c>
      <c r="P122" s="37">
        <f t="shared" si="18"/>
        <v>8.3950000000001523E-2</v>
      </c>
      <c r="Q122" s="264">
        <f t="shared" si="30"/>
        <v>1.25</v>
      </c>
      <c r="R122" s="395">
        <f t="shared" si="28"/>
        <v>99.29956</v>
      </c>
      <c r="S122" s="298">
        <f t="shared" si="23"/>
        <v>8.5266666666669266E-2</v>
      </c>
      <c r="T122" s="690">
        <f t="shared" si="27"/>
        <v>98.952877142857147</v>
      </c>
      <c r="U122" s="267">
        <f t="shared" si="25"/>
        <v>0.187967142857147</v>
      </c>
      <c r="V122" s="612" t="str">
        <f t="shared" si="19"/>
        <v>---</v>
      </c>
      <c r="W122" s="248">
        <v>0</v>
      </c>
      <c r="X122" s="648"/>
      <c r="Y122" s="217"/>
    </row>
    <row r="123" spans="1:25">
      <c r="A123" s="202">
        <v>37926</v>
      </c>
      <c r="B123" s="1766">
        <v>99.889736151730148</v>
      </c>
      <c r="C123" s="21">
        <f t="shared" si="20"/>
        <v>9.8150116405477661E-2</v>
      </c>
      <c r="D123" s="1771">
        <f t="shared" si="29"/>
        <v>0.2</v>
      </c>
      <c r="E123" s="690">
        <f t="shared" si="24"/>
        <v>99.781271495353167</v>
      </c>
      <c r="F123" s="267">
        <f t="shared" si="21"/>
        <v>0.11401905126730583</v>
      </c>
      <c r="G123" s="614">
        <f t="shared" si="26"/>
        <v>99.610384861683301</v>
      </c>
      <c r="H123" s="636">
        <f t="shared" si="22"/>
        <v>5.5197017757237177E-2</v>
      </c>
      <c r="I123" s="1738" t="s">
        <v>344</v>
      </c>
      <c r="J123" s="1753" t="str">
        <f t="shared" si="17"/>
        <v>---</v>
      </c>
      <c r="K123" s="1752">
        <v>0</v>
      </c>
      <c r="L123" s="1694"/>
      <c r="M123" s="10"/>
      <c r="N123" s="202">
        <v>37926</v>
      </c>
      <c r="O123" s="714">
        <v>99.550420000000003</v>
      </c>
      <c r="P123" s="37">
        <f t="shared" si="18"/>
        <v>0.17695000000000505</v>
      </c>
      <c r="Q123" s="264">
        <f t="shared" si="30"/>
        <v>1.53</v>
      </c>
      <c r="R123" s="395">
        <f t="shared" si="28"/>
        <v>99.404469999999989</v>
      </c>
      <c r="S123" s="298">
        <f t="shared" si="23"/>
        <v>0.10490999999998962</v>
      </c>
      <c r="T123" s="690">
        <f t="shared" si="27"/>
        <v>99.138909999999996</v>
      </c>
      <c r="U123" s="267">
        <f t="shared" si="25"/>
        <v>0.18603285714284823</v>
      </c>
      <c r="V123" s="612" t="str">
        <f t="shared" si="19"/>
        <v>---</v>
      </c>
      <c r="W123" s="248">
        <v>0</v>
      </c>
      <c r="X123" s="648"/>
      <c r="Y123" s="217"/>
    </row>
    <row r="124" spans="1:25">
      <c r="A124" s="203">
        <v>37956</v>
      </c>
      <c r="B124" s="1779">
        <v>99.980674340053824</v>
      </c>
      <c r="C124" s="22">
        <f t="shared" si="20"/>
        <v>9.0938188323676172E-2</v>
      </c>
      <c r="D124" s="1772">
        <f t="shared" si="29"/>
        <v>0.3</v>
      </c>
      <c r="E124" s="691">
        <f t="shared" si="24"/>
        <v>99.887332175702895</v>
      </c>
      <c r="F124" s="268">
        <f t="shared" si="21"/>
        <v>0.10606068034972793</v>
      </c>
      <c r="G124" s="615">
        <f t="shared" si="26"/>
        <v>99.685295321934021</v>
      </c>
      <c r="H124" s="637">
        <f t="shared" si="22"/>
        <v>7.4910460250720234E-2</v>
      </c>
      <c r="I124" s="1739" t="s">
        <v>344</v>
      </c>
      <c r="J124" s="1754" t="str">
        <f t="shared" si="17"/>
        <v>---</v>
      </c>
      <c r="K124" s="1782">
        <v>0</v>
      </c>
      <c r="L124" s="1695"/>
      <c r="M124" s="10"/>
      <c r="N124" s="203">
        <v>37956</v>
      </c>
      <c r="O124" s="714">
        <v>99.767960000000002</v>
      </c>
      <c r="P124" s="37">
        <f t="shared" si="18"/>
        <v>0.21753999999999962</v>
      </c>
      <c r="Q124" s="544">
        <f t="shared" si="30"/>
        <v>1.84</v>
      </c>
      <c r="R124" s="395">
        <f t="shared" si="28"/>
        <v>99.563949999999991</v>
      </c>
      <c r="S124" s="298">
        <f t="shared" si="23"/>
        <v>0.15948000000000206</v>
      </c>
      <c r="T124" s="691">
        <f t="shared" si="27"/>
        <v>99.314045714285712</v>
      </c>
      <c r="U124" s="268">
        <f t="shared" si="25"/>
        <v>0.17513571428571595</v>
      </c>
      <c r="V124" s="612" t="str">
        <f t="shared" si="19"/>
        <v>---</v>
      </c>
      <c r="W124" s="248">
        <v>0</v>
      </c>
      <c r="X124" s="648"/>
      <c r="Y124" s="217"/>
    </row>
    <row r="125" spans="1:25">
      <c r="A125" s="202">
        <v>37987</v>
      </c>
      <c r="B125" s="1766">
        <v>100.06991474623989</v>
      </c>
      <c r="C125" s="21">
        <f t="shared" si="20"/>
        <v>8.9240406186064547E-2</v>
      </c>
      <c r="D125" s="1771">
        <f t="shared" si="29"/>
        <v>0.4</v>
      </c>
      <c r="E125" s="690">
        <f t="shared" si="24"/>
        <v>99.98010841267461</v>
      </c>
      <c r="F125" s="267">
        <f t="shared" si="21"/>
        <v>9.2776236971715775E-2</v>
      </c>
      <c r="G125" s="614">
        <f t="shared" si="26"/>
        <v>99.774287563377925</v>
      </c>
      <c r="H125" s="636">
        <f t="shared" si="22"/>
        <v>8.8992241443904163E-2</v>
      </c>
      <c r="I125" s="1738" t="s">
        <v>344</v>
      </c>
      <c r="J125" s="1755" t="str">
        <f t="shared" si="17"/>
        <v>---</v>
      </c>
      <c r="K125" s="1752">
        <v>0</v>
      </c>
      <c r="L125" s="1694"/>
      <c r="M125" s="10"/>
      <c r="N125" s="202">
        <v>37987</v>
      </c>
      <c r="O125" s="716">
        <v>99.957239999999999</v>
      </c>
      <c r="P125" s="245">
        <f t="shared" si="18"/>
        <v>0.18927999999999656</v>
      </c>
      <c r="Q125" s="264">
        <f t="shared" si="30"/>
        <v>2.08</v>
      </c>
      <c r="R125" s="645">
        <f t="shared" si="28"/>
        <v>99.758539999999996</v>
      </c>
      <c r="S125" s="646">
        <f t="shared" si="23"/>
        <v>0.19459000000000515</v>
      </c>
      <c r="T125" s="690">
        <f t="shared" si="27"/>
        <v>99.470281428571425</v>
      </c>
      <c r="U125" s="267">
        <f t="shared" si="25"/>
        <v>0.15623571428571381</v>
      </c>
      <c r="V125" s="612" t="str">
        <f t="shared" si="19"/>
        <v>---</v>
      </c>
      <c r="W125" s="248">
        <v>0</v>
      </c>
      <c r="X125" s="648"/>
      <c r="Y125" s="217"/>
    </row>
    <row r="126" spans="1:25">
      <c r="A126" s="202">
        <v>38018</v>
      </c>
      <c r="B126" s="1766">
        <v>100.16610283892895</v>
      </c>
      <c r="C126" s="21">
        <f t="shared" si="20"/>
        <v>9.6188092689061477E-2</v>
      </c>
      <c r="D126" s="1771">
        <f t="shared" si="29"/>
        <v>0.5</v>
      </c>
      <c r="E126" s="690">
        <f t="shared" si="24"/>
        <v>100.07223064174089</v>
      </c>
      <c r="F126" s="267">
        <f t="shared" si="21"/>
        <v>9.2122229066276873E-2</v>
      </c>
      <c r="G126" s="614">
        <f t="shared" si="26"/>
        <v>99.872597915601474</v>
      </c>
      <c r="H126" s="636">
        <f t="shared" si="22"/>
        <v>9.8310352223549557E-2</v>
      </c>
      <c r="I126" s="1738" t="s">
        <v>344</v>
      </c>
      <c r="J126" s="1753" t="str">
        <f t="shared" si="17"/>
        <v>---</v>
      </c>
      <c r="K126" s="1752">
        <v>0</v>
      </c>
      <c r="L126" s="1694"/>
      <c r="M126" s="10"/>
      <c r="N126" s="202">
        <v>38018</v>
      </c>
      <c r="O126" s="714">
        <v>100.0915</v>
      </c>
      <c r="P126" s="37">
        <f t="shared" si="18"/>
        <v>0.1342599999999976</v>
      </c>
      <c r="Q126" s="264">
        <f t="shared" si="30"/>
        <v>2.1800000000000002</v>
      </c>
      <c r="R126" s="395">
        <f t="shared" si="28"/>
        <v>99.93889999999999</v>
      </c>
      <c r="S126" s="298">
        <f t="shared" si="23"/>
        <v>0.18035999999999319</v>
      </c>
      <c r="T126" s="690">
        <f t="shared" si="27"/>
        <v>99.609400000000008</v>
      </c>
      <c r="U126" s="267">
        <f t="shared" si="25"/>
        <v>0.13911857142858253</v>
      </c>
      <c r="V126" s="612" t="str">
        <f t="shared" si="19"/>
        <v>---</v>
      </c>
      <c r="W126" s="248">
        <v>0</v>
      </c>
      <c r="X126" s="648"/>
      <c r="Y126" s="217"/>
    </row>
    <row r="127" spans="1:25">
      <c r="A127" s="202">
        <v>38047</v>
      </c>
      <c r="B127" s="1766">
        <v>100.28455689813188</v>
      </c>
      <c r="C127" s="21">
        <f t="shared" si="20"/>
        <v>0.11845405920293217</v>
      </c>
      <c r="D127" s="1771">
        <f t="shared" si="29"/>
        <v>0.7</v>
      </c>
      <c r="E127" s="690">
        <f t="shared" si="24"/>
        <v>100.17352482776691</v>
      </c>
      <c r="F127" s="267">
        <f t="shared" si="21"/>
        <v>0.10129418602602414</v>
      </c>
      <c r="G127" s="614">
        <f t="shared" si="26"/>
        <v>99.977866187059149</v>
      </c>
      <c r="H127" s="636">
        <f t="shared" si="22"/>
        <v>0.1052682714576747</v>
      </c>
      <c r="I127" s="1738" t="s">
        <v>344</v>
      </c>
      <c r="J127" s="1753" t="str">
        <f t="shared" si="17"/>
        <v>---</v>
      </c>
      <c r="K127" s="1752">
        <v>0</v>
      </c>
      <c r="L127" s="1694"/>
      <c r="M127" s="10"/>
      <c r="N127" s="202">
        <v>38047</v>
      </c>
      <c r="O127" s="714">
        <v>100.2724</v>
      </c>
      <c r="P127" s="37">
        <f t="shared" si="18"/>
        <v>0.18090000000000828</v>
      </c>
      <c r="Q127" s="264">
        <f t="shared" si="30"/>
        <v>2.2599999999999998</v>
      </c>
      <c r="R127" s="395">
        <f t="shared" si="28"/>
        <v>100.10704666666668</v>
      </c>
      <c r="S127" s="298">
        <f t="shared" si="23"/>
        <v>0.16814666666668643</v>
      </c>
      <c r="T127" s="690">
        <f t="shared" si="27"/>
        <v>99.75750142857143</v>
      </c>
      <c r="U127" s="267">
        <f t="shared" si="25"/>
        <v>0.14810142857142239</v>
      </c>
      <c r="V127" s="612" t="str">
        <f t="shared" si="19"/>
        <v>---</v>
      </c>
      <c r="W127" s="248">
        <v>0</v>
      </c>
      <c r="X127" s="648"/>
      <c r="Y127" s="217"/>
    </row>
    <row r="128" spans="1:25">
      <c r="A128" s="202">
        <v>38078</v>
      </c>
      <c r="B128" s="1766">
        <v>100.40148839554026</v>
      </c>
      <c r="C128" s="21">
        <f t="shared" si="20"/>
        <v>0.11693149740837327</v>
      </c>
      <c r="D128" s="1771">
        <f t="shared" si="29"/>
        <v>0.9</v>
      </c>
      <c r="E128" s="690">
        <f t="shared" si="24"/>
        <v>100.28404937753369</v>
      </c>
      <c r="F128" s="267">
        <f t="shared" si="21"/>
        <v>0.1105245497667795</v>
      </c>
      <c r="G128" s="614">
        <f t="shared" si="26"/>
        <v>100.08343705799281</v>
      </c>
      <c r="H128" s="636">
        <f t="shared" si="22"/>
        <v>0.10557087093366135</v>
      </c>
      <c r="I128" s="1738" t="s">
        <v>344</v>
      </c>
      <c r="J128" s="1753" t="str">
        <f t="shared" si="17"/>
        <v>---</v>
      </c>
      <c r="K128" s="1752">
        <v>0</v>
      </c>
      <c r="L128" s="1694"/>
      <c r="M128" s="10"/>
      <c r="N128" s="202">
        <v>38078</v>
      </c>
      <c r="O128" s="714">
        <v>100.59610000000001</v>
      </c>
      <c r="P128" s="37">
        <f t="shared" si="18"/>
        <v>0.32370000000000232</v>
      </c>
      <c r="Q128" s="264">
        <f t="shared" si="30"/>
        <v>2.39</v>
      </c>
      <c r="R128" s="395">
        <f t="shared" si="28"/>
        <v>100.32000000000001</v>
      </c>
      <c r="S128" s="298">
        <f t="shared" si="23"/>
        <v>0.21295333333333133</v>
      </c>
      <c r="T128" s="690">
        <f t="shared" si="27"/>
        <v>99.944155714285699</v>
      </c>
      <c r="U128" s="267">
        <f t="shared" si="25"/>
        <v>0.18665428571426901</v>
      </c>
      <c r="V128" s="612" t="str">
        <f t="shared" si="19"/>
        <v>---</v>
      </c>
      <c r="W128" s="248">
        <v>0</v>
      </c>
      <c r="X128" s="648"/>
      <c r="Y128" s="217"/>
    </row>
    <row r="129" spans="1:25">
      <c r="A129" s="202">
        <v>38108</v>
      </c>
      <c r="B129" s="1766">
        <v>100.5342912451126</v>
      </c>
      <c r="C129" s="21">
        <f t="shared" si="20"/>
        <v>0.13280284957234301</v>
      </c>
      <c r="D129" s="1771">
        <f t="shared" si="29"/>
        <v>1.1000000000000001</v>
      </c>
      <c r="E129" s="690">
        <f t="shared" si="24"/>
        <v>100.40677884626159</v>
      </c>
      <c r="F129" s="267">
        <f t="shared" si="21"/>
        <v>0.12272946872789703</v>
      </c>
      <c r="G129" s="614">
        <f t="shared" si="26"/>
        <v>100.18953780224822</v>
      </c>
      <c r="H129" s="636">
        <f t="shared" si="22"/>
        <v>0.10610074425541427</v>
      </c>
      <c r="I129" s="1738" t="s">
        <v>344</v>
      </c>
      <c r="J129" s="1753" t="str">
        <f t="shared" si="17"/>
        <v>---</v>
      </c>
      <c r="K129" s="1752">
        <v>0</v>
      </c>
      <c r="L129" s="1694"/>
      <c r="M129" s="10"/>
      <c r="N129" s="202">
        <v>38108</v>
      </c>
      <c r="O129" s="714">
        <v>100.8897</v>
      </c>
      <c r="P129" s="37">
        <f t="shared" si="18"/>
        <v>0.29359999999999786</v>
      </c>
      <c r="Q129" s="264">
        <f t="shared" si="30"/>
        <v>2.38</v>
      </c>
      <c r="R129" s="395">
        <f t="shared" si="28"/>
        <v>100.58606666666667</v>
      </c>
      <c r="S129" s="298">
        <f t="shared" si="23"/>
        <v>0.26606666666666001</v>
      </c>
      <c r="T129" s="690">
        <f t="shared" si="27"/>
        <v>100.16076000000001</v>
      </c>
      <c r="U129" s="267">
        <f t="shared" si="25"/>
        <v>0.21660428571431112</v>
      </c>
      <c r="V129" s="612" t="str">
        <f t="shared" si="19"/>
        <v>---</v>
      </c>
      <c r="W129" s="248">
        <v>0</v>
      </c>
      <c r="X129" s="648"/>
      <c r="Y129" s="217"/>
    </row>
    <row r="130" spans="1:25">
      <c r="A130" s="202">
        <v>38139</v>
      </c>
      <c r="B130" s="1766">
        <v>100.65569461621415</v>
      </c>
      <c r="C130" s="21">
        <f t="shared" si="20"/>
        <v>0.12140337110155031</v>
      </c>
      <c r="D130" s="1771">
        <f t="shared" si="29"/>
        <v>1.2</v>
      </c>
      <c r="E130" s="690">
        <f t="shared" si="24"/>
        <v>100.53049141895566</v>
      </c>
      <c r="F130" s="267">
        <f t="shared" si="21"/>
        <v>0.12371257269407465</v>
      </c>
      <c r="G130" s="614">
        <f t="shared" si="26"/>
        <v>100.29896044003166</v>
      </c>
      <c r="H130" s="636">
        <f t="shared" si="22"/>
        <v>0.10942263778343886</v>
      </c>
      <c r="I130" s="1738" t="s">
        <v>344</v>
      </c>
      <c r="J130" s="1753" t="str">
        <f t="shared" si="17"/>
        <v>---</v>
      </c>
      <c r="K130" s="1752">
        <v>0</v>
      </c>
      <c r="L130" s="1694"/>
      <c r="M130" s="10"/>
      <c r="N130" s="251">
        <v>38139</v>
      </c>
      <c r="O130" s="717">
        <v>101.0491</v>
      </c>
      <c r="P130" s="252">
        <f t="shared" si="18"/>
        <v>0.15939999999999088</v>
      </c>
      <c r="Q130" s="696">
        <f t="shared" si="30"/>
        <v>2.21</v>
      </c>
      <c r="R130" s="394">
        <f t="shared" si="28"/>
        <v>100.84496666666666</v>
      </c>
      <c r="S130" s="296">
        <f t="shared" si="23"/>
        <v>0.25889999999999702</v>
      </c>
      <c r="T130" s="686">
        <f t="shared" si="27"/>
        <v>100.37485714285715</v>
      </c>
      <c r="U130" s="696">
        <f t="shared" si="25"/>
        <v>0.21409714285714188</v>
      </c>
      <c r="V130" s="611" t="str">
        <f t="shared" si="19"/>
        <v>山</v>
      </c>
      <c r="W130" s="253">
        <v>1</v>
      </c>
      <c r="X130" s="648"/>
      <c r="Y130" s="217"/>
    </row>
    <row r="131" spans="1:25">
      <c r="A131" s="202">
        <v>38169</v>
      </c>
      <c r="B131" s="1766">
        <v>100.75815159942533</v>
      </c>
      <c r="C131" s="21">
        <f t="shared" si="20"/>
        <v>0.10245698321118368</v>
      </c>
      <c r="D131" s="1771">
        <f t="shared" si="29"/>
        <v>1.3</v>
      </c>
      <c r="E131" s="690">
        <f t="shared" si="24"/>
        <v>100.64937915358404</v>
      </c>
      <c r="F131" s="267">
        <f t="shared" si="21"/>
        <v>0.11888773462837321</v>
      </c>
      <c r="G131" s="614">
        <f t="shared" si="26"/>
        <v>100.41002861994187</v>
      </c>
      <c r="H131" s="636">
        <f t="shared" si="22"/>
        <v>0.11106817991020534</v>
      </c>
      <c r="I131" s="1738" t="s">
        <v>344</v>
      </c>
      <c r="J131" s="1753" t="str">
        <f t="shared" si="17"/>
        <v>---</v>
      </c>
      <c r="K131" s="1752">
        <v>0</v>
      </c>
      <c r="L131" s="1694"/>
      <c r="M131" s="10"/>
      <c r="N131" s="202">
        <v>38169</v>
      </c>
      <c r="O131" s="714">
        <v>101.35290000000001</v>
      </c>
      <c r="P131" s="37">
        <f t="shared" si="18"/>
        <v>0.30380000000000962</v>
      </c>
      <c r="Q131" s="264">
        <f t="shared" si="30"/>
        <v>2.2599999999999998</v>
      </c>
      <c r="R131" s="395">
        <f t="shared" si="28"/>
        <v>101.09723333333334</v>
      </c>
      <c r="S131" s="298">
        <f t="shared" si="23"/>
        <v>0.25226666666667086</v>
      </c>
      <c r="T131" s="690">
        <f t="shared" si="27"/>
        <v>100.60127714285714</v>
      </c>
      <c r="U131" s="267">
        <f t="shared" si="25"/>
        <v>0.2264199999999903</v>
      </c>
      <c r="V131" s="612" t="str">
        <f t="shared" si="19"/>
        <v>---</v>
      </c>
      <c r="W131" s="248">
        <v>0</v>
      </c>
      <c r="X131" s="648"/>
      <c r="Y131" s="217"/>
    </row>
    <row r="132" spans="1:25">
      <c r="A132" s="202">
        <v>38200</v>
      </c>
      <c r="B132" s="1766">
        <v>100.86880666580186</v>
      </c>
      <c r="C132" s="21">
        <f t="shared" si="20"/>
        <v>0.11065506637652334</v>
      </c>
      <c r="D132" s="1771">
        <f t="shared" si="29"/>
        <v>1.3</v>
      </c>
      <c r="E132" s="690">
        <f t="shared" si="24"/>
        <v>100.76088429381377</v>
      </c>
      <c r="F132" s="267">
        <f t="shared" si="21"/>
        <v>0.11150514022973823</v>
      </c>
      <c r="G132" s="614">
        <f t="shared" si="26"/>
        <v>100.52415603702217</v>
      </c>
      <c r="H132" s="636">
        <f t="shared" si="22"/>
        <v>0.11412741708029728</v>
      </c>
      <c r="I132" s="1738" t="s">
        <v>344</v>
      </c>
      <c r="J132" s="1753" t="str">
        <f t="shared" si="17"/>
        <v>---</v>
      </c>
      <c r="K132" s="1752">
        <v>0</v>
      </c>
      <c r="L132" s="1694"/>
      <c r="M132" s="10"/>
      <c r="N132" s="202">
        <v>38200</v>
      </c>
      <c r="O132" s="714">
        <v>101.4751</v>
      </c>
      <c r="P132" s="37">
        <f t="shared" si="18"/>
        <v>0.12219999999999231</v>
      </c>
      <c r="Q132" s="264">
        <f t="shared" si="30"/>
        <v>2.2599999999999998</v>
      </c>
      <c r="R132" s="395">
        <f t="shared" si="28"/>
        <v>101.29236666666667</v>
      </c>
      <c r="S132" s="298">
        <f t="shared" si="23"/>
        <v>0.19513333333333094</v>
      </c>
      <c r="T132" s="690">
        <f t="shared" si="27"/>
        <v>100.81811428571429</v>
      </c>
      <c r="U132" s="267">
        <f t="shared" si="25"/>
        <v>0.21683714285714473</v>
      </c>
      <c r="V132" s="612" t="str">
        <f t="shared" si="19"/>
        <v>---</v>
      </c>
      <c r="W132" s="248">
        <v>0</v>
      </c>
      <c r="X132" s="648"/>
      <c r="Y132" s="217"/>
    </row>
    <row r="133" spans="1:25">
      <c r="A133" s="202">
        <v>38231</v>
      </c>
      <c r="B133" s="1766">
        <v>101.01183283869133</v>
      </c>
      <c r="C133" s="21">
        <f t="shared" si="20"/>
        <v>0.14302617288947772</v>
      </c>
      <c r="D133" s="1771">
        <f t="shared" si="29"/>
        <v>1.4</v>
      </c>
      <c r="E133" s="690">
        <f t="shared" si="24"/>
        <v>100.8795970346395</v>
      </c>
      <c r="F133" s="267">
        <f t="shared" si="21"/>
        <v>0.11871274082572825</v>
      </c>
      <c r="G133" s="614">
        <f t="shared" si="26"/>
        <v>100.64497460841677</v>
      </c>
      <c r="H133" s="636">
        <f t="shared" si="22"/>
        <v>0.12081857139460794</v>
      </c>
      <c r="I133" s="1738" t="s">
        <v>344</v>
      </c>
      <c r="J133" s="1753" t="str">
        <f t="shared" si="17"/>
        <v>---</v>
      </c>
      <c r="K133" s="1752">
        <v>0</v>
      </c>
      <c r="L133" s="1694"/>
      <c r="M133" s="10"/>
      <c r="N133" s="202">
        <v>38231</v>
      </c>
      <c r="O133" s="714">
        <v>101.39570000000001</v>
      </c>
      <c r="P133" s="37">
        <f t="shared" si="18"/>
        <v>-7.9399999999992588E-2</v>
      </c>
      <c r="Q133" s="264">
        <f t="shared" si="30"/>
        <v>2.12</v>
      </c>
      <c r="R133" s="395">
        <f t="shared" si="28"/>
        <v>101.4079</v>
      </c>
      <c r="S133" s="298">
        <f t="shared" si="23"/>
        <v>0.11553333333333171</v>
      </c>
      <c r="T133" s="690">
        <f t="shared" si="27"/>
        <v>101.00442857142858</v>
      </c>
      <c r="U133" s="267">
        <f t="shared" si="25"/>
        <v>0.18631428571428899</v>
      </c>
      <c r="V133" s="612" t="str">
        <f t="shared" si="19"/>
        <v>---</v>
      </c>
      <c r="W133" s="248">
        <v>0</v>
      </c>
      <c r="X133" s="648"/>
      <c r="Y133" s="217"/>
    </row>
    <row r="134" spans="1:25">
      <c r="A134" s="202">
        <v>38261</v>
      </c>
      <c r="B134" s="1766">
        <v>101.14618618185466</v>
      </c>
      <c r="C134" s="21">
        <f t="shared" si="20"/>
        <v>0.13435334316332614</v>
      </c>
      <c r="D134" s="1771">
        <f t="shared" si="29"/>
        <v>1.4</v>
      </c>
      <c r="E134" s="690">
        <f t="shared" si="24"/>
        <v>101.00894189544927</v>
      </c>
      <c r="F134" s="267">
        <f t="shared" si="21"/>
        <v>0.12934486080976626</v>
      </c>
      <c r="G134" s="614">
        <f t="shared" si="26"/>
        <v>100.76806450609146</v>
      </c>
      <c r="H134" s="636">
        <f t="shared" si="22"/>
        <v>0.12308989767468859</v>
      </c>
      <c r="I134" s="1738" t="s">
        <v>344</v>
      </c>
      <c r="J134" s="1753" t="str">
        <f t="shared" ref="J134:J197" si="31">IF(K134=1,"山",IF(K134=-1,"谷","---"))</f>
        <v>---</v>
      </c>
      <c r="K134" s="1752">
        <v>0</v>
      </c>
      <c r="L134" s="1694"/>
      <c r="M134" s="10"/>
      <c r="N134" s="202">
        <v>38261</v>
      </c>
      <c r="O134" s="714">
        <v>101.38809999999999</v>
      </c>
      <c r="P134" s="37">
        <f t="shared" ref="P134:P197" si="32">O134-O133</f>
        <v>-7.6000000000107093E-3</v>
      </c>
      <c r="Q134" s="264">
        <f t="shared" si="30"/>
        <v>2.0299999999999998</v>
      </c>
      <c r="R134" s="395">
        <f t="shared" si="28"/>
        <v>101.41963333333332</v>
      </c>
      <c r="S134" s="298">
        <f t="shared" si="23"/>
        <v>1.1733333333324936E-2</v>
      </c>
      <c r="T134" s="690">
        <f t="shared" si="27"/>
        <v>101.16381428571428</v>
      </c>
      <c r="U134" s="267">
        <f t="shared" si="25"/>
        <v>0.15938571428570469</v>
      </c>
      <c r="V134" s="612" t="str">
        <f t="shared" ref="V134:V197" si="33">IF(W134=1,"山",IF(W134=-1,"谷","---"))</f>
        <v>---</v>
      </c>
      <c r="W134" s="248">
        <v>0</v>
      </c>
      <c r="X134" s="648"/>
      <c r="Y134" s="217"/>
    </row>
    <row r="135" spans="1:25">
      <c r="A135" s="202">
        <v>38292</v>
      </c>
      <c r="B135" s="1766">
        <v>101.24072961127695</v>
      </c>
      <c r="C135" s="37">
        <f t="shared" ref="C135:C198" si="34">B135-B134</f>
        <v>9.4543429422287772E-2</v>
      </c>
      <c r="D135" s="1776">
        <f t="shared" si="29"/>
        <v>1.4</v>
      </c>
      <c r="E135" s="53">
        <f t="shared" si="24"/>
        <v>101.13291621060766</v>
      </c>
      <c r="F135" s="264">
        <f t="shared" si="21"/>
        <v>0.1239743151583923</v>
      </c>
      <c r="G135" s="395">
        <f t="shared" si="26"/>
        <v>100.88795610833957</v>
      </c>
      <c r="H135" s="298">
        <f t="shared" si="22"/>
        <v>0.11989160224810291</v>
      </c>
      <c r="I135" s="1744" t="s">
        <v>344</v>
      </c>
      <c r="J135" s="51" t="str">
        <f t="shared" si="31"/>
        <v>---</v>
      </c>
      <c r="K135" s="1752">
        <v>0</v>
      </c>
      <c r="L135" s="1694"/>
      <c r="M135" s="10"/>
      <c r="N135" s="202">
        <v>38292</v>
      </c>
      <c r="O135" s="714">
        <v>101.29900000000001</v>
      </c>
      <c r="P135" s="37">
        <f t="shared" si="32"/>
        <v>-8.9099999999987745E-2</v>
      </c>
      <c r="Q135" s="264">
        <f t="shared" si="30"/>
        <v>1.76</v>
      </c>
      <c r="R135" s="395">
        <f t="shared" si="28"/>
        <v>101.36093333333334</v>
      </c>
      <c r="S135" s="298">
        <f t="shared" si="23"/>
        <v>-5.869999999998754E-2</v>
      </c>
      <c r="T135" s="53">
        <f t="shared" si="27"/>
        <v>101.26422857142857</v>
      </c>
      <c r="U135" s="264">
        <f t="shared" si="25"/>
        <v>0.10041428571429378</v>
      </c>
      <c r="V135" s="612" t="str">
        <f t="shared" si="33"/>
        <v>---</v>
      </c>
      <c r="W135" s="248">
        <v>0</v>
      </c>
      <c r="X135" s="648"/>
      <c r="Y135" s="217"/>
    </row>
    <row r="136" spans="1:25">
      <c r="A136" s="251">
        <v>38322</v>
      </c>
      <c r="B136" s="1766">
        <v>101.26881870929228</v>
      </c>
      <c r="C136" s="252">
        <f t="shared" si="34"/>
        <v>2.8089098015328773E-2</v>
      </c>
      <c r="D136" s="1773">
        <f t="shared" si="29"/>
        <v>1.3</v>
      </c>
      <c r="E136" s="686">
        <f t="shared" si="24"/>
        <v>101.21857816747463</v>
      </c>
      <c r="F136" s="696">
        <f t="shared" ref="F136:F199" si="35">E136-E135</f>
        <v>8.5661956866971423E-2</v>
      </c>
      <c r="G136" s="394">
        <f t="shared" si="26"/>
        <v>100.99288860322237</v>
      </c>
      <c r="H136" s="296">
        <f t="shared" ref="H136:H199" si="36">G136-G135</f>
        <v>0.10493249488280298</v>
      </c>
      <c r="I136" s="1741" t="s">
        <v>344</v>
      </c>
      <c r="J136" s="1756" t="str">
        <f t="shared" si="31"/>
        <v>山</v>
      </c>
      <c r="K136" s="1752">
        <v>1</v>
      </c>
      <c r="L136" s="1694"/>
      <c r="M136" s="10"/>
      <c r="N136" s="202">
        <v>38322</v>
      </c>
      <c r="O136" s="715">
        <v>101.1353</v>
      </c>
      <c r="P136" s="243">
        <f t="shared" si="32"/>
        <v>-0.16370000000000573</v>
      </c>
      <c r="Q136" s="544">
        <f t="shared" si="30"/>
        <v>1.37</v>
      </c>
      <c r="R136" s="493">
        <f t="shared" si="28"/>
        <v>101.27413333333334</v>
      </c>
      <c r="S136" s="491">
        <f t="shared" ref="S136:S199" si="37">R136-R135</f>
        <v>-8.6799999999996658E-2</v>
      </c>
      <c r="T136" s="690">
        <f t="shared" si="27"/>
        <v>101.29931428571429</v>
      </c>
      <c r="U136" s="267">
        <f t="shared" si="25"/>
        <v>3.5085714285713721E-2</v>
      </c>
      <c r="V136" s="612" t="str">
        <f t="shared" si="33"/>
        <v>---</v>
      </c>
      <c r="W136" s="248">
        <v>0</v>
      </c>
      <c r="X136" s="648"/>
      <c r="Y136" s="217"/>
    </row>
    <row r="137" spans="1:25">
      <c r="A137" s="201">
        <v>38353</v>
      </c>
      <c r="B137" s="1780">
        <v>101.2120947009517</v>
      </c>
      <c r="C137" s="36">
        <f t="shared" si="34"/>
        <v>-5.6724008340580667E-2</v>
      </c>
      <c r="D137" s="1770">
        <f t="shared" si="29"/>
        <v>1.1000000000000001</v>
      </c>
      <c r="E137" s="692">
        <f t="shared" si="24"/>
        <v>101.2405476738403</v>
      </c>
      <c r="F137" s="269">
        <f t="shared" si="35"/>
        <v>2.1969506365664415E-2</v>
      </c>
      <c r="G137" s="616">
        <f t="shared" si="26"/>
        <v>101.07237432961344</v>
      </c>
      <c r="H137" s="638">
        <f t="shared" si="36"/>
        <v>7.9485726391069988E-2</v>
      </c>
      <c r="I137" s="1740" t="s">
        <v>350</v>
      </c>
      <c r="J137" s="1753" t="str">
        <f t="shared" si="31"/>
        <v>---</v>
      </c>
      <c r="K137" s="1781">
        <v>0</v>
      </c>
      <c r="L137" s="1794"/>
      <c r="M137" s="10"/>
      <c r="N137" s="201">
        <v>38353</v>
      </c>
      <c r="O137" s="714">
        <v>101.15300000000001</v>
      </c>
      <c r="P137" s="37">
        <f t="shared" si="32"/>
        <v>1.7700000000004934E-2</v>
      </c>
      <c r="Q137" s="264">
        <f t="shared" si="30"/>
        <v>1.2</v>
      </c>
      <c r="R137" s="395">
        <f t="shared" si="28"/>
        <v>101.19576666666667</v>
      </c>
      <c r="S137" s="298">
        <f t="shared" si="37"/>
        <v>-7.8366666666667584E-2</v>
      </c>
      <c r="T137" s="692">
        <f t="shared" si="27"/>
        <v>101.31415714285716</v>
      </c>
      <c r="U137" s="269">
        <f t="shared" si="25"/>
        <v>1.4842857142866706E-2</v>
      </c>
      <c r="V137" s="612" t="str">
        <f t="shared" si="33"/>
        <v>---</v>
      </c>
      <c r="W137" s="248">
        <v>0</v>
      </c>
      <c r="X137" s="648"/>
      <c r="Y137" s="217"/>
    </row>
    <row r="138" spans="1:25">
      <c r="A138" s="202">
        <v>38384</v>
      </c>
      <c r="B138" s="1766">
        <v>101.10907212591985</v>
      </c>
      <c r="C138" s="21">
        <f t="shared" si="34"/>
        <v>-0.10302257503184364</v>
      </c>
      <c r="D138" s="1771">
        <f t="shared" si="29"/>
        <v>0.9</v>
      </c>
      <c r="E138" s="690">
        <f t="shared" si="24"/>
        <v>101.19666184538794</v>
      </c>
      <c r="F138" s="267">
        <f t="shared" si="35"/>
        <v>-4.3885828452360442E-2</v>
      </c>
      <c r="G138" s="614">
        <f t="shared" si="26"/>
        <v>101.12250583339838</v>
      </c>
      <c r="H138" s="636">
        <f t="shared" si="36"/>
        <v>5.0131503784939468E-2</v>
      </c>
      <c r="I138" s="1738" t="s">
        <v>350</v>
      </c>
      <c r="J138" s="1753" t="str">
        <f t="shared" si="31"/>
        <v>---</v>
      </c>
      <c r="K138" s="1752">
        <v>0</v>
      </c>
      <c r="L138" s="1694"/>
      <c r="M138" s="10"/>
      <c r="N138" s="202">
        <v>38384</v>
      </c>
      <c r="O138" s="714">
        <v>101.11060000000001</v>
      </c>
      <c r="P138" s="37">
        <f t="shared" si="32"/>
        <v>-4.2400000000000659E-2</v>
      </c>
      <c r="Q138" s="264">
        <f t="shared" si="30"/>
        <v>1.02</v>
      </c>
      <c r="R138" s="395">
        <f t="shared" si="28"/>
        <v>101.13296666666668</v>
      </c>
      <c r="S138" s="298">
        <f t="shared" si="37"/>
        <v>-6.2799999999995748E-2</v>
      </c>
      <c r="T138" s="690">
        <f t="shared" si="27"/>
        <v>101.27954285714286</v>
      </c>
      <c r="U138" s="267">
        <f t="shared" si="25"/>
        <v>-3.4614285714297921E-2</v>
      </c>
      <c r="V138" s="612" t="str">
        <f t="shared" si="33"/>
        <v>---</v>
      </c>
      <c r="W138" s="248">
        <v>0</v>
      </c>
      <c r="X138" s="648"/>
      <c r="Y138" s="217"/>
    </row>
    <row r="139" spans="1:25">
      <c r="A139" s="202">
        <v>38412</v>
      </c>
      <c r="B139" s="1766">
        <v>101.00447162695131</v>
      </c>
      <c r="C139" s="21">
        <f t="shared" si="34"/>
        <v>-0.10460049896853718</v>
      </c>
      <c r="D139" s="1771">
        <f t="shared" si="29"/>
        <v>0.7</v>
      </c>
      <c r="E139" s="690">
        <f t="shared" si="24"/>
        <v>101.1085461512743</v>
      </c>
      <c r="F139" s="267">
        <f t="shared" si="35"/>
        <v>-8.811569411363962E-2</v>
      </c>
      <c r="G139" s="614">
        <f t="shared" si="26"/>
        <v>101.14188654213402</v>
      </c>
      <c r="H139" s="636">
        <f t="shared" si="36"/>
        <v>1.9380708735639018E-2</v>
      </c>
      <c r="I139" s="1738" t="s">
        <v>346</v>
      </c>
      <c r="J139" s="1753" t="str">
        <f t="shared" si="31"/>
        <v>---</v>
      </c>
      <c r="K139" s="1752">
        <v>0</v>
      </c>
      <c r="L139" s="1694"/>
      <c r="M139" s="10"/>
      <c r="N139" s="202">
        <v>38412</v>
      </c>
      <c r="O139" s="714">
        <v>100.996</v>
      </c>
      <c r="P139" s="37">
        <f t="shared" si="32"/>
        <v>-0.11460000000001003</v>
      </c>
      <c r="Q139" s="264">
        <f t="shared" si="30"/>
        <v>0.72</v>
      </c>
      <c r="R139" s="395">
        <f t="shared" si="28"/>
        <v>101.08653333333332</v>
      </c>
      <c r="S139" s="298">
        <f t="shared" si="37"/>
        <v>-4.6433333333354199E-2</v>
      </c>
      <c r="T139" s="690">
        <f t="shared" si="27"/>
        <v>101.2111</v>
      </c>
      <c r="U139" s="267">
        <f t="shared" si="25"/>
        <v>-6.8442857142855473E-2</v>
      </c>
      <c r="V139" s="612" t="str">
        <f t="shared" si="33"/>
        <v>---</v>
      </c>
      <c r="W139" s="248">
        <v>0</v>
      </c>
      <c r="X139" s="648"/>
      <c r="Y139" s="217"/>
    </row>
    <row r="140" spans="1:25">
      <c r="A140" s="202">
        <v>38443</v>
      </c>
      <c r="B140" s="1766">
        <v>100.91307386976447</v>
      </c>
      <c r="C140" s="21">
        <f t="shared" si="34"/>
        <v>-9.1397757186840067E-2</v>
      </c>
      <c r="D140" s="1771">
        <f t="shared" si="29"/>
        <v>0.5</v>
      </c>
      <c r="E140" s="690">
        <f t="shared" ref="E140:E203" si="38">SUM(B138:B140)/3</f>
        <v>101.00887254087854</v>
      </c>
      <c r="F140" s="267">
        <f t="shared" si="35"/>
        <v>-9.9673610395754508E-2</v>
      </c>
      <c r="G140" s="614">
        <f t="shared" si="26"/>
        <v>101.12777811800161</v>
      </c>
      <c r="H140" s="636">
        <f t="shared" si="36"/>
        <v>-1.410842413240232E-2</v>
      </c>
      <c r="I140" s="1738" t="s">
        <v>346</v>
      </c>
      <c r="J140" s="1753" t="str">
        <f t="shared" si="31"/>
        <v>---</v>
      </c>
      <c r="K140" s="1752">
        <v>0</v>
      </c>
      <c r="L140" s="1694"/>
      <c r="M140" s="10"/>
      <c r="N140" s="251">
        <v>38443</v>
      </c>
      <c r="O140" s="717">
        <v>101.0694</v>
      </c>
      <c r="P140" s="252">
        <f t="shared" si="32"/>
        <v>7.3400000000006571E-2</v>
      </c>
      <c r="Q140" s="696">
        <f t="shared" si="30"/>
        <v>0.47</v>
      </c>
      <c r="R140" s="394">
        <f t="shared" si="28"/>
        <v>101.05866666666668</v>
      </c>
      <c r="S140" s="296">
        <f t="shared" si="37"/>
        <v>-2.7866666666639617E-2</v>
      </c>
      <c r="T140" s="686">
        <f t="shared" si="27"/>
        <v>101.1644857142857</v>
      </c>
      <c r="U140" s="696">
        <f t="shared" ref="U140:U203" si="39">T140-T139</f>
        <v>-4.6614285714298376E-2</v>
      </c>
      <c r="V140" s="611" t="str">
        <f t="shared" si="33"/>
        <v>谷</v>
      </c>
      <c r="W140" s="253">
        <v>-1</v>
      </c>
      <c r="X140" s="648"/>
      <c r="Y140" s="217"/>
    </row>
    <row r="141" spans="1:25">
      <c r="A141" s="202">
        <v>38473</v>
      </c>
      <c r="B141" s="1766">
        <v>100.82038636570577</v>
      </c>
      <c r="C141" s="21">
        <f t="shared" si="34"/>
        <v>-9.2687504058702075E-2</v>
      </c>
      <c r="D141" s="1771">
        <f t="shared" si="29"/>
        <v>0.3</v>
      </c>
      <c r="E141" s="690">
        <f t="shared" si="38"/>
        <v>100.91264395414051</v>
      </c>
      <c r="F141" s="267">
        <f t="shared" si="35"/>
        <v>-9.6228586738035915E-2</v>
      </c>
      <c r="G141" s="614">
        <f t="shared" si="26"/>
        <v>101.08123528712318</v>
      </c>
      <c r="H141" s="636">
        <f t="shared" si="36"/>
        <v>-4.6542830878436803E-2</v>
      </c>
      <c r="I141" s="1738" t="s">
        <v>346</v>
      </c>
      <c r="J141" s="1753" t="str">
        <f t="shared" si="31"/>
        <v>---</v>
      </c>
      <c r="K141" s="1752">
        <v>0</v>
      </c>
      <c r="L141" s="1694"/>
      <c r="M141" s="10"/>
      <c r="N141" s="202">
        <v>38473</v>
      </c>
      <c r="O141" s="714">
        <v>101.1498</v>
      </c>
      <c r="P141" s="37">
        <f t="shared" si="32"/>
        <v>8.0399999999997362E-2</v>
      </c>
      <c r="Q141" s="264">
        <f t="shared" si="30"/>
        <v>0.26</v>
      </c>
      <c r="R141" s="395">
        <f t="shared" si="28"/>
        <v>101.07173333333333</v>
      </c>
      <c r="S141" s="298">
        <f t="shared" si="37"/>
        <v>1.3066666666645688E-2</v>
      </c>
      <c r="T141" s="690">
        <f t="shared" si="27"/>
        <v>101.13044285714285</v>
      </c>
      <c r="U141" s="267">
        <f t="shared" si="39"/>
        <v>-3.404285714285038E-2</v>
      </c>
      <c r="V141" s="612" t="str">
        <f t="shared" si="33"/>
        <v>---</v>
      </c>
      <c r="W141" s="248">
        <v>0</v>
      </c>
      <c r="X141" s="648"/>
      <c r="Y141" s="217"/>
    </row>
    <row r="142" spans="1:25">
      <c r="A142" s="202">
        <v>38504</v>
      </c>
      <c r="B142" s="1766">
        <v>100.71448609763067</v>
      </c>
      <c r="C142" s="21">
        <f t="shared" si="34"/>
        <v>-0.10590026807510355</v>
      </c>
      <c r="D142" s="1771">
        <f t="shared" si="29"/>
        <v>0.1</v>
      </c>
      <c r="E142" s="690">
        <f t="shared" si="38"/>
        <v>100.81598211103365</v>
      </c>
      <c r="F142" s="267">
        <f t="shared" si="35"/>
        <v>-9.6661843106858214E-2</v>
      </c>
      <c r="G142" s="614">
        <f t="shared" si="26"/>
        <v>101.00605764231658</v>
      </c>
      <c r="H142" s="636">
        <f t="shared" si="36"/>
        <v>-7.5177644806601052E-2</v>
      </c>
      <c r="I142" s="1738" t="s">
        <v>346</v>
      </c>
      <c r="J142" s="1753" t="str">
        <f t="shared" si="31"/>
        <v>---</v>
      </c>
      <c r="K142" s="1752">
        <v>0</v>
      </c>
      <c r="L142" s="1694"/>
      <c r="M142" s="10"/>
      <c r="N142" s="202">
        <v>38504</v>
      </c>
      <c r="O142" s="714">
        <v>101.2038</v>
      </c>
      <c r="P142" s="37">
        <f t="shared" si="32"/>
        <v>5.4000000000002046E-2</v>
      </c>
      <c r="Q142" s="264">
        <f t="shared" si="30"/>
        <v>0.15</v>
      </c>
      <c r="R142" s="395">
        <f t="shared" si="28"/>
        <v>101.14100000000001</v>
      </c>
      <c r="S142" s="298">
        <f t="shared" si="37"/>
        <v>6.9266666666678134E-2</v>
      </c>
      <c r="T142" s="690">
        <f t="shared" si="27"/>
        <v>101.11684285714286</v>
      </c>
      <c r="U142" s="267">
        <f t="shared" si="39"/>
        <v>-1.3599999999996726E-2</v>
      </c>
      <c r="V142" s="612" t="str">
        <f t="shared" si="33"/>
        <v>---</v>
      </c>
      <c r="W142" s="248">
        <v>0</v>
      </c>
      <c r="X142" s="648"/>
      <c r="Y142" s="217"/>
    </row>
    <row r="143" spans="1:25">
      <c r="A143" s="202">
        <v>38534</v>
      </c>
      <c r="B143" s="1766">
        <v>100.60705628802742</v>
      </c>
      <c r="C143" s="21">
        <f t="shared" si="34"/>
        <v>-0.10742980960324644</v>
      </c>
      <c r="D143" s="1771">
        <f t="shared" si="29"/>
        <v>-0.1</v>
      </c>
      <c r="E143" s="690">
        <f t="shared" si="38"/>
        <v>100.71397625045462</v>
      </c>
      <c r="F143" s="267">
        <f t="shared" si="35"/>
        <v>-0.10200586057902683</v>
      </c>
      <c r="G143" s="614">
        <f t="shared" si="26"/>
        <v>100.91152015356445</v>
      </c>
      <c r="H143" s="636">
        <f t="shared" si="36"/>
        <v>-9.4537488752123977E-2</v>
      </c>
      <c r="I143" s="1738" t="s">
        <v>346</v>
      </c>
      <c r="J143" s="1753" t="str">
        <f t="shared" si="31"/>
        <v>---</v>
      </c>
      <c r="K143" s="1752">
        <v>0</v>
      </c>
      <c r="L143" s="1694"/>
      <c r="M143" s="10"/>
      <c r="N143" s="202">
        <v>38534</v>
      </c>
      <c r="O143" s="714">
        <v>101.3207</v>
      </c>
      <c r="P143" s="37">
        <f t="shared" si="32"/>
        <v>0.11690000000000111</v>
      </c>
      <c r="Q143" s="264">
        <f t="shared" si="30"/>
        <v>-0.03</v>
      </c>
      <c r="R143" s="395">
        <f t="shared" si="28"/>
        <v>101.22476666666667</v>
      </c>
      <c r="S143" s="298">
        <f t="shared" si="37"/>
        <v>8.3766666666662104E-2</v>
      </c>
      <c r="T143" s="690">
        <f t="shared" si="27"/>
        <v>101.14332857142857</v>
      </c>
      <c r="U143" s="267">
        <f t="shared" si="39"/>
        <v>2.6485714285712447E-2</v>
      </c>
      <c r="V143" s="612" t="str">
        <f t="shared" si="33"/>
        <v>---</v>
      </c>
      <c r="W143" s="248">
        <v>0</v>
      </c>
      <c r="X143" s="648"/>
      <c r="Y143" s="217"/>
    </row>
    <row r="144" spans="1:25">
      <c r="A144" s="202">
        <v>38565</v>
      </c>
      <c r="B144" s="1766">
        <v>100.5169768572737</v>
      </c>
      <c r="C144" s="21">
        <f t="shared" si="34"/>
        <v>-9.007943075371827E-2</v>
      </c>
      <c r="D144" s="1771">
        <f t="shared" si="29"/>
        <v>-0.3</v>
      </c>
      <c r="E144" s="690">
        <f t="shared" si="38"/>
        <v>100.61283974764393</v>
      </c>
      <c r="F144" s="267">
        <f t="shared" si="35"/>
        <v>-0.10113650281068942</v>
      </c>
      <c r="G144" s="614">
        <f t="shared" ref="G144:G207" si="40">SUM(B138:B144)/7</f>
        <v>100.81221760446761</v>
      </c>
      <c r="H144" s="636">
        <f t="shared" si="36"/>
        <v>-9.930254909684777E-2</v>
      </c>
      <c r="I144" s="1738" t="s">
        <v>346</v>
      </c>
      <c r="J144" s="1753" t="str">
        <f t="shared" si="31"/>
        <v>---</v>
      </c>
      <c r="K144" s="1752">
        <v>0</v>
      </c>
      <c r="L144" s="1694"/>
      <c r="M144" s="10"/>
      <c r="N144" s="202">
        <v>38565</v>
      </c>
      <c r="O144" s="714">
        <v>101.327</v>
      </c>
      <c r="P144" s="37">
        <f t="shared" si="32"/>
        <v>6.2999999999959755E-3</v>
      </c>
      <c r="Q144" s="264">
        <f t="shared" si="30"/>
        <v>-0.15</v>
      </c>
      <c r="R144" s="395">
        <f t="shared" si="28"/>
        <v>101.28383333333333</v>
      </c>
      <c r="S144" s="298">
        <f t="shared" si="37"/>
        <v>5.9066666666666379E-2</v>
      </c>
      <c r="T144" s="690">
        <f t="shared" ref="T144:T207" si="41">SUM(O138:O144)/7</f>
        <v>101.16818571428573</v>
      </c>
      <c r="U144" s="267">
        <f t="shared" si="39"/>
        <v>2.485714285715801E-2</v>
      </c>
      <c r="V144" s="612" t="str">
        <f t="shared" si="33"/>
        <v>---</v>
      </c>
      <c r="W144" s="248">
        <v>0</v>
      </c>
      <c r="X144" s="648"/>
      <c r="Y144" s="217"/>
    </row>
    <row r="145" spans="1:25">
      <c r="A145" s="202">
        <v>38596</v>
      </c>
      <c r="B145" s="1766">
        <v>100.46024883381169</v>
      </c>
      <c r="C145" s="21">
        <f t="shared" si="34"/>
        <v>-5.6728023462014221E-2</v>
      </c>
      <c r="D145" s="1771">
        <f t="shared" si="29"/>
        <v>-0.5</v>
      </c>
      <c r="E145" s="690">
        <f t="shared" si="38"/>
        <v>100.5280939930376</v>
      </c>
      <c r="F145" s="267">
        <f t="shared" si="35"/>
        <v>-8.4745754606331047E-2</v>
      </c>
      <c r="G145" s="614">
        <f t="shared" si="40"/>
        <v>100.71952856273786</v>
      </c>
      <c r="H145" s="636">
        <f t="shared" si="36"/>
        <v>-9.2689041729741461E-2</v>
      </c>
      <c r="I145" s="1738" t="s">
        <v>346</v>
      </c>
      <c r="J145" s="1753" t="str">
        <f t="shared" si="31"/>
        <v>谷</v>
      </c>
      <c r="K145" s="1752">
        <v>-1</v>
      </c>
      <c r="L145" s="1694"/>
      <c r="M145" s="10"/>
      <c r="N145" s="202">
        <v>38596</v>
      </c>
      <c r="O145" s="714">
        <v>101.24930000000001</v>
      </c>
      <c r="P145" s="37">
        <f t="shared" si="32"/>
        <v>-7.7699999999992997E-2</v>
      </c>
      <c r="Q145" s="264">
        <f t="shared" si="30"/>
        <v>-0.14000000000000001</v>
      </c>
      <c r="R145" s="395">
        <f t="shared" ref="R145:R159" si="42">SUM(O143:O145)/3</f>
        <v>101.29899999999999</v>
      </c>
      <c r="S145" s="298">
        <f t="shared" si="37"/>
        <v>1.5166666666658557E-2</v>
      </c>
      <c r="T145" s="690">
        <f t="shared" si="41"/>
        <v>101.188</v>
      </c>
      <c r="U145" s="267">
        <f t="shared" si="39"/>
        <v>1.981428571427557E-2</v>
      </c>
      <c r="V145" s="612" t="str">
        <f t="shared" si="33"/>
        <v>---</v>
      </c>
      <c r="W145" s="248">
        <v>0</v>
      </c>
      <c r="X145" s="648"/>
      <c r="Y145" s="217"/>
    </row>
    <row r="146" spans="1:25">
      <c r="A146" s="202">
        <v>38626</v>
      </c>
      <c r="B146" s="1766">
        <v>100.47216827319176</v>
      </c>
      <c r="C146" s="21">
        <f t="shared" si="34"/>
        <v>1.1919439380065455E-2</v>
      </c>
      <c r="D146" s="1771">
        <f t="shared" ref="D146:D209" si="43">ROUND((B146-B134)/B134*100,1)</f>
        <v>-0.7</v>
      </c>
      <c r="E146" s="690">
        <f t="shared" si="38"/>
        <v>100.48313132142572</v>
      </c>
      <c r="F146" s="267">
        <f t="shared" si="35"/>
        <v>-4.4962671611884275E-2</v>
      </c>
      <c r="G146" s="614">
        <f t="shared" si="40"/>
        <v>100.6434852264865</v>
      </c>
      <c r="H146" s="636">
        <f t="shared" si="36"/>
        <v>-7.6043336251359506E-2</v>
      </c>
      <c r="I146" s="1738" t="s">
        <v>346</v>
      </c>
      <c r="J146" s="1753" t="str">
        <f t="shared" si="31"/>
        <v>---</v>
      </c>
      <c r="K146" s="1752">
        <v>0</v>
      </c>
      <c r="L146" s="1694"/>
      <c r="M146" s="10"/>
      <c r="N146" s="202">
        <v>38626</v>
      </c>
      <c r="O146" s="714">
        <v>101.363</v>
      </c>
      <c r="P146" s="37">
        <f t="shared" si="32"/>
        <v>0.11369999999999436</v>
      </c>
      <c r="Q146" s="264">
        <f t="shared" ref="Q146:Q209" si="44">ROUND((O146-O134)/O134*100,2)</f>
        <v>-0.02</v>
      </c>
      <c r="R146" s="395">
        <f t="shared" si="42"/>
        <v>101.31310000000001</v>
      </c>
      <c r="S146" s="298">
        <f t="shared" si="37"/>
        <v>1.4100000000013324E-2</v>
      </c>
      <c r="T146" s="690">
        <f t="shared" si="41"/>
        <v>101.24042857142857</v>
      </c>
      <c r="U146" s="267">
        <f t="shared" si="39"/>
        <v>5.2428571428563941E-2</v>
      </c>
      <c r="V146" s="612" t="str">
        <f t="shared" si="33"/>
        <v>---</v>
      </c>
      <c r="W146" s="248">
        <v>0</v>
      </c>
      <c r="X146" s="648"/>
      <c r="Y146" s="217"/>
    </row>
    <row r="147" spans="1:25">
      <c r="A147" s="202">
        <v>38657</v>
      </c>
      <c r="B147" s="1766">
        <v>100.57181098652266</v>
      </c>
      <c r="C147" s="21">
        <f t="shared" si="34"/>
        <v>9.964271333090835E-2</v>
      </c>
      <c r="D147" s="1771">
        <f t="shared" si="43"/>
        <v>-0.7</v>
      </c>
      <c r="E147" s="690">
        <f t="shared" si="38"/>
        <v>100.50140936450872</v>
      </c>
      <c r="F147" s="267">
        <f t="shared" si="35"/>
        <v>1.8278043083000739E-2</v>
      </c>
      <c r="G147" s="614">
        <f t="shared" si="40"/>
        <v>100.59473338602341</v>
      </c>
      <c r="H147" s="636">
        <f t="shared" si="36"/>
        <v>-4.8751840463097551E-2</v>
      </c>
      <c r="I147" s="1738" t="s">
        <v>349</v>
      </c>
      <c r="J147" s="1753" t="str">
        <f t="shared" si="31"/>
        <v>---</v>
      </c>
      <c r="K147" s="1752">
        <v>0</v>
      </c>
      <c r="L147" s="1694"/>
      <c r="M147" s="10"/>
      <c r="N147" s="202">
        <v>38657</v>
      </c>
      <c r="O147" s="714">
        <v>101.4971</v>
      </c>
      <c r="P147" s="37">
        <f t="shared" si="32"/>
        <v>0.13410000000000366</v>
      </c>
      <c r="Q147" s="264">
        <f t="shared" si="44"/>
        <v>0.2</v>
      </c>
      <c r="R147" s="395">
        <f t="shared" si="42"/>
        <v>101.3698</v>
      </c>
      <c r="S147" s="298">
        <f t="shared" si="37"/>
        <v>5.6699999999992201E-2</v>
      </c>
      <c r="T147" s="690">
        <f t="shared" si="41"/>
        <v>101.30152857142858</v>
      </c>
      <c r="U147" s="267">
        <f t="shared" si="39"/>
        <v>6.1100000000010368E-2</v>
      </c>
      <c r="V147" s="612" t="str">
        <f t="shared" si="33"/>
        <v>---</v>
      </c>
      <c r="W147" s="248">
        <v>0</v>
      </c>
      <c r="X147" s="648"/>
      <c r="Y147" s="217"/>
    </row>
    <row r="148" spans="1:25">
      <c r="A148" s="203">
        <v>38687</v>
      </c>
      <c r="B148" s="1779">
        <v>100.73530308080477</v>
      </c>
      <c r="C148" s="22">
        <f t="shared" si="34"/>
        <v>0.16349209428210543</v>
      </c>
      <c r="D148" s="1772">
        <f t="shared" si="43"/>
        <v>-0.5</v>
      </c>
      <c r="E148" s="691">
        <f t="shared" si="38"/>
        <v>100.59309411350641</v>
      </c>
      <c r="F148" s="268">
        <f t="shared" si="35"/>
        <v>9.1684748997693077E-2</v>
      </c>
      <c r="G148" s="615">
        <f t="shared" si="40"/>
        <v>100.58257863103753</v>
      </c>
      <c r="H148" s="637">
        <f t="shared" si="36"/>
        <v>-1.2154754985871818E-2</v>
      </c>
      <c r="I148" s="1739" t="s">
        <v>349</v>
      </c>
      <c r="J148" s="1754" t="str">
        <f t="shared" si="31"/>
        <v>---</v>
      </c>
      <c r="K148" s="1782">
        <v>0</v>
      </c>
      <c r="L148" s="1695"/>
      <c r="M148" s="10"/>
      <c r="N148" s="203">
        <v>38687</v>
      </c>
      <c r="O148" s="714">
        <v>101.611</v>
      </c>
      <c r="P148" s="37">
        <f t="shared" si="32"/>
        <v>0.113900000000001</v>
      </c>
      <c r="Q148" s="544">
        <f t="shared" si="44"/>
        <v>0.47</v>
      </c>
      <c r="R148" s="395">
        <f t="shared" si="42"/>
        <v>101.49036666666666</v>
      </c>
      <c r="S148" s="298">
        <f t="shared" si="37"/>
        <v>0.1205666666666616</v>
      </c>
      <c r="T148" s="691">
        <f t="shared" si="41"/>
        <v>101.36741428571429</v>
      </c>
      <c r="U148" s="268">
        <f t="shared" si="39"/>
        <v>6.5885714285712993E-2</v>
      </c>
      <c r="V148" s="612" t="str">
        <f t="shared" si="33"/>
        <v>---</v>
      </c>
      <c r="W148" s="248">
        <v>0</v>
      </c>
      <c r="X148" s="648"/>
      <c r="Y148" s="217"/>
    </row>
    <row r="149" spans="1:25">
      <c r="A149" s="202">
        <v>38718</v>
      </c>
      <c r="B149" s="1766">
        <v>100.98103869580528</v>
      </c>
      <c r="C149" s="21">
        <f t="shared" si="34"/>
        <v>0.24573561500051255</v>
      </c>
      <c r="D149" s="1771">
        <f t="shared" si="43"/>
        <v>-0.2</v>
      </c>
      <c r="E149" s="690">
        <f t="shared" si="38"/>
        <v>100.7627175877109</v>
      </c>
      <c r="F149" s="267">
        <f t="shared" si="35"/>
        <v>0.16962347420448509</v>
      </c>
      <c r="G149" s="614">
        <f t="shared" si="40"/>
        <v>100.62065757363391</v>
      </c>
      <c r="H149" s="636">
        <f t="shared" si="36"/>
        <v>3.8078942596371235E-2</v>
      </c>
      <c r="I149" s="1738" t="s">
        <v>344</v>
      </c>
      <c r="J149" s="1755" t="str">
        <f t="shared" si="31"/>
        <v>---</v>
      </c>
      <c r="K149" s="1752">
        <v>0</v>
      </c>
      <c r="L149" s="1694"/>
      <c r="M149" s="10"/>
      <c r="N149" s="202">
        <v>38718</v>
      </c>
      <c r="O149" s="716">
        <v>101.7978</v>
      </c>
      <c r="P149" s="245">
        <f t="shared" si="32"/>
        <v>0.18679999999999097</v>
      </c>
      <c r="Q149" s="264">
        <f t="shared" si="44"/>
        <v>0.64</v>
      </c>
      <c r="R149" s="645">
        <f t="shared" si="42"/>
        <v>101.63529999999999</v>
      </c>
      <c r="S149" s="646">
        <f t="shared" si="37"/>
        <v>0.14493333333332714</v>
      </c>
      <c r="T149" s="690">
        <f t="shared" si="41"/>
        <v>101.45227142857142</v>
      </c>
      <c r="U149" s="267">
        <f t="shared" si="39"/>
        <v>8.4857142857131862E-2</v>
      </c>
      <c r="V149" s="612" t="str">
        <f t="shared" si="33"/>
        <v>---</v>
      </c>
      <c r="W149" s="248">
        <v>0</v>
      </c>
      <c r="X149" s="648"/>
      <c r="Y149" s="217"/>
    </row>
    <row r="150" spans="1:25">
      <c r="A150" s="202">
        <v>38749</v>
      </c>
      <c r="B150" s="1766">
        <v>101.25438402541913</v>
      </c>
      <c r="C150" s="21">
        <f t="shared" si="34"/>
        <v>0.27334532961384639</v>
      </c>
      <c r="D150" s="1771">
        <f t="shared" si="43"/>
        <v>0.1</v>
      </c>
      <c r="E150" s="690">
        <f t="shared" si="38"/>
        <v>100.99024193400972</v>
      </c>
      <c r="F150" s="267">
        <f t="shared" si="35"/>
        <v>0.22752434629882146</v>
      </c>
      <c r="G150" s="614">
        <f t="shared" si="40"/>
        <v>100.71313296468985</v>
      </c>
      <c r="H150" s="636">
        <f t="shared" si="36"/>
        <v>9.2475391055941714E-2</v>
      </c>
      <c r="I150" s="1738" t="s">
        <v>344</v>
      </c>
      <c r="J150" s="1753" t="str">
        <f t="shared" si="31"/>
        <v>---</v>
      </c>
      <c r="K150" s="1752">
        <v>0</v>
      </c>
      <c r="L150" s="1694"/>
      <c r="M150" s="10"/>
      <c r="N150" s="202">
        <v>38749</v>
      </c>
      <c r="O150" s="714">
        <v>101.83929999999999</v>
      </c>
      <c r="P150" s="37">
        <f t="shared" si="32"/>
        <v>4.1499999999999204E-2</v>
      </c>
      <c r="Q150" s="264">
        <f t="shared" si="44"/>
        <v>0.72</v>
      </c>
      <c r="R150" s="395">
        <f t="shared" si="42"/>
        <v>101.74936666666666</v>
      </c>
      <c r="S150" s="298">
        <f t="shared" si="37"/>
        <v>0.1140666666666732</v>
      </c>
      <c r="T150" s="690">
        <f t="shared" si="41"/>
        <v>101.52635714285714</v>
      </c>
      <c r="U150" s="267">
        <f t="shared" si="39"/>
        <v>7.4085714285715198E-2</v>
      </c>
      <c r="V150" s="612" t="str">
        <f t="shared" si="33"/>
        <v>---</v>
      </c>
      <c r="W150" s="248">
        <v>0</v>
      </c>
      <c r="X150" s="648"/>
      <c r="Y150" s="217"/>
    </row>
    <row r="151" spans="1:25">
      <c r="A151" s="202">
        <v>38777</v>
      </c>
      <c r="B151" s="1766">
        <v>101.51291724842578</v>
      </c>
      <c r="C151" s="21">
        <f t="shared" si="34"/>
        <v>0.25853322300665127</v>
      </c>
      <c r="D151" s="1771">
        <f t="shared" si="43"/>
        <v>0.5</v>
      </c>
      <c r="E151" s="690">
        <f t="shared" si="38"/>
        <v>101.24944665655006</v>
      </c>
      <c r="F151" s="267">
        <f t="shared" si="35"/>
        <v>0.25920472254034621</v>
      </c>
      <c r="G151" s="614">
        <f t="shared" si="40"/>
        <v>100.85541016342587</v>
      </c>
      <c r="H151" s="636">
        <f t="shared" si="36"/>
        <v>0.14227719873602496</v>
      </c>
      <c r="I151" s="1738" t="s">
        <v>344</v>
      </c>
      <c r="J151" s="1753" t="str">
        <f t="shared" si="31"/>
        <v>---</v>
      </c>
      <c r="K151" s="1752">
        <v>0</v>
      </c>
      <c r="L151" s="1694"/>
      <c r="M151" s="10"/>
      <c r="N151" s="202">
        <v>38777</v>
      </c>
      <c r="O151" s="714">
        <v>101.73690000000001</v>
      </c>
      <c r="P151" s="37">
        <f t="shared" si="32"/>
        <v>-0.10239999999998872</v>
      </c>
      <c r="Q151" s="264">
        <f t="shared" si="44"/>
        <v>0.73</v>
      </c>
      <c r="R151" s="395">
        <f t="shared" si="42"/>
        <v>101.79133333333333</v>
      </c>
      <c r="S151" s="298">
        <f t="shared" si="37"/>
        <v>4.1966666666667152E-2</v>
      </c>
      <c r="T151" s="690">
        <f t="shared" si="41"/>
        <v>101.58491428571428</v>
      </c>
      <c r="U151" s="267">
        <f t="shared" si="39"/>
        <v>5.8557142857139866E-2</v>
      </c>
      <c r="V151" s="612" t="str">
        <f t="shared" si="33"/>
        <v>---</v>
      </c>
      <c r="W151" s="248">
        <v>0</v>
      </c>
      <c r="X151" s="648"/>
      <c r="Y151" s="217"/>
    </row>
    <row r="152" spans="1:25">
      <c r="A152" s="202">
        <v>38808</v>
      </c>
      <c r="B152" s="1766">
        <v>101.7528219440089</v>
      </c>
      <c r="C152" s="21">
        <f t="shared" si="34"/>
        <v>0.239904695583121</v>
      </c>
      <c r="D152" s="1771">
        <f t="shared" si="43"/>
        <v>0.8</v>
      </c>
      <c r="E152" s="690">
        <f t="shared" si="38"/>
        <v>101.50670773928459</v>
      </c>
      <c r="F152" s="267">
        <f t="shared" si="35"/>
        <v>0.25726108273453008</v>
      </c>
      <c r="G152" s="614">
        <f t="shared" si="40"/>
        <v>101.04006346488264</v>
      </c>
      <c r="H152" s="636">
        <f t="shared" si="36"/>
        <v>0.18465330145676262</v>
      </c>
      <c r="I152" s="1738" t="s">
        <v>344</v>
      </c>
      <c r="J152" s="1753" t="str">
        <f t="shared" si="31"/>
        <v>---</v>
      </c>
      <c r="K152" s="1752">
        <v>0</v>
      </c>
      <c r="L152" s="1694"/>
      <c r="M152" s="10"/>
      <c r="N152" s="202">
        <v>38808</v>
      </c>
      <c r="O152" s="714">
        <v>101.6977</v>
      </c>
      <c r="P152" s="37">
        <f t="shared" si="32"/>
        <v>-3.9200000000008117E-2</v>
      </c>
      <c r="Q152" s="264">
        <f t="shared" si="44"/>
        <v>0.62</v>
      </c>
      <c r="R152" s="395">
        <f t="shared" si="42"/>
        <v>101.75796666666668</v>
      </c>
      <c r="S152" s="298">
        <f t="shared" si="37"/>
        <v>-3.3366666666651668E-2</v>
      </c>
      <c r="T152" s="690">
        <f t="shared" si="41"/>
        <v>101.64897142857141</v>
      </c>
      <c r="U152" s="267">
        <f t="shared" si="39"/>
        <v>6.4057142857137706E-2</v>
      </c>
      <c r="V152" s="612" t="str">
        <f t="shared" si="33"/>
        <v>---</v>
      </c>
      <c r="W152" s="248">
        <v>0</v>
      </c>
      <c r="X152" s="648"/>
      <c r="Y152" s="217"/>
    </row>
    <row r="153" spans="1:25">
      <c r="A153" s="202">
        <v>38838</v>
      </c>
      <c r="B153" s="1766">
        <v>101.96489591864315</v>
      </c>
      <c r="C153" s="21">
        <f t="shared" si="34"/>
        <v>0.21207397463425082</v>
      </c>
      <c r="D153" s="1771">
        <f t="shared" si="43"/>
        <v>1.1000000000000001</v>
      </c>
      <c r="E153" s="690">
        <f t="shared" si="38"/>
        <v>101.74354503702595</v>
      </c>
      <c r="F153" s="267">
        <f t="shared" si="35"/>
        <v>0.23683729774135998</v>
      </c>
      <c r="G153" s="614">
        <f t="shared" si="40"/>
        <v>101.25331027137567</v>
      </c>
      <c r="H153" s="636">
        <f t="shared" si="36"/>
        <v>0.21324680649303218</v>
      </c>
      <c r="I153" s="1738" t="s">
        <v>344</v>
      </c>
      <c r="J153" s="1753" t="str">
        <f t="shared" si="31"/>
        <v>---</v>
      </c>
      <c r="K153" s="1752">
        <v>0</v>
      </c>
      <c r="L153" s="1694"/>
      <c r="M153" s="10"/>
      <c r="N153" s="202">
        <v>38838</v>
      </c>
      <c r="O153" s="714">
        <v>101.5744</v>
      </c>
      <c r="P153" s="37">
        <f t="shared" si="32"/>
        <v>-0.12330000000000041</v>
      </c>
      <c r="Q153" s="264">
        <f t="shared" si="44"/>
        <v>0.42</v>
      </c>
      <c r="R153" s="395">
        <f t="shared" si="42"/>
        <v>101.66966666666667</v>
      </c>
      <c r="S153" s="298">
        <f t="shared" si="37"/>
        <v>-8.830000000000382E-2</v>
      </c>
      <c r="T153" s="690">
        <f t="shared" si="41"/>
        <v>101.67917142857141</v>
      </c>
      <c r="U153" s="267">
        <f t="shared" si="39"/>
        <v>3.0199999999993565E-2</v>
      </c>
      <c r="V153" s="612" t="str">
        <f t="shared" si="33"/>
        <v>---</v>
      </c>
      <c r="W153" s="248">
        <v>0</v>
      </c>
      <c r="X153" s="648"/>
      <c r="Y153" s="217"/>
    </row>
    <row r="154" spans="1:25">
      <c r="A154" s="202">
        <v>38869</v>
      </c>
      <c r="B154" s="1766">
        <v>102.13597100852195</v>
      </c>
      <c r="C154" s="21">
        <f t="shared" si="34"/>
        <v>0.17107508987879783</v>
      </c>
      <c r="D154" s="1771">
        <f t="shared" si="43"/>
        <v>1.4</v>
      </c>
      <c r="E154" s="690">
        <f t="shared" si="38"/>
        <v>101.95122962372466</v>
      </c>
      <c r="F154" s="267">
        <f t="shared" si="35"/>
        <v>0.20768458669870427</v>
      </c>
      <c r="G154" s="614">
        <f t="shared" si="40"/>
        <v>101.47676170308985</v>
      </c>
      <c r="H154" s="636">
        <f t="shared" si="36"/>
        <v>0.22345143171418158</v>
      </c>
      <c r="I154" s="1738" t="s">
        <v>344</v>
      </c>
      <c r="J154" s="1753" t="str">
        <f t="shared" si="31"/>
        <v>---</v>
      </c>
      <c r="K154" s="1752">
        <v>0</v>
      </c>
      <c r="L154" s="1694"/>
      <c r="M154" s="10"/>
      <c r="N154" s="202">
        <v>38869</v>
      </c>
      <c r="O154" s="714">
        <v>101.4011</v>
      </c>
      <c r="P154" s="37">
        <f t="shared" si="32"/>
        <v>-0.17329999999999757</v>
      </c>
      <c r="Q154" s="264">
        <f t="shared" si="44"/>
        <v>0.19</v>
      </c>
      <c r="R154" s="395">
        <f t="shared" si="42"/>
        <v>101.55773333333333</v>
      </c>
      <c r="S154" s="298">
        <f t="shared" si="37"/>
        <v>-0.1119333333333401</v>
      </c>
      <c r="T154" s="690">
        <f t="shared" si="41"/>
        <v>101.66545714285714</v>
      </c>
      <c r="U154" s="267">
        <f t="shared" si="39"/>
        <v>-1.3714285714272023E-2</v>
      </c>
      <c r="V154" s="612" t="str">
        <f t="shared" si="33"/>
        <v>---</v>
      </c>
      <c r="W154" s="248">
        <v>0</v>
      </c>
      <c r="X154" s="648"/>
      <c r="Y154" s="217"/>
    </row>
    <row r="155" spans="1:25">
      <c r="A155" s="202">
        <v>38899</v>
      </c>
      <c r="B155" s="1766">
        <v>102.25172061766955</v>
      </c>
      <c r="C155" s="21">
        <f t="shared" si="34"/>
        <v>0.11574960914759913</v>
      </c>
      <c r="D155" s="1771">
        <f t="shared" si="43"/>
        <v>1.6</v>
      </c>
      <c r="E155" s="690">
        <f t="shared" si="38"/>
        <v>102.11752918161154</v>
      </c>
      <c r="F155" s="267">
        <f t="shared" si="35"/>
        <v>0.16629955788688733</v>
      </c>
      <c r="G155" s="614">
        <f t="shared" si="40"/>
        <v>101.69339277978483</v>
      </c>
      <c r="H155" s="636">
        <f t="shared" si="36"/>
        <v>0.21663107669498061</v>
      </c>
      <c r="I155" s="1738" t="s">
        <v>344</v>
      </c>
      <c r="J155" s="1753" t="str">
        <f t="shared" si="31"/>
        <v>---</v>
      </c>
      <c r="K155" s="1752">
        <v>0</v>
      </c>
      <c r="L155" s="1694"/>
      <c r="M155" s="10"/>
      <c r="N155" s="202">
        <v>38899</v>
      </c>
      <c r="O155" s="714">
        <v>101.3514</v>
      </c>
      <c r="P155" s="37">
        <f t="shared" si="32"/>
        <v>-4.970000000000141E-2</v>
      </c>
      <c r="Q155" s="264">
        <f t="shared" si="44"/>
        <v>0.03</v>
      </c>
      <c r="R155" s="395">
        <f t="shared" si="42"/>
        <v>101.4423</v>
      </c>
      <c r="S155" s="298">
        <f t="shared" si="37"/>
        <v>-0.11543333333332839</v>
      </c>
      <c r="T155" s="690">
        <f t="shared" si="41"/>
        <v>101.62837142857143</v>
      </c>
      <c r="U155" s="267">
        <f t="shared" si="39"/>
        <v>-3.7085714285709059E-2</v>
      </c>
      <c r="V155" s="612" t="str">
        <f t="shared" si="33"/>
        <v>---</v>
      </c>
      <c r="W155" s="248">
        <v>0</v>
      </c>
      <c r="X155" s="648"/>
      <c r="Y155" s="217"/>
    </row>
    <row r="156" spans="1:25">
      <c r="A156" s="202">
        <v>38930</v>
      </c>
      <c r="B156" s="1766">
        <v>102.31651400972467</v>
      </c>
      <c r="C156" s="21">
        <f t="shared" si="34"/>
        <v>6.4793392055122467E-2</v>
      </c>
      <c r="D156" s="1771">
        <f t="shared" si="43"/>
        <v>1.8</v>
      </c>
      <c r="E156" s="690">
        <f t="shared" si="38"/>
        <v>102.23473521197207</v>
      </c>
      <c r="F156" s="267">
        <f t="shared" si="35"/>
        <v>0.11720603036052069</v>
      </c>
      <c r="G156" s="614">
        <f t="shared" si="40"/>
        <v>101.8841749674876</v>
      </c>
      <c r="H156" s="636">
        <f t="shared" si="36"/>
        <v>0.19078218770276578</v>
      </c>
      <c r="I156" s="1738" t="s">
        <v>344</v>
      </c>
      <c r="J156" s="1753" t="str">
        <f t="shared" si="31"/>
        <v>---</v>
      </c>
      <c r="K156" s="1752">
        <v>0</v>
      </c>
      <c r="L156" s="1694"/>
      <c r="M156" s="10"/>
      <c r="N156" s="202">
        <v>38930</v>
      </c>
      <c r="O156" s="714">
        <v>101.2771</v>
      </c>
      <c r="P156" s="37">
        <f t="shared" si="32"/>
        <v>-7.4299999999993815E-2</v>
      </c>
      <c r="Q156" s="264">
        <f t="shared" si="44"/>
        <v>-0.05</v>
      </c>
      <c r="R156" s="395">
        <f t="shared" si="42"/>
        <v>101.34320000000001</v>
      </c>
      <c r="S156" s="298">
        <f t="shared" si="37"/>
        <v>-9.909999999999286E-2</v>
      </c>
      <c r="T156" s="690">
        <f t="shared" si="41"/>
        <v>101.5539857142857</v>
      </c>
      <c r="U156" s="267">
        <f t="shared" si="39"/>
        <v>-7.4385714285725157E-2</v>
      </c>
      <c r="V156" s="612" t="str">
        <f t="shared" si="33"/>
        <v>---</v>
      </c>
      <c r="W156" s="248">
        <v>0</v>
      </c>
      <c r="X156" s="648"/>
      <c r="Y156" s="217"/>
    </row>
    <row r="157" spans="1:25">
      <c r="A157" s="202">
        <v>38961</v>
      </c>
      <c r="B157" s="1766">
        <v>102.31596215743231</v>
      </c>
      <c r="C157" s="21">
        <f t="shared" si="34"/>
        <v>-5.5185229236087707E-4</v>
      </c>
      <c r="D157" s="1771">
        <f t="shared" si="43"/>
        <v>1.8</v>
      </c>
      <c r="E157" s="690">
        <f t="shared" si="38"/>
        <v>102.29473226160884</v>
      </c>
      <c r="F157" s="267">
        <f t="shared" si="35"/>
        <v>5.9997049636777433E-2</v>
      </c>
      <c r="G157" s="614">
        <f t="shared" si="40"/>
        <v>102.03582898634662</v>
      </c>
      <c r="H157" s="636">
        <f t="shared" si="36"/>
        <v>0.15165401885901986</v>
      </c>
      <c r="I157" s="1738" t="s">
        <v>344</v>
      </c>
      <c r="J157" s="1753" t="str">
        <f t="shared" si="31"/>
        <v>---</v>
      </c>
      <c r="K157" s="1752">
        <v>0</v>
      </c>
      <c r="L157" s="1694"/>
      <c r="M157" s="10"/>
      <c r="N157" s="202">
        <v>38961</v>
      </c>
      <c r="O157" s="714">
        <v>101.25409999999999</v>
      </c>
      <c r="P157" s="37">
        <f t="shared" si="32"/>
        <v>-2.3000000000010346E-2</v>
      </c>
      <c r="Q157" s="264">
        <f t="shared" si="44"/>
        <v>0</v>
      </c>
      <c r="R157" s="395">
        <f t="shared" si="42"/>
        <v>101.2942</v>
      </c>
      <c r="S157" s="298">
        <f t="shared" si="37"/>
        <v>-4.9000000000006594E-2</v>
      </c>
      <c r="T157" s="690">
        <f t="shared" si="41"/>
        <v>101.47038571428571</v>
      </c>
      <c r="U157" s="267">
        <f t="shared" si="39"/>
        <v>-8.3599999999989905E-2</v>
      </c>
      <c r="V157" s="612" t="str">
        <f t="shared" si="33"/>
        <v>---</v>
      </c>
      <c r="W157" s="248">
        <v>0</v>
      </c>
      <c r="X157" s="648"/>
      <c r="Y157" s="217"/>
    </row>
    <row r="158" spans="1:25">
      <c r="A158" s="202">
        <v>38991</v>
      </c>
      <c r="B158" s="1766">
        <v>102.23928406369441</v>
      </c>
      <c r="C158" s="21">
        <f t="shared" si="34"/>
        <v>-7.6678093737896802E-2</v>
      </c>
      <c r="D158" s="1771">
        <f t="shared" si="43"/>
        <v>1.8</v>
      </c>
      <c r="E158" s="690">
        <f t="shared" si="38"/>
        <v>102.29058674361714</v>
      </c>
      <c r="F158" s="267">
        <f t="shared" si="35"/>
        <v>-4.1455179917022633E-3</v>
      </c>
      <c r="G158" s="614">
        <f t="shared" si="40"/>
        <v>102.13959567424213</v>
      </c>
      <c r="H158" s="636">
        <f t="shared" si="36"/>
        <v>0.10376668789551502</v>
      </c>
      <c r="I158" s="1738" t="s">
        <v>349</v>
      </c>
      <c r="J158" s="1753" t="str">
        <f t="shared" si="31"/>
        <v>---</v>
      </c>
      <c r="K158" s="1752">
        <v>0</v>
      </c>
      <c r="L158" s="1694"/>
      <c r="M158" s="10"/>
      <c r="N158" s="202">
        <v>38991</v>
      </c>
      <c r="O158" s="714">
        <v>101.4087</v>
      </c>
      <c r="P158" s="37">
        <f t="shared" si="32"/>
        <v>0.15460000000000207</v>
      </c>
      <c r="Q158" s="264">
        <f t="shared" si="44"/>
        <v>0.05</v>
      </c>
      <c r="R158" s="395">
        <f t="shared" si="42"/>
        <v>101.31330000000001</v>
      </c>
      <c r="S158" s="298">
        <f t="shared" si="37"/>
        <v>1.9100000000008777E-2</v>
      </c>
      <c r="T158" s="690">
        <f t="shared" si="41"/>
        <v>101.4235</v>
      </c>
      <c r="U158" s="267">
        <f t="shared" si="39"/>
        <v>-4.6885714285707536E-2</v>
      </c>
      <c r="V158" s="612" t="str">
        <f t="shared" si="33"/>
        <v>---</v>
      </c>
      <c r="W158" s="248">
        <v>0</v>
      </c>
      <c r="X158" s="648"/>
      <c r="Y158" s="217"/>
    </row>
    <row r="159" spans="1:25">
      <c r="A159" s="202">
        <v>39022</v>
      </c>
      <c r="B159" s="1766">
        <v>102.11128197992865</v>
      </c>
      <c r="C159" s="21">
        <f t="shared" si="34"/>
        <v>-0.1280020837657645</v>
      </c>
      <c r="D159" s="1771">
        <f t="shared" si="43"/>
        <v>1.5</v>
      </c>
      <c r="E159" s="690">
        <f t="shared" si="38"/>
        <v>102.22217606701845</v>
      </c>
      <c r="F159" s="267">
        <f t="shared" si="35"/>
        <v>-6.8410676598688269E-2</v>
      </c>
      <c r="G159" s="614">
        <f t="shared" si="40"/>
        <v>102.1908042508021</v>
      </c>
      <c r="H159" s="636">
        <f t="shared" si="36"/>
        <v>5.120857655997213E-2</v>
      </c>
      <c r="I159" s="1738" t="s">
        <v>349</v>
      </c>
      <c r="J159" s="1753" t="str">
        <f t="shared" si="31"/>
        <v>---</v>
      </c>
      <c r="K159" s="1752">
        <v>0</v>
      </c>
      <c r="L159" s="1694"/>
      <c r="M159" s="10"/>
      <c r="N159" s="202">
        <v>39022</v>
      </c>
      <c r="O159" s="714">
        <v>101.527</v>
      </c>
      <c r="P159" s="37">
        <f t="shared" si="32"/>
        <v>0.11830000000000496</v>
      </c>
      <c r="Q159" s="264">
        <f t="shared" si="44"/>
        <v>0.03</v>
      </c>
      <c r="R159" s="395">
        <f t="shared" si="42"/>
        <v>101.39659999999999</v>
      </c>
      <c r="S159" s="298">
        <f t="shared" si="37"/>
        <v>8.3299999999979946E-2</v>
      </c>
      <c r="T159" s="690">
        <f t="shared" si="41"/>
        <v>101.39911428571429</v>
      </c>
      <c r="U159" s="267">
        <f t="shared" si="39"/>
        <v>-2.4385714285713789E-2</v>
      </c>
      <c r="V159" s="612" t="str">
        <f t="shared" si="33"/>
        <v>---</v>
      </c>
      <c r="W159" s="248">
        <v>0</v>
      </c>
      <c r="X159" s="648"/>
      <c r="Y159" s="217"/>
    </row>
    <row r="160" spans="1:25">
      <c r="A160" s="202">
        <v>39052</v>
      </c>
      <c r="B160" s="1766">
        <v>101.94545423191153</v>
      </c>
      <c r="C160" s="21">
        <f t="shared" si="34"/>
        <v>-0.16582774801712219</v>
      </c>
      <c r="D160" s="1771">
        <f t="shared" si="43"/>
        <v>1.2</v>
      </c>
      <c r="E160" s="690">
        <f t="shared" si="38"/>
        <v>102.09867342517821</v>
      </c>
      <c r="F160" s="267">
        <f t="shared" si="35"/>
        <v>-0.12350264184024695</v>
      </c>
      <c r="G160" s="614">
        <f t="shared" si="40"/>
        <v>102.18802686698329</v>
      </c>
      <c r="H160" s="636">
        <f t="shared" si="36"/>
        <v>-2.7773838188096533E-3</v>
      </c>
      <c r="I160" s="1738" t="s">
        <v>346</v>
      </c>
      <c r="J160" s="1753" t="str">
        <f t="shared" si="31"/>
        <v>---</v>
      </c>
      <c r="K160" s="1752">
        <v>0</v>
      </c>
      <c r="L160" s="1694"/>
      <c r="M160" s="10"/>
      <c r="N160" s="251">
        <v>39052</v>
      </c>
      <c r="O160" s="718">
        <v>101.5343</v>
      </c>
      <c r="P160" s="254">
        <f t="shared" si="32"/>
        <v>7.3000000000007503E-3</v>
      </c>
      <c r="Q160" s="697">
        <f t="shared" si="44"/>
        <v>-0.08</v>
      </c>
      <c r="R160" s="396">
        <f t="shared" ref="R160:R223" si="45">SUM(O158:O160)/3</f>
        <v>101.49000000000001</v>
      </c>
      <c r="S160" s="299">
        <f t="shared" si="37"/>
        <v>9.3400000000016803E-2</v>
      </c>
      <c r="T160" s="686">
        <f t="shared" si="41"/>
        <v>101.39338571428573</v>
      </c>
      <c r="U160" s="696">
        <f t="shared" si="39"/>
        <v>-5.7285714285626455E-3</v>
      </c>
      <c r="V160" s="611" t="str">
        <f t="shared" si="33"/>
        <v>山</v>
      </c>
      <c r="W160" s="253">
        <v>1</v>
      </c>
      <c r="X160" s="648"/>
      <c r="Y160" s="217"/>
    </row>
    <row r="161" spans="1:25">
      <c r="A161" s="201">
        <v>39083</v>
      </c>
      <c r="B161" s="1780">
        <v>101.77065666162305</v>
      </c>
      <c r="C161" s="36">
        <f t="shared" si="34"/>
        <v>-0.17479757028847587</v>
      </c>
      <c r="D161" s="1770">
        <f t="shared" si="43"/>
        <v>0.8</v>
      </c>
      <c r="E161" s="692">
        <f t="shared" si="38"/>
        <v>101.94246429115441</v>
      </c>
      <c r="F161" s="269">
        <f t="shared" si="35"/>
        <v>-0.15620913402379699</v>
      </c>
      <c r="G161" s="616">
        <f t="shared" si="40"/>
        <v>102.13583910314061</v>
      </c>
      <c r="H161" s="638">
        <f t="shared" si="36"/>
        <v>-5.2187763842681534E-2</v>
      </c>
      <c r="I161" s="1740" t="s">
        <v>346</v>
      </c>
      <c r="J161" s="1753" t="str">
        <f t="shared" si="31"/>
        <v>---</v>
      </c>
      <c r="K161" s="1781">
        <v>0</v>
      </c>
      <c r="L161" s="1794"/>
      <c r="M161" s="10"/>
      <c r="N161" s="201">
        <v>39083</v>
      </c>
      <c r="O161" s="716">
        <v>101.59780000000001</v>
      </c>
      <c r="P161" s="245">
        <f t="shared" si="32"/>
        <v>6.3500000000004775E-2</v>
      </c>
      <c r="Q161" s="264">
        <f t="shared" si="44"/>
        <v>-0.2</v>
      </c>
      <c r="R161" s="645">
        <f t="shared" si="45"/>
        <v>101.55303333333335</v>
      </c>
      <c r="S161" s="646">
        <f t="shared" si="37"/>
        <v>6.3033333333336827E-2</v>
      </c>
      <c r="T161" s="692">
        <f t="shared" si="41"/>
        <v>101.42148571428572</v>
      </c>
      <c r="U161" s="269">
        <f t="shared" si="39"/>
        <v>2.8099999999994907E-2</v>
      </c>
      <c r="V161" s="612" t="str">
        <f t="shared" si="33"/>
        <v>---</v>
      </c>
      <c r="W161" s="248">
        <v>0</v>
      </c>
      <c r="X161" s="648"/>
      <c r="Y161" s="217"/>
    </row>
    <row r="162" spans="1:25">
      <c r="A162" s="202">
        <v>39114</v>
      </c>
      <c r="B162" s="1766">
        <v>101.62262732605186</v>
      </c>
      <c r="C162" s="21">
        <f t="shared" si="34"/>
        <v>-0.14802933557119502</v>
      </c>
      <c r="D162" s="1771">
        <f t="shared" si="43"/>
        <v>0.4</v>
      </c>
      <c r="E162" s="690">
        <f t="shared" si="38"/>
        <v>101.7795794065288</v>
      </c>
      <c r="F162" s="267">
        <f t="shared" si="35"/>
        <v>-0.1628848846256119</v>
      </c>
      <c r="G162" s="614">
        <f t="shared" si="40"/>
        <v>102.04596863290951</v>
      </c>
      <c r="H162" s="636">
        <f t="shared" si="36"/>
        <v>-8.987047023110506E-2</v>
      </c>
      <c r="I162" s="1738" t="s">
        <v>346</v>
      </c>
      <c r="J162" s="1753" t="str">
        <f t="shared" si="31"/>
        <v>---</v>
      </c>
      <c r="K162" s="1752">
        <v>0</v>
      </c>
      <c r="L162" s="1694"/>
      <c r="M162" s="10"/>
      <c r="N162" s="202">
        <v>39114</v>
      </c>
      <c r="O162" s="714">
        <v>101.5399</v>
      </c>
      <c r="P162" s="37">
        <f t="shared" si="32"/>
        <v>-5.7900000000003615E-2</v>
      </c>
      <c r="Q162" s="264">
        <f t="shared" si="44"/>
        <v>-0.28999999999999998</v>
      </c>
      <c r="R162" s="395">
        <f t="shared" si="45"/>
        <v>101.55733333333335</v>
      </c>
      <c r="S162" s="298">
        <f t="shared" si="37"/>
        <v>4.3000000000006366E-3</v>
      </c>
      <c r="T162" s="690">
        <f t="shared" si="41"/>
        <v>101.44841428571429</v>
      </c>
      <c r="U162" s="267">
        <f t="shared" si="39"/>
        <v>2.6928571428570081E-2</v>
      </c>
      <c r="V162" s="612" t="str">
        <f t="shared" si="33"/>
        <v>---</v>
      </c>
      <c r="W162" s="248">
        <v>0</v>
      </c>
      <c r="X162" s="648"/>
      <c r="Y162" s="217"/>
    </row>
    <row r="163" spans="1:25">
      <c r="A163" s="202">
        <v>39142</v>
      </c>
      <c r="B163" s="1766">
        <v>101.46718769218349</v>
      </c>
      <c r="C163" s="21">
        <f t="shared" si="34"/>
        <v>-0.15543963386836879</v>
      </c>
      <c r="D163" s="1771">
        <f t="shared" si="43"/>
        <v>0</v>
      </c>
      <c r="E163" s="690">
        <f t="shared" si="38"/>
        <v>101.62015722661947</v>
      </c>
      <c r="F163" s="267">
        <f t="shared" si="35"/>
        <v>-0.15942217990932761</v>
      </c>
      <c r="G163" s="614">
        <f t="shared" si="40"/>
        <v>101.92463630183218</v>
      </c>
      <c r="H163" s="636">
        <f t="shared" si="36"/>
        <v>-0.12133233107732622</v>
      </c>
      <c r="I163" s="1738" t="s">
        <v>346</v>
      </c>
      <c r="J163" s="1753" t="str">
        <f t="shared" si="31"/>
        <v>---</v>
      </c>
      <c r="K163" s="1752">
        <v>0</v>
      </c>
      <c r="L163" s="1694"/>
      <c r="M163" s="10"/>
      <c r="N163" s="202">
        <v>39142</v>
      </c>
      <c r="O163" s="714">
        <v>101.3267</v>
      </c>
      <c r="P163" s="37">
        <f t="shared" si="32"/>
        <v>-0.2132000000000005</v>
      </c>
      <c r="Q163" s="264">
        <f t="shared" si="44"/>
        <v>-0.4</v>
      </c>
      <c r="R163" s="395">
        <f t="shared" si="45"/>
        <v>101.48813333333334</v>
      </c>
      <c r="S163" s="298">
        <f t="shared" si="37"/>
        <v>-6.9200000000009254E-2</v>
      </c>
      <c r="T163" s="690">
        <f t="shared" si="41"/>
        <v>101.4555</v>
      </c>
      <c r="U163" s="267">
        <f t="shared" si="39"/>
        <v>7.0857142857079225E-3</v>
      </c>
      <c r="V163" s="612" t="str">
        <f t="shared" si="33"/>
        <v>---</v>
      </c>
      <c r="W163" s="248">
        <v>0</v>
      </c>
      <c r="X163" s="648"/>
      <c r="Y163" s="217"/>
    </row>
    <row r="164" spans="1:25">
      <c r="A164" s="202">
        <v>39173</v>
      </c>
      <c r="B164" s="1766">
        <v>101.30353349423281</v>
      </c>
      <c r="C164" s="21">
        <f t="shared" si="34"/>
        <v>-0.16365419795067737</v>
      </c>
      <c r="D164" s="1771">
        <f t="shared" si="43"/>
        <v>-0.4</v>
      </c>
      <c r="E164" s="690">
        <f t="shared" si="38"/>
        <v>101.46444950415605</v>
      </c>
      <c r="F164" s="267">
        <f t="shared" si="35"/>
        <v>-0.15570772246341846</v>
      </c>
      <c r="G164" s="614">
        <f t="shared" si="40"/>
        <v>101.78000363566083</v>
      </c>
      <c r="H164" s="636">
        <f t="shared" si="36"/>
        <v>-0.14463266617134707</v>
      </c>
      <c r="I164" s="1738" t="s">
        <v>346</v>
      </c>
      <c r="J164" s="1753" t="str">
        <f t="shared" si="31"/>
        <v>---</v>
      </c>
      <c r="K164" s="1752">
        <v>0</v>
      </c>
      <c r="L164" s="1694"/>
      <c r="M164" s="10"/>
      <c r="N164" s="202">
        <v>39173</v>
      </c>
      <c r="O164" s="714">
        <v>101.1255</v>
      </c>
      <c r="P164" s="37">
        <f t="shared" si="32"/>
        <v>-0.20120000000000005</v>
      </c>
      <c r="Q164" s="264">
        <f t="shared" si="44"/>
        <v>-0.56000000000000005</v>
      </c>
      <c r="R164" s="395">
        <f t="shared" si="45"/>
        <v>101.33069999999999</v>
      </c>
      <c r="S164" s="298">
        <f t="shared" si="37"/>
        <v>-0.15743333333334419</v>
      </c>
      <c r="T164" s="690">
        <f t="shared" si="41"/>
        <v>101.43712857142857</v>
      </c>
      <c r="U164" s="267">
        <f t="shared" si="39"/>
        <v>-1.8371428571427373E-2</v>
      </c>
      <c r="V164" s="612" t="str">
        <f t="shared" si="33"/>
        <v>---</v>
      </c>
      <c r="W164" s="248">
        <v>0</v>
      </c>
      <c r="X164" s="648"/>
      <c r="Y164" s="217"/>
    </row>
    <row r="165" spans="1:25">
      <c r="A165" s="202">
        <v>39203</v>
      </c>
      <c r="B165" s="1766">
        <v>101.12902611668257</v>
      </c>
      <c r="C165" s="21">
        <f t="shared" si="34"/>
        <v>-0.17450737755024193</v>
      </c>
      <c r="D165" s="1771">
        <f t="shared" si="43"/>
        <v>-0.8</v>
      </c>
      <c r="E165" s="690">
        <f t="shared" si="38"/>
        <v>101.29991576769963</v>
      </c>
      <c r="F165" s="267">
        <f t="shared" si="35"/>
        <v>-0.16453373645641989</v>
      </c>
      <c r="G165" s="614">
        <f t="shared" si="40"/>
        <v>101.62139535751626</v>
      </c>
      <c r="H165" s="636">
        <f t="shared" si="36"/>
        <v>-0.15860827814456968</v>
      </c>
      <c r="I165" s="1738" t="s">
        <v>346</v>
      </c>
      <c r="J165" s="1753" t="str">
        <f t="shared" si="31"/>
        <v>---</v>
      </c>
      <c r="K165" s="1752">
        <v>0</v>
      </c>
      <c r="L165" s="1694"/>
      <c r="M165" s="10"/>
      <c r="N165" s="202">
        <v>39203</v>
      </c>
      <c r="O165" s="714">
        <v>100.8839</v>
      </c>
      <c r="P165" s="37">
        <f t="shared" si="32"/>
        <v>-0.24160000000000537</v>
      </c>
      <c r="Q165" s="264">
        <f t="shared" si="44"/>
        <v>-0.68</v>
      </c>
      <c r="R165" s="395">
        <f t="shared" si="45"/>
        <v>101.11203333333333</v>
      </c>
      <c r="S165" s="298">
        <f t="shared" si="37"/>
        <v>-0.2186666666666639</v>
      </c>
      <c r="T165" s="690">
        <f t="shared" si="41"/>
        <v>101.36215714285716</v>
      </c>
      <c r="U165" s="267">
        <f t="shared" si="39"/>
        <v>-7.4971428571416254E-2</v>
      </c>
      <c r="V165" s="612" t="str">
        <f t="shared" si="33"/>
        <v>---</v>
      </c>
      <c r="W165" s="248">
        <v>0</v>
      </c>
      <c r="X165" s="648"/>
      <c r="Y165" s="217"/>
    </row>
    <row r="166" spans="1:25">
      <c r="A166" s="202">
        <v>39234</v>
      </c>
      <c r="B166" s="1766">
        <v>100.93429583705233</v>
      </c>
      <c r="C166" s="21">
        <f t="shared" si="34"/>
        <v>-0.19473027963023526</v>
      </c>
      <c r="D166" s="1771">
        <f t="shared" si="43"/>
        <v>-1.2</v>
      </c>
      <c r="E166" s="690">
        <f t="shared" si="38"/>
        <v>101.12228514932258</v>
      </c>
      <c r="F166" s="267">
        <f t="shared" si="35"/>
        <v>-0.17763061837705152</v>
      </c>
      <c r="G166" s="614">
        <f t="shared" si="40"/>
        <v>101.45325447996251</v>
      </c>
      <c r="H166" s="636">
        <f t="shared" si="36"/>
        <v>-0.1681408775537534</v>
      </c>
      <c r="I166" s="1738" t="s">
        <v>346</v>
      </c>
      <c r="J166" s="1753" t="str">
        <f t="shared" si="31"/>
        <v>---</v>
      </c>
      <c r="K166" s="1752">
        <v>0</v>
      </c>
      <c r="L166" s="1694"/>
      <c r="M166" s="10"/>
      <c r="N166" s="202">
        <v>39234</v>
      </c>
      <c r="O166" s="714">
        <v>100.6134</v>
      </c>
      <c r="P166" s="37">
        <f t="shared" si="32"/>
        <v>-0.27049999999999841</v>
      </c>
      <c r="Q166" s="264">
        <f t="shared" si="44"/>
        <v>-0.78</v>
      </c>
      <c r="R166" s="395">
        <f t="shared" si="45"/>
        <v>100.87426666666666</v>
      </c>
      <c r="S166" s="298">
        <f t="shared" si="37"/>
        <v>-0.23776666666667268</v>
      </c>
      <c r="T166" s="690">
        <f t="shared" si="41"/>
        <v>101.23164285714286</v>
      </c>
      <c r="U166" s="267">
        <f t="shared" si="39"/>
        <v>-0.13051428571429824</v>
      </c>
      <c r="V166" s="612" t="str">
        <f t="shared" si="33"/>
        <v>---</v>
      </c>
      <c r="W166" s="248">
        <v>0</v>
      </c>
      <c r="X166" s="648"/>
      <c r="Y166" s="217"/>
    </row>
    <row r="167" spans="1:25">
      <c r="A167" s="202">
        <v>39264</v>
      </c>
      <c r="B167" s="1766">
        <v>100.77077986876498</v>
      </c>
      <c r="C167" s="21">
        <f t="shared" si="34"/>
        <v>-0.16351596828735637</v>
      </c>
      <c r="D167" s="1771">
        <f t="shared" si="43"/>
        <v>-1.4</v>
      </c>
      <c r="E167" s="690">
        <f t="shared" si="38"/>
        <v>100.94470060749995</v>
      </c>
      <c r="F167" s="267">
        <f t="shared" si="35"/>
        <v>-0.1775845418226254</v>
      </c>
      <c r="G167" s="614">
        <f t="shared" si="40"/>
        <v>101.28544385665587</v>
      </c>
      <c r="H167" s="636">
        <f t="shared" si="36"/>
        <v>-0.16781062330663588</v>
      </c>
      <c r="I167" s="1738" t="s">
        <v>346</v>
      </c>
      <c r="J167" s="1753" t="str">
        <f t="shared" si="31"/>
        <v>---</v>
      </c>
      <c r="K167" s="1752">
        <v>0</v>
      </c>
      <c r="L167" s="1694"/>
      <c r="M167" s="10"/>
      <c r="N167" s="202">
        <v>39264</v>
      </c>
      <c r="O167" s="714">
        <v>100.438</v>
      </c>
      <c r="P167" s="37">
        <f t="shared" si="32"/>
        <v>-0.17539999999999623</v>
      </c>
      <c r="Q167" s="264">
        <f t="shared" si="44"/>
        <v>-0.9</v>
      </c>
      <c r="R167" s="395">
        <f t="shared" si="45"/>
        <v>100.6451</v>
      </c>
      <c r="S167" s="298">
        <f t="shared" si="37"/>
        <v>-0.22916666666665719</v>
      </c>
      <c r="T167" s="690">
        <f t="shared" si="41"/>
        <v>101.07502857142856</v>
      </c>
      <c r="U167" s="267">
        <f t="shared" si="39"/>
        <v>-0.15661428571429781</v>
      </c>
      <c r="V167" s="612" t="str">
        <f t="shared" si="33"/>
        <v>---</v>
      </c>
      <c r="W167" s="248">
        <v>0</v>
      </c>
      <c r="X167" s="648"/>
      <c r="Y167" s="217"/>
    </row>
    <row r="168" spans="1:25">
      <c r="A168" s="202">
        <v>39295</v>
      </c>
      <c r="B168" s="1766">
        <v>100.63227280637153</v>
      </c>
      <c r="C168" s="21">
        <f t="shared" si="34"/>
        <v>-0.1385070623934439</v>
      </c>
      <c r="D168" s="1771">
        <f t="shared" si="43"/>
        <v>-1.6</v>
      </c>
      <c r="E168" s="690">
        <f t="shared" si="38"/>
        <v>100.77911617072961</v>
      </c>
      <c r="F168" s="267">
        <f t="shared" si="35"/>
        <v>-0.16558443677034518</v>
      </c>
      <c r="G168" s="614">
        <f t="shared" si="40"/>
        <v>101.12281759161995</v>
      </c>
      <c r="H168" s="636">
        <f t="shared" si="36"/>
        <v>-0.16262626503592514</v>
      </c>
      <c r="I168" s="1738" t="s">
        <v>346</v>
      </c>
      <c r="J168" s="1753" t="str">
        <f t="shared" si="31"/>
        <v>---</v>
      </c>
      <c r="K168" s="1752">
        <v>0</v>
      </c>
      <c r="L168" s="1694"/>
      <c r="M168" s="10"/>
      <c r="N168" s="202">
        <v>39295</v>
      </c>
      <c r="O168" s="714">
        <v>100.3126</v>
      </c>
      <c r="P168" s="37">
        <f t="shared" si="32"/>
        <v>-0.12539999999999907</v>
      </c>
      <c r="Q168" s="264">
        <f t="shared" si="44"/>
        <v>-0.95</v>
      </c>
      <c r="R168" s="395">
        <f t="shared" si="45"/>
        <v>100.45466666666668</v>
      </c>
      <c r="S168" s="298">
        <f t="shared" si="37"/>
        <v>-0.19043333333331702</v>
      </c>
      <c r="T168" s="690">
        <f t="shared" si="41"/>
        <v>100.89142857142858</v>
      </c>
      <c r="U168" s="267">
        <f t="shared" si="39"/>
        <v>-0.18359999999998422</v>
      </c>
      <c r="V168" s="612" t="str">
        <f t="shared" si="33"/>
        <v>---</v>
      </c>
      <c r="W168" s="248">
        <v>0</v>
      </c>
      <c r="X168" s="648"/>
      <c r="Y168" s="217"/>
    </row>
    <row r="169" spans="1:25">
      <c r="A169" s="202">
        <v>39326</v>
      </c>
      <c r="B169" s="1766">
        <v>100.55222826207741</v>
      </c>
      <c r="C169" s="21">
        <f t="shared" si="34"/>
        <v>-8.004454429412533E-2</v>
      </c>
      <c r="D169" s="1771">
        <f t="shared" si="43"/>
        <v>-1.7</v>
      </c>
      <c r="E169" s="690">
        <f t="shared" si="38"/>
        <v>100.65176031240463</v>
      </c>
      <c r="F169" s="267">
        <f t="shared" si="35"/>
        <v>-0.1273558583249752</v>
      </c>
      <c r="G169" s="614">
        <f t="shared" si="40"/>
        <v>100.96990343962359</v>
      </c>
      <c r="H169" s="636">
        <f t="shared" si="36"/>
        <v>-0.15291415199635594</v>
      </c>
      <c r="I169" s="1738" t="s">
        <v>346</v>
      </c>
      <c r="J169" s="1753" t="str">
        <f t="shared" si="31"/>
        <v>---</v>
      </c>
      <c r="K169" s="1752">
        <v>0</v>
      </c>
      <c r="L169" s="1694"/>
      <c r="M169" s="10"/>
      <c r="N169" s="202">
        <v>39326</v>
      </c>
      <c r="O169" s="714">
        <v>100.1438</v>
      </c>
      <c r="P169" s="37">
        <f t="shared" si="32"/>
        <v>-0.1688000000000045</v>
      </c>
      <c r="Q169" s="264">
        <f t="shared" si="44"/>
        <v>-1.1000000000000001</v>
      </c>
      <c r="R169" s="395">
        <f t="shared" si="45"/>
        <v>100.29813333333334</v>
      </c>
      <c r="S169" s="298">
        <f t="shared" si="37"/>
        <v>-0.15653333333334274</v>
      </c>
      <c r="T169" s="690">
        <f t="shared" si="41"/>
        <v>100.69198571428572</v>
      </c>
      <c r="U169" s="267">
        <f t="shared" si="39"/>
        <v>-0.1994428571428557</v>
      </c>
      <c r="V169" s="612" t="str">
        <f t="shared" si="33"/>
        <v>---</v>
      </c>
      <c r="W169" s="248">
        <v>0</v>
      </c>
      <c r="X169" s="648"/>
      <c r="Y169" s="217"/>
    </row>
    <row r="170" spans="1:25">
      <c r="A170" s="202">
        <v>39356</v>
      </c>
      <c r="B170" s="1766">
        <v>100.55465070902001</v>
      </c>
      <c r="C170" s="21">
        <f t="shared" si="34"/>
        <v>2.4224469426030737E-3</v>
      </c>
      <c r="D170" s="1771">
        <f t="shared" si="43"/>
        <v>-1.6</v>
      </c>
      <c r="E170" s="690">
        <f t="shared" si="38"/>
        <v>100.57971725915631</v>
      </c>
      <c r="F170" s="267">
        <f t="shared" si="35"/>
        <v>-7.2043053248322053E-2</v>
      </c>
      <c r="G170" s="614">
        <f t="shared" si="40"/>
        <v>100.83954101345739</v>
      </c>
      <c r="H170" s="636">
        <f t="shared" si="36"/>
        <v>-0.13036242616620086</v>
      </c>
      <c r="I170" s="1738" t="s">
        <v>346</v>
      </c>
      <c r="J170" s="1753" t="str">
        <f t="shared" si="31"/>
        <v>---</v>
      </c>
      <c r="K170" s="1752">
        <v>0</v>
      </c>
      <c r="L170" s="1694"/>
      <c r="M170" s="10"/>
      <c r="N170" s="202">
        <v>39356</v>
      </c>
      <c r="O170" s="714">
        <v>99.859679999999997</v>
      </c>
      <c r="P170" s="37">
        <f t="shared" si="32"/>
        <v>-0.28412000000000148</v>
      </c>
      <c r="Q170" s="264">
        <f t="shared" si="44"/>
        <v>-1.53</v>
      </c>
      <c r="R170" s="395">
        <f t="shared" si="45"/>
        <v>100.10536</v>
      </c>
      <c r="S170" s="298">
        <f t="shared" si="37"/>
        <v>-0.19277333333333502</v>
      </c>
      <c r="T170" s="690">
        <f t="shared" si="41"/>
        <v>100.48241142857144</v>
      </c>
      <c r="U170" s="267">
        <f t="shared" si="39"/>
        <v>-0.20957428571428238</v>
      </c>
      <c r="V170" s="612" t="str">
        <f t="shared" si="33"/>
        <v>---</v>
      </c>
      <c r="W170" s="248">
        <v>0</v>
      </c>
      <c r="X170" s="648"/>
      <c r="Y170" s="217"/>
    </row>
    <row r="171" spans="1:25">
      <c r="A171" s="202">
        <v>39387</v>
      </c>
      <c r="B171" s="1766">
        <v>100.61480262932116</v>
      </c>
      <c r="C171" s="21">
        <f t="shared" si="34"/>
        <v>6.0151920301152018E-2</v>
      </c>
      <c r="D171" s="1771">
        <f t="shared" si="43"/>
        <v>-1.5</v>
      </c>
      <c r="E171" s="690">
        <f t="shared" si="38"/>
        <v>100.5738938668062</v>
      </c>
      <c r="F171" s="267">
        <f t="shared" si="35"/>
        <v>-5.8233923501092022E-3</v>
      </c>
      <c r="G171" s="614">
        <f t="shared" si="40"/>
        <v>100.74115088989856</v>
      </c>
      <c r="H171" s="636">
        <f t="shared" si="36"/>
        <v>-9.8390123558829146E-2</v>
      </c>
      <c r="I171" s="1738" t="s">
        <v>350</v>
      </c>
      <c r="J171" s="1753" t="str">
        <f t="shared" si="31"/>
        <v>---</v>
      </c>
      <c r="K171" s="1752">
        <v>0</v>
      </c>
      <c r="L171" s="1694"/>
      <c r="M171" s="10"/>
      <c r="N171" s="202">
        <v>39387</v>
      </c>
      <c r="O171" s="714">
        <v>99.468190000000007</v>
      </c>
      <c r="P171" s="37">
        <f t="shared" si="32"/>
        <v>-0.39148999999999035</v>
      </c>
      <c r="Q171" s="264">
        <f t="shared" si="44"/>
        <v>-2.0299999999999998</v>
      </c>
      <c r="R171" s="395">
        <f t="shared" si="45"/>
        <v>99.823890000000006</v>
      </c>
      <c r="S171" s="298">
        <f t="shared" si="37"/>
        <v>-0.28146999999999878</v>
      </c>
      <c r="T171" s="690">
        <f t="shared" si="41"/>
        <v>100.24565285714286</v>
      </c>
      <c r="U171" s="267">
        <f t="shared" si="39"/>
        <v>-0.23675857142858092</v>
      </c>
      <c r="V171" s="612" t="str">
        <f t="shared" si="33"/>
        <v>---</v>
      </c>
      <c r="W171" s="248">
        <v>0</v>
      </c>
      <c r="X171" s="648"/>
      <c r="Y171" s="217"/>
    </row>
    <row r="172" spans="1:25">
      <c r="A172" s="203">
        <v>39417</v>
      </c>
      <c r="B172" s="1779">
        <v>100.73155004842896</v>
      </c>
      <c r="C172" s="22">
        <f t="shared" si="34"/>
        <v>0.11674741910779574</v>
      </c>
      <c r="D172" s="1772">
        <f t="shared" si="43"/>
        <v>-1.2</v>
      </c>
      <c r="E172" s="691">
        <f t="shared" si="38"/>
        <v>100.63366779559004</v>
      </c>
      <c r="F172" s="268">
        <f t="shared" si="35"/>
        <v>5.9773928783840802E-2</v>
      </c>
      <c r="G172" s="615">
        <f t="shared" si="40"/>
        <v>100.68436859443376</v>
      </c>
      <c r="H172" s="637">
        <f t="shared" si="36"/>
        <v>-5.6782295464799404E-2</v>
      </c>
      <c r="I172" s="1739" t="s">
        <v>350</v>
      </c>
      <c r="J172" s="1754" t="str">
        <f t="shared" si="31"/>
        <v>---</v>
      </c>
      <c r="K172" s="1782">
        <v>0</v>
      </c>
      <c r="L172" s="1695"/>
      <c r="M172" s="10"/>
      <c r="N172" s="203">
        <v>39417</v>
      </c>
      <c r="O172" s="715">
        <v>99.120800000000003</v>
      </c>
      <c r="P172" s="243">
        <f t="shared" si="32"/>
        <v>-0.34739000000000431</v>
      </c>
      <c r="Q172" s="544">
        <f t="shared" si="44"/>
        <v>-2.38</v>
      </c>
      <c r="R172" s="493">
        <f t="shared" si="45"/>
        <v>99.482889999999998</v>
      </c>
      <c r="S172" s="491">
        <f t="shared" si="37"/>
        <v>-0.34100000000000819</v>
      </c>
      <c r="T172" s="691">
        <f t="shared" si="41"/>
        <v>99.993781428571438</v>
      </c>
      <c r="U172" s="268">
        <f t="shared" si="39"/>
        <v>-0.25187142857141964</v>
      </c>
      <c r="V172" s="612" t="str">
        <f t="shared" si="33"/>
        <v>---</v>
      </c>
      <c r="W172" s="248">
        <v>0</v>
      </c>
      <c r="X172" s="648"/>
      <c r="Y172" s="217"/>
    </row>
    <row r="173" spans="1:25">
      <c r="A173" s="202">
        <v>39448</v>
      </c>
      <c r="B173" s="1766">
        <v>100.90709640139771</v>
      </c>
      <c r="C173" s="21">
        <f t="shared" si="34"/>
        <v>0.17554635296875176</v>
      </c>
      <c r="D173" s="1771">
        <f t="shared" si="43"/>
        <v>-0.8</v>
      </c>
      <c r="E173" s="690">
        <f t="shared" si="38"/>
        <v>100.75114969304929</v>
      </c>
      <c r="F173" s="267">
        <f t="shared" si="35"/>
        <v>0.11748189745924265</v>
      </c>
      <c r="G173" s="614">
        <f t="shared" si="40"/>
        <v>100.68048296076881</v>
      </c>
      <c r="H173" s="636">
        <f t="shared" si="36"/>
        <v>-3.8856336649502055E-3</v>
      </c>
      <c r="I173" s="1738" t="s">
        <v>344</v>
      </c>
      <c r="J173" s="1755" t="str">
        <f t="shared" si="31"/>
        <v>---</v>
      </c>
      <c r="K173" s="1752">
        <v>0</v>
      </c>
      <c r="L173" s="1694"/>
      <c r="M173" s="10"/>
      <c r="N173" s="202">
        <v>39448</v>
      </c>
      <c r="O173" s="714">
        <v>98.841650000000001</v>
      </c>
      <c r="P173" s="37">
        <f t="shared" si="32"/>
        <v>-0.27915000000000134</v>
      </c>
      <c r="Q173" s="264">
        <f t="shared" si="44"/>
        <v>-2.71</v>
      </c>
      <c r="R173" s="395">
        <f t="shared" si="45"/>
        <v>99.14354666666668</v>
      </c>
      <c r="S173" s="298">
        <f t="shared" si="37"/>
        <v>-0.33934333333331779</v>
      </c>
      <c r="T173" s="690">
        <f t="shared" si="41"/>
        <v>99.740674285714277</v>
      </c>
      <c r="U173" s="267">
        <f t="shared" si="39"/>
        <v>-0.25310714285716074</v>
      </c>
      <c r="V173" s="612" t="str">
        <f t="shared" si="33"/>
        <v>---</v>
      </c>
      <c r="W173" s="248">
        <v>0</v>
      </c>
      <c r="X173" s="648"/>
      <c r="Y173" s="217"/>
    </row>
    <row r="174" spans="1:25">
      <c r="A174" s="202">
        <v>39479</v>
      </c>
      <c r="B174" s="1766">
        <v>101.12470429458195</v>
      </c>
      <c r="C174" s="21">
        <f t="shared" si="34"/>
        <v>0.2176078931842369</v>
      </c>
      <c r="D174" s="1771">
        <f t="shared" si="43"/>
        <v>-0.5</v>
      </c>
      <c r="E174" s="690">
        <f t="shared" si="38"/>
        <v>100.92111691480288</v>
      </c>
      <c r="F174" s="267">
        <f t="shared" si="35"/>
        <v>0.1699672217535948</v>
      </c>
      <c r="G174" s="614">
        <f t="shared" si="40"/>
        <v>100.73104359302839</v>
      </c>
      <c r="H174" s="636">
        <f t="shared" si="36"/>
        <v>5.05606322595753E-2</v>
      </c>
      <c r="I174" s="1738" t="s">
        <v>344</v>
      </c>
      <c r="J174" s="1753" t="str">
        <f t="shared" si="31"/>
        <v>---</v>
      </c>
      <c r="K174" s="1752">
        <v>0</v>
      </c>
      <c r="L174" s="1694"/>
      <c r="M174" s="10"/>
      <c r="N174" s="202">
        <v>39479</v>
      </c>
      <c r="O174" s="714">
        <v>98.571460000000002</v>
      </c>
      <c r="P174" s="37">
        <f t="shared" si="32"/>
        <v>-0.27018999999999949</v>
      </c>
      <c r="Q174" s="264">
        <f t="shared" si="44"/>
        <v>-2.92</v>
      </c>
      <c r="R174" s="395">
        <f t="shared" si="45"/>
        <v>98.844636666666659</v>
      </c>
      <c r="S174" s="298">
        <f t="shared" si="37"/>
        <v>-0.29891000000002066</v>
      </c>
      <c r="T174" s="690">
        <f t="shared" si="41"/>
        <v>99.474025714285716</v>
      </c>
      <c r="U174" s="267">
        <f t="shared" si="39"/>
        <v>-0.26664857142856135</v>
      </c>
      <c r="V174" s="612" t="str">
        <f t="shared" si="33"/>
        <v>---</v>
      </c>
      <c r="W174" s="248">
        <v>0</v>
      </c>
      <c r="X174" s="648"/>
      <c r="Y174" s="217"/>
    </row>
    <row r="175" spans="1:25">
      <c r="A175" s="202">
        <v>39508</v>
      </c>
      <c r="B175" s="1766">
        <v>101.32928378356112</v>
      </c>
      <c r="C175" s="21">
        <f t="shared" si="34"/>
        <v>0.20457948897917788</v>
      </c>
      <c r="D175" s="1771">
        <f t="shared" si="43"/>
        <v>-0.1</v>
      </c>
      <c r="E175" s="690">
        <f t="shared" si="38"/>
        <v>101.12036149318025</v>
      </c>
      <c r="F175" s="267">
        <f t="shared" si="35"/>
        <v>0.19924457837737464</v>
      </c>
      <c r="G175" s="614">
        <f t="shared" si="40"/>
        <v>100.83061658976976</v>
      </c>
      <c r="H175" s="636">
        <f t="shared" si="36"/>
        <v>9.9572996741372322E-2</v>
      </c>
      <c r="I175" s="1738" t="s">
        <v>344</v>
      </c>
      <c r="J175" s="1753" t="str">
        <f t="shared" si="31"/>
        <v>---</v>
      </c>
      <c r="K175" s="1752">
        <v>0</v>
      </c>
      <c r="L175" s="1694"/>
      <c r="M175" s="10"/>
      <c r="N175" s="202">
        <v>39508</v>
      </c>
      <c r="O175" s="714">
        <v>98.253579999999999</v>
      </c>
      <c r="P175" s="37">
        <f t="shared" si="32"/>
        <v>-0.31788000000000238</v>
      </c>
      <c r="Q175" s="264">
        <f t="shared" si="44"/>
        <v>-3.03</v>
      </c>
      <c r="R175" s="395">
        <f t="shared" si="45"/>
        <v>98.555563333333339</v>
      </c>
      <c r="S175" s="298">
        <f t="shared" si="37"/>
        <v>-0.28907333333332019</v>
      </c>
      <c r="T175" s="690">
        <f t="shared" si="41"/>
        <v>99.179880000000011</v>
      </c>
      <c r="U175" s="267">
        <f t="shared" si="39"/>
        <v>-0.29414571428570468</v>
      </c>
      <c r="V175" s="612" t="str">
        <f t="shared" si="33"/>
        <v>---</v>
      </c>
      <c r="W175" s="248">
        <v>0</v>
      </c>
      <c r="X175" s="648"/>
      <c r="Y175" s="217"/>
    </row>
    <row r="176" spans="1:25">
      <c r="A176" s="202">
        <v>39539</v>
      </c>
      <c r="B176" s="1766">
        <v>101.47229968352687</v>
      </c>
      <c r="C176" s="21">
        <f t="shared" si="34"/>
        <v>0.14301589996574648</v>
      </c>
      <c r="D176" s="1771">
        <f t="shared" si="43"/>
        <v>0.2</v>
      </c>
      <c r="E176" s="690">
        <f t="shared" si="38"/>
        <v>101.30876258722333</v>
      </c>
      <c r="F176" s="267">
        <f t="shared" si="35"/>
        <v>0.1884010940430727</v>
      </c>
      <c r="G176" s="614">
        <f t="shared" si="40"/>
        <v>100.96205536426255</v>
      </c>
      <c r="H176" s="636">
        <f t="shared" si="36"/>
        <v>0.13143877449279273</v>
      </c>
      <c r="I176" s="1738" t="s">
        <v>344</v>
      </c>
      <c r="J176" s="1753" t="str">
        <f t="shared" si="31"/>
        <v>山</v>
      </c>
      <c r="K176" s="1752">
        <v>1</v>
      </c>
      <c r="L176" s="1694"/>
      <c r="M176" s="10"/>
      <c r="N176" s="202">
        <v>39539</v>
      </c>
      <c r="O176" s="714">
        <v>97.828199999999995</v>
      </c>
      <c r="P176" s="37">
        <f t="shared" si="32"/>
        <v>-0.42538000000000409</v>
      </c>
      <c r="Q176" s="264">
        <f t="shared" si="44"/>
        <v>-3.26</v>
      </c>
      <c r="R176" s="395">
        <f t="shared" si="45"/>
        <v>98.217746666666656</v>
      </c>
      <c r="S176" s="298">
        <f t="shared" si="37"/>
        <v>-0.33781666666668286</v>
      </c>
      <c r="T176" s="690">
        <f t="shared" si="41"/>
        <v>98.849080000000001</v>
      </c>
      <c r="U176" s="267">
        <f t="shared" si="39"/>
        <v>-0.33080000000001064</v>
      </c>
      <c r="V176" s="612" t="str">
        <f t="shared" si="33"/>
        <v>---</v>
      </c>
      <c r="W176" s="248">
        <v>0</v>
      </c>
      <c r="X176" s="648"/>
      <c r="Y176" s="217"/>
    </row>
    <row r="177" spans="1:25">
      <c r="A177" s="202">
        <v>39569</v>
      </c>
      <c r="B177" s="1766">
        <v>101.46100037858378</v>
      </c>
      <c r="C177" s="21">
        <f t="shared" si="34"/>
        <v>-1.1299304943094057E-2</v>
      </c>
      <c r="D177" s="1771">
        <f t="shared" si="43"/>
        <v>0.3</v>
      </c>
      <c r="E177" s="690">
        <f t="shared" si="38"/>
        <v>101.42086128189059</v>
      </c>
      <c r="F177" s="267">
        <f t="shared" si="35"/>
        <v>0.1120986946672673</v>
      </c>
      <c r="G177" s="614">
        <f t="shared" si="40"/>
        <v>101.09153388848594</v>
      </c>
      <c r="H177" s="636">
        <f t="shared" si="36"/>
        <v>0.12947852422338713</v>
      </c>
      <c r="I177" s="1738" t="s">
        <v>344</v>
      </c>
      <c r="J177" s="1753" t="str">
        <f t="shared" si="31"/>
        <v>---</v>
      </c>
      <c r="K177" s="1752">
        <v>0</v>
      </c>
      <c r="L177" s="1694"/>
      <c r="M177" s="10"/>
      <c r="N177" s="202">
        <v>39569</v>
      </c>
      <c r="O177" s="714">
        <v>97.384749999999997</v>
      </c>
      <c r="P177" s="37">
        <f t="shared" si="32"/>
        <v>-0.44344999999999857</v>
      </c>
      <c r="Q177" s="264">
        <f t="shared" si="44"/>
        <v>-3.47</v>
      </c>
      <c r="R177" s="395">
        <f t="shared" si="45"/>
        <v>97.822176666666664</v>
      </c>
      <c r="S177" s="298">
        <f t="shared" si="37"/>
        <v>-0.39556999999999221</v>
      </c>
      <c r="T177" s="690">
        <f t="shared" si="41"/>
        <v>98.495518571428576</v>
      </c>
      <c r="U177" s="267">
        <f t="shared" si="39"/>
        <v>-0.35356142857142459</v>
      </c>
      <c r="V177" s="612" t="str">
        <f t="shared" si="33"/>
        <v>---</v>
      </c>
      <c r="W177" s="248">
        <v>0</v>
      </c>
      <c r="X177" s="648"/>
      <c r="Y177" s="217"/>
    </row>
    <row r="178" spans="1:25">
      <c r="A178" s="202">
        <v>39600</v>
      </c>
      <c r="B178" s="1766">
        <v>101.25766941893396</v>
      </c>
      <c r="C178" s="21">
        <f t="shared" si="34"/>
        <v>-0.20333095964981851</v>
      </c>
      <c r="D178" s="1771">
        <f t="shared" si="43"/>
        <v>0.3</v>
      </c>
      <c r="E178" s="690">
        <f t="shared" si="38"/>
        <v>101.39698982701486</v>
      </c>
      <c r="F178" s="267">
        <f t="shared" si="35"/>
        <v>-2.3871454875731501E-2</v>
      </c>
      <c r="G178" s="614">
        <f t="shared" si="40"/>
        <v>101.18337200128776</v>
      </c>
      <c r="H178" s="636">
        <f t="shared" si="36"/>
        <v>9.1838112801823968E-2</v>
      </c>
      <c r="I178" s="1738" t="s">
        <v>350</v>
      </c>
      <c r="J178" s="1753" t="str">
        <f t="shared" si="31"/>
        <v>---</v>
      </c>
      <c r="K178" s="1752">
        <v>0</v>
      </c>
      <c r="L178" s="1694"/>
      <c r="M178" s="10"/>
      <c r="N178" s="202">
        <v>39600</v>
      </c>
      <c r="O178" s="714">
        <v>97.007840000000002</v>
      </c>
      <c r="P178" s="37">
        <f t="shared" si="32"/>
        <v>-0.37690999999999519</v>
      </c>
      <c r="Q178" s="264">
        <f t="shared" si="44"/>
        <v>-3.58</v>
      </c>
      <c r="R178" s="395">
        <f t="shared" si="45"/>
        <v>97.406929999999988</v>
      </c>
      <c r="S178" s="298">
        <f t="shared" si="37"/>
        <v>-0.41524666666667542</v>
      </c>
      <c r="T178" s="690">
        <f t="shared" si="41"/>
        <v>98.144040000000004</v>
      </c>
      <c r="U178" s="267">
        <f t="shared" si="39"/>
        <v>-0.3514785714285722</v>
      </c>
      <c r="V178" s="612" t="str">
        <f t="shared" si="33"/>
        <v>---</v>
      </c>
      <c r="W178" s="248">
        <v>0</v>
      </c>
      <c r="X178" s="648"/>
      <c r="Y178" s="217"/>
    </row>
    <row r="179" spans="1:25">
      <c r="A179" s="202">
        <v>39630</v>
      </c>
      <c r="B179" s="1766">
        <v>100.85681220013522</v>
      </c>
      <c r="C179" s="21">
        <f t="shared" si="34"/>
        <v>-0.40085721879873404</v>
      </c>
      <c r="D179" s="1771">
        <f t="shared" si="43"/>
        <v>0.1</v>
      </c>
      <c r="E179" s="690">
        <f t="shared" si="38"/>
        <v>101.19182733255099</v>
      </c>
      <c r="F179" s="267">
        <f t="shared" si="35"/>
        <v>-0.20516249446387747</v>
      </c>
      <c r="G179" s="614">
        <f t="shared" si="40"/>
        <v>101.20126659438866</v>
      </c>
      <c r="H179" s="636">
        <f t="shared" si="36"/>
        <v>1.7894593100891143E-2</v>
      </c>
      <c r="I179" s="1738" t="s">
        <v>350</v>
      </c>
      <c r="J179" s="1753" t="str">
        <f t="shared" si="31"/>
        <v>---</v>
      </c>
      <c r="K179" s="1752">
        <v>0</v>
      </c>
      <c r="L179" s="1694"/>
      <c r="M179" s="10"/>
      <c r="N179" s="202">
        <v>39630</v>
      </c>
      <c r="O179" s="714">
        <v>96.724080000000001</v>
      </c>
      <c r="P179" s="37">
        <f t="shared" si="32"/>
        <v>-0.2837600000000009</v>
      </c>
      <c r="Q179" s="264">
        <f t="shared" si="44"/>
        <v>-3.7</v>
      </c>
      <c r="R179" s="395">
        <f t="shared" si="45"/>
        <v>97.038889999999995</v>
      </c>
      <c r="S179" s="298">
        <f t="shared" si="37"/>
        <v>-0.36803999999999348</v>
      </c>
      <c r="T179" s="690">
        <f t="shared" si="41"/>
        <v>97.801651428571418</v>
      </c>
      <c r="U179" s="267">
        <f t="shared" si="39"/>
        <v>-0.34238857142858592</v>
      </c>
      <c r="V179" s="612" t="str">
        <f t="shared" si="33"/>
        <v>---</v>
      </c>
      <c r="W179" s="248">
        <v>0</v>
      </c>
      <c r="X179" s="648"/>
      <c r="Y179" s="217"/>
    </row>
    <row r="180" spans="1:25">
      <c r="A180" s="202">
        <v>39661</v>
      </c>
      <c r="B180" s="1766">
        <v>100.2720665021637</v>
      </c>
      <c r="C180" s="21">
        <f t="shared" si="34"/>
        <v>-0.58474569797152753</v>
      </c>
      <c r="D180" s="1771">
        <f t="shared" si="43"/>
        <v>-0.4</v>
      </c>
      <c r="E180" s="690">
        <f t="shared" si="38"/>
        <v>100.79551604041096</v>
      </c>
      <c r="F180" s="267">
        <f t="shared" si="35"/>
        <v>-0.39631129214002669</v>
      </c>
      <c r="G180" s="614">
        <f t="shared" si="40"/>
        <v>101.11054803735524</v>
      </c>
      <c r="H180" s="636">
        <f t="shared" si="36"/>
        <v>-9.0718557033412139E-2</v>
      </c>
      <c r="I180" s="1738" t="s">
        <v>346</v>
      </c>
      <c r="J180" s="1753" t="str">
        <f t="shared" si="31"/>
        <v>---</v>
      </c>
      <c r="K180" s="1752">
        <v>0</v>
      </c>
      <c r="L180" s="1694"/>
      <c r="M180" s="10"/>
      <c r="N180" s="202">
        <v>39661</v>
      </c>
      <c r="O180" s="714">
        <v>96.547839999999994</v>
      </c>
      <c r="P180" s="37">
        <f t="shared" si="32"/>
        <v>-0.17624000000000706</v>
      </c>
      <c r="Q180" s="264">
        <f t="shared" si="44"/>
        <v>-3.75</v>
      </c>
      <c r="R180" s="395">
        <f t="shared" si="45"/>
        <v>96.759920000000008</v>
      </c>
      <c r="S180" s="298">
        <f t="shared" si="37"/>
        <v>-0.27896999999998684</v>
      </c>
      <c r="T180" s="690">
        <f t="shared" si="41"/>
        <v>97.473964285714274</v>
      </c>
      <c r="U180" s="267">
        <f t="shared" si="39"/>
        <v>-0.32768714285714395</v>
      </c>
      <c r="V180" s="612" t="str">
        <f t="shared" si="33"/>
        <v>---</v>
      </c>
      <c r="W180" s="248">
        <v>0</v>
      </c>
      <c r="X180" s="648"/>
      <c r="Y180" s="217"/>
    </row>
    <row r="181" spans="1:25">
      <c r="A181" s="202">
        <v>39692</v>
      </c>
      <c r="B181" s="1766">
        <v>99.516144587072432</v>
      </c>
      <c r="C181" s="21">
        <f t="shared" si="34"/>
        <v>-0.75592191509126394</v>
      </c>
      <c r="D181" s="1771">
        <f t="shared" si="43"/>
        <v>-1</v>
      </c>
      <c r="E181" s="690">
        <f t="shared" si="38"/>
        <v>100.21500776312378</v>
      </c>
      <c r="F181" s="267">
        <f t="shared" si="35"/>
        <v>-0.58050827728717991</v>
      </c>
      <c r="G181" s="614">
        <f t="shared" si="40"/>
        <v>100.88075379342528</v>
      </c>
      <c r="H181" s="636">
        <f t="shared" si="36"/>
        <v>-0.22979424392995895</v>
      </c>
      <c r="I181" s="1738" t="s">
        <v>346</v>
      </c>
      <c r="J181" s="1753" t="str">
        <f t="shared" si="31"/>
        <v>---</v>
      </c>
      <c r="K181" s="1752">
        <v>0</v>
      </c>
      <c r="L181" s="1694"/>
      <c r="M181" s="10"/>
      <c r="N181" s="202">
        <v>39692</v>
      </c>
      <c r="O181" s="714">
        <v>96.461650000000006</v>
      </c>
      <c r="P181" s="37">
        <f t="shared" si="32"/>
        <v>-8.6189999999987776E-2</v>
      </c>
      <c r="Q181" s="264">
        <f t="shared" si="44"/>
        <v>-3.68</v>
      </c>
      <c r="R181" s="395">
        <f t="shared" si="45"/>
        <v>96.577856666666662</v>
      </c>
      <c r="S181" s="298">
        <f t="shared" si="37"/>
        <v>-0.18206333333334612</v>
      </c>
      <c r="T181" s="690">
        <f t="shared" si="41"/>
        <v>97.172562857142836</v>
      </c>
      <c r="U181" s="267">
        <f t="shared" si="39"/>
        <v>-0.30140142857143815</v>
      </c>
      <c r="V181" s="612" t="str">
        <f t="shared" si="33"/>
        <v>---</v>
      </c>
      <c r="W181" s="248">
        <v>0</v>
      </c>
      <c r="X181" s="648"/>
      <c r="Y181" s="217"/>
    </row>
    <row r="182" spans="1:25">
      <c r="A182" s="202">
        <v>39722</v>
      </c>
      <c r="B182" s="1766">
        <v>98.60642057120522</v>
      </c>
      <c r="C182" s="21">
        <f t="shared" si="34"/>
        <v>-0.90972401586721219</v>
      </c>
      <c r="D182" s="1771">
        <f t="shared" si="43"/>
        <v>-1.9</v>
      </c>
      <c r="E182" s="690">
        <f t="shared" si="38"/>
        <v>99.464877220147116</v>
      </c>
      <c r="F182" s="267">
        <f t="shared" si="35"/>
        <v>-0.75013054297666315</v>
      </c>
      <c r="G182" s="614">
        <f t="shared" si="40"/>
        <v>100.49177333451732</v>
      </c>
      <c r="H182" s="636">
        <f t="shared" si="36"/>
        <v>-0.38898045890796595</v>
      </c>
      <c r="I182" s="1738" t="s">
        <v>346</v>
      </c>
      <c r="J182" s="1753" t="str">
        <f t="shared" si="31"/>
        <v>---</v>
      </c>
      <c r="K182" s="1752">
        <v>0</v>
      </c>
      <c r="L182" s="1694"/>
      <c r="M182" s="10"/>
      <c r="N182" s="202">
        <v>39722</v>
      </c>
      <c r="O182" s="714">
        <v>96.288730000000001</v>
      </c>
      <c r="P182" s="37">
        <f t="shared" si="32"/>
        <v>-0.17292000000000485</v>
      </c>
      <c r="Q182" s="264">
        <f t="shared" si="44"/>
        <v>-3.58</v>
      </c>
      <c r="R182" s="395">
        <f t="shared" si="45"/>
        <v>96.43274000000001</v>
      </c>
      <c r="S182" s="298">
        <f t="shared" si="37"/>
        <v>-0.14511666666665235</v>
      </c>
      <c r="T182" s="690">
        <f t="shared" si="41"/>
        <v>96.891869999999997</v>
      </c>
      <c r="U182" s="267">
        <f t="shared" si="39"/>
        <v>-0.28069285714283865</v>
      </c>
      <c r="V182" s="612" t="str">
        <f t="shared" si="33"/>
        <v>---</v>
      </c>
      <c r="W182" s="248">
        <v>0</v>
      </c>
      <c r="X182" s="648"/>
      <c r="Y182" s="217"/>
    </row>
    <row r="183" spans="1:25">
      <c r="A183" s="202">
        <v>39753</v>
      </c>
      <c r="B183" s="1766">
        <v>97.602662050859138</v>
      </c>
      <c r="C183" s="21">
        <f t="shared" si="34"/>
        <v>-1.0037585203460822</v>
      </c>
      <c r="D183" s="1771">
        <f t="shared" si="43"/>
        <v>-3</v>
      </c>
      <c r="E183" s="690">
        <f t="shared" si="38"/>
        <v>98.575075736378935</v>
      </c>
      <c r="F183" s="267">
        <f t="shared" si="35"/>
        <v>-0.88980148376818136</v>
      </c>
      <c r="G183" s="614">
        <f t="shared" si="40"/>
        <v>99.938967958421927</v>
      </c>
      <c r="H183" s="636">
        <f t="shared" si="36"/>
        <v>-0.55280537609539238</v>
      </c>
      <c r="I183" s="1738" t="s">
        <v>346</v>
      </c>
      <c r="J183" s="1753" t="str">
        <f t="shared" si="31"/>
        <v>---</v>
      </c>
      <c r="K183" s="1752">
        <v>0</v>
      </c>
      <c r="L183" s="1694"/>
      <c r="M183" s="10"/>
      <c r="N183" s="202">
        <v>39753</v>
      </c>
      <c r="O183" s="714">
        <v>96.082890000000006</v>
      </c>
      <c r="P183" s="37">
        <f t="shared" si="32"/>
        <v>-0.20583999999999492</v>
      </c>
      <c r="Q183" s="264">
        <f t="shared" si="44"/>
        <v>-3.4</v>
      </c>
      <c r="R183" s="395">
        <f t="shared" si="45"/>
        <v>96.277756666666676</v>
      </c>
      <c r="S183" s="298">
        <f t="shared" si="37"/>
        <v>-0.15498333333333392</v>
      </c>
      <c r="T183" s="690">
        <f t="shared" si="41"/>
        <v>96.642540000000011</v>
      </c>
      <c r="U183" s="267">
        <f t="shared" si="39"/>
        <v>-0.24932999999998628</v>
      </c>
      <c r="V183" s="612" t="str">
        <f t="shared" si="33"/>
        <v>---</v>
      </c>
      <c r="W183" s="248">
        <v>0</v>
      </c>
      <c r="X183" s="648"/>
      <c r="Y183" s="217"/>
    </row>
    <row r="184" spans="1:25">
      <c r="A184" s="202">
        <v>39783</v>
      </c>
      <c r="B184" s="1766">
        <v>96.611970094560633</v>
      </c>
      <c r="C184" s="21">
        <f t="shared" si="34"/>
        <v>-0.99069195629850526</v>
      </c>
      <c r="D184" s="1771">
        <f t="shared" si="43"/>
        <v>-4.0999999999999996</v>
      </c>
      <c r="E184" s="690">
        <f t="shared" si="38"/>
        <v>97.607017572208335</v>
      </c>
      <c r="F184" s="267">
        <f t="shared" si="35"/>
        <v>-0.96805816417059987</v>
      </c>
      <c r="G184" s="614">
        <f t="shared" si="40"/>
        <v>99.246249346418608</v>
      </c>
      <c r="H184" s="636">
        <f t="shared" si="36"/>
        <v>-0.69271861200331841</v>
      </c>
      <c r="I184" s="1738" t="s">
        <v>346</v>
      </c>
      <c r="J184" s="1753" t="str">
        <f t="shared" si="31"/>
        <v>---</v>
      </c>
      <c r="K184" s="1752">
        <v>0</v>
      </c>
      <c r="L184" s="1694"/>
      <c r="M184" s="10"/>
      <c r="N184" s="202">
        <v>39783</v>
      </c>
      <c r="O184" s="714">
        <v>95.887439999999998</v>
      </c>
      <c r="P184" s="37">
        <f t="shared" si="32"/>
        <v>-0.19545000000000812</v>
      </c>
      <c r="Q184" s="544">
        <f t="shared" si="44"/>
        <v>-3.26</v>
      </c>
      <c r="R184" s="395">
        <f t="shared" si="45"/>
        <v>96.086353333333321</v>
      </c>
      <c r="S184" s="298">
        <f t="shared" si="37"/>
        <v>-0.19140333333335491</v>
      </c>
      <c r="T184" s="690">
        <f t="shared" si="41"/>
        <v>96.428638571428564</v>
      </c>
      <c r="U184" s="267">
        <f t="shared" si="39"/>
        <v>-0.21390142857144667</v>
      </c>
      <c r="V184" s="612" t="str">
        <f t="shared" si="33"/>
        <v>---</v>
      </c>
      <c r="W184" s="248">
        <v>0</v>
      </c>
      <c r="X184" s="648"/>
      <c r="Y184" s="217"/>
    </row>
    <row r="185" spans="1:25">
      <c r="A185" s="201">
        <v>39814</v>
      </c>
      <c r="B185" s="1780">
        <v>95.736304344047397</v>
      </c>
      <c r="C185" s="36">
        <f t="shared" si="34"/>
        <v>-0.87566575051323525</v>
      </c>
      <c r="D185" s="1770">
        <f t="shared" si="43"/>
        <v>-5.0999999999999996</v>
      </c>
      <c r="E185" s="692">
        <f t="shared" si="38"/>
        <v>96.650312163155718</v>
      </c>
      <c r="F185" s="269">
        <f t="shared" si="35"/>
        <v>-0.95670540905261703</v>
      </c>
      <c r="G185" s="616">
        <f t="shared" si="40"/>
        <v>98.457482907149114</v>
      </c>
      <c r="H185" s="638">
        <f t="shared" si="36"/>
        <v>-0.78876643926949441</v>
      </c>
      <c r="I185" s="1740" t="s">
        <v>346</v>
      </c>
      <c r="J185" s="1753" t="str">
        <f t="shared" si="31"/>
        <v>---</v>
      </c>
      <c r="K185" s="1781">
        <v>0</v>
      </c>
      <c r="L185" s="1794"/>
      <c r="M185" s="10"/>
      <c r="N185" s="201">
        <v>39814</v>
      </c>
      <c r="O185" s="716">
        <v>95.830680000000001</v>
      </c>
      <c r="P185" s="245">
        <f t="shared" si="32"/>
        <v>-5.6759999999997035E-2</v>
      </c>
      <c r="Q185" s="264">
        <f t="shared" si="44"/>
        <v>-3.05</v>
      </c>
      <c r="R185" s="645">
        <f t="shared" si="45"/>
        <v>95.933670000000006</v>
      </c>
      <c r="S185" s="646">
        <f t="shared" si="37"/>
        <v>-0.15268333333331441</v>
      </c>
      <c r="T185" s="692">
        <f t="shared" si="41"/>
        <v>96.260472857142858</v>
      </c>
      <c r="U185" s="269">
        <f t="shared" si="39"/>
        <v>-0.16816571428570626</v>
      </c>
      <c r="V185" s="612" t="str">
        <f t="shared" si="33"/>
        <v>---</v>
      </c>
      <c r="W185" s="248">
        <v>0</v>
      </c>
      <c r="X185" s="648"/>
      <c r="Y185" s="217"/>
    </row>
    <row r="186" spans="1:25">
      <c r="A186" s="202">
        <v>39845</v>
      </c>
      <c r="B186" s="1766">
        <v>95.115257249365996</v>
      </c>
      <c r="C186" s="21">
        <f t="shared" si="34"/>
        <v>-0.62104709468140129</v>
      </c>
      <c r="D186" s="1771">
        <f t="shared" si="43"/>
        <v>-5.9</v>
      </c>
      <c r="E186" s="690">
        <f t="shared" si="38"/>
        <v>95.821177229324675</v>
      </c>
      <c r="F186" s="267">
        <f t="shared" si="35"/>
        <v>-0.82913493383104253</v>
      </c>
      <c r="G186" s="614">
        <f t="shared" si="40"/>
        <v>97.637260771324932</v>
      </c>
      <c r="H186" s="636">
        <f t="shared" si="36"/>
        <v>-0.82022213582418146</v>
      </c>
      <c r="I186" s="1738" t="s">
        <v>346</v>
      </c>
      <c r="J186" s="1753" t="str">
        <f t="shared" si="31"/>
        <v>---</v>
      </c>
      <c r="K186" s="1752">
        <v>0</v>
      </c>
      <c r="L186" s="1694"/>
      <c r="M186" s="10"/>
      <c r="N186" s="202">
        <v>39845</v>
      </c>
      <c r="O186" s="714">
        <v>95.990350000000007</v>
      </c>
      <c r="P186" s="37">
        <f t="shared" si="32"/>
        <v>0.15967000000000553</v>
      </c>
      <c r="Q186" s="264">
        <f t="shared" si="44"/>
        <v>-2.62</v>
      </c>
      <c r="R186" s="395">
        <f t="shared" si="45"/>
        <v>95.902823333333345</v>
      </c>
      <c r="S186" s="298">
        <f t="shared" si="37"/>
        <v>-3.0846666666661804E-2</v>
      </c>
      <c r="T186" s="690">
        <f t="shared" si="41"/>
        <v>96.155654285714292</v>
      </c>
      <c r="U186" s="267">
        <f t="shared" si="39"/>
        <v>-0.10481857142856654</v>
      </c>
      <c r="V186" s="612" t="str">
        <f t="shared" si="33"/>
        <v>---</v>
      </c>
      <c r="W186" s="248">
        <v>0</v>
      </c>
      <c r="X186" s="648"/>
      <c r="Y186" s="217"/>
    </row>
    <row r="187" spans="1:25">
      <c r="A187" s="202">
        <v>39873</v>
      </c>
      <c r="B187" s="1766">
        <v>94.821546562561892</v>
      </c>
      <c r="C187" s="21">
        <f t="shared" si="34"/>
        <v>-0.29371068680410417</v>
      </c>
      <c r="D187" s="1771">
        <f t="shared" si="43"/>
        <v>-6.4</v>
      </c>
      <c r="E187" s="690">
        <f t="shared" si="38"/>
        <v>95.22436938532509</v>
      </c>
      <c r="F187" s="267">
        <f t="shared" si="35"/>
        <v>-0.59680784399958497</v>
      </c>
      <c r="G187" s="614">
        <f t="shared" si="40"/>
        <v>96.858615065667536</v>
      </c>
      <c r="H187" s="636">
        <f t="shared" si="36"/>
        <v>-0.77864570565739655</v>
      </c>
      <c r="I187" s="1738" t="s">
        <v>346</v>
      </c>
      <c r="J187" s="1753" t="str">
        <f t="shared" si="31"/>
        <v>---</v>
      </c>
      <c r="K187" s="1752">
        <v>0</v>
      </c>
      <c r="L187" s="1694"/>
      <c r="M187" s="10"/>
      <c r="N187" s="251">
        <v>39873</v>
      </c>
      <c r="O187" s="717">
        <v>96.422709999999995</v>
      </c>
      <c r="P187" s="252">
        <f t="shared" si="32"/>
        <v>0.43235999999998853</v>
      </c>
      <c r="Q187" s="696">
        <f t="shared" si="44"/>
        <v>-1.86</v>
      </c>
      <c r="R187" s="394">
        <f t="shared" si="45"/>
        <v>96.081246666666672</v>
      </c>
      <c r="S187" s="296">
        <f t="shared" si="37"/>
        <v>0.17842333333332761</v>
      </c>
      <c r="T187" s="686">
        <f t="shared" si="41"/>
        <v>96.137778571428598</v>
      </c>
      <c r="U187" s="696">
        <f t="shared" si="39"/>
        <v>-1.7875714285693789E-2</v>
      </c>
      <c r="V187" s="611" t="str">
        <f t="shared" si="33"/>
        <v>谷</v>
      </c>
      <c r="W187" s="253">
        <v>-1</v>
      </c>
      <c r="X187" s="648"/>
      <c r="Y187" s="217"/>
    </row>
    <row r="188" spans="1:25">
      <c r="A188" s="251">
        <v>39904</v>
      </c>
      <c r="B188" s="1766">
        <v>94.794793382802737</v>
      </c>
      <c r="C188" s="252">
        <f t="shared" si="34"/>
        <v>-2.6753179759154477E-2</v>
      </c>
      <c r="D188" s="1773">
        <f t="shared" si="43"/>
        <v>-6.6</v>
      </c>
      <c r="E188" s="686">
        <f t="shared" si="38"/>
        <v>94.910532398243546</v>
      </c>
      <c r="F188" s="696">
        <f t="shared" si="35"/>
        <v>-0.31383698708154384</v>
      </c>
      <c r="G188" s="394">
        <f t="shared" si="40"/>
        <v>96.18413632220043</v>
      </c>
      <c r="H188" s="296">
        <f t="shared" si="36"/>
        <v>-0.67447874346710535</v>
      </c>
      <c r="I188" s="1741" t="s">
        <v>346</v>
      </c>
      <c r="J188" s="1756" t="str">
        <f t="shared" si="31"/>
        <v>谷</v>
      </c>
      <c r="K188" s="1752">
        <v>-1</v>
      </c>
      <c r="L188" s="1694"/>
      <c r="M188" s="10"/>
      <c r="N188" s="202">
        <v>39904</v>
      </c>
      <c r="O188" s="714">
        <v>97.058059999999998</v>
      </c>
      <c r="P188" s="37">
        <f t="shared" si="32"/>
        <v>0.63535000000000252</v>
      </c>
      <c r="Q188" s="264">
        <f t="shared" si="44"/>
        <v>-0.79</v>
      </c>
      <c r="R188" s="395">
        <f t="shared" si="45"/>
        <v>96.490373333333324</v>
      </c>
      <c r="S188" s="298">
        <f t="shared" si="37"/>
        <v>0.40912666666665132</v>
      </c>
      <c r="T188" s="53">
        <f t="shared" si="41"/>
        <v>96.222979999999993</v>
      </c>
      <c r="U188" s="264">
        <f t="shared" si="39"/>
        <v>8.5201428571394899E-2</v>
      </c>
      <c r="V188" s="612" t="str">
        <f t="shared" si="33"/>
        <v>---</v>
      </c>
      <c r="W188" s="248">
        <v>0</v>
      </c>
      <c r="X188" s="648"/>
      <c r="Y188" s="217"/>
    </row>
    <row r="189" spans="1:25">
      <c r="A189" s="202">
        <v>39934</v>
      </c>
      <c r="B189" s="1766">
        <v>95.00651676343422</v>
      </c>
      <c r="C189" s="21">
        <f t="shared" si="34"/>
        <v>0.21172338063148288</v>
      </c>
      <c r="D189" s="1771">
        <f t="shared" si="43"/>
        <v>-6.4</v>
      </c>
      <c r="E189" s="690">
        <f t="shared" si="38"/>
        <v>94.874285569599621</v>
      </c>
      <c r="F189" s="267">
        <f t="shared" si="35"/>
        <v>-3.6246828643925255E-2</v>
      </c>
      <c r="G189" s="614">
        <f t="shared" si="40"/>
        <v>95.669864349661708</v>
      </c>
      <c r="H189" s="636">
        <f t="shared" si="36"/>
        <v>-0.51427197253872237</v>
      </c>
      <c r="I189" s="1738" t="s">
        <v>346</v>
      </c>
      <c r="J189" s="1753" t="str">
        <f t="shared" si="31"/>
        <v>---</v>
      </c>
      <c r="K189" s="1752">
        <v>0</v>
      </c>
      <c r="L189" s="1694"/>
      <c r="M189" s="10"/>
      <c r="N189" s="202">
        <v>39934</v>
      </c>
      <c r="O189" s="714">
        <v>97.737480000000005</v>
      </c>
      <c r="P189" s="37">
        <f t="shared" si="32"/>
        <v>0.67942000000000746</v>
      </c>
      <c r="Q189" s="264">
        <f t="shared" si="44"/>
        <v>0.36</v>
      </c>
      <c r="R189" s="395">
        <f t="shared" si="45"/>
        <v>97.072749999999999</v>
      </c>
      <c r="S189" s="298">
        <f t="shared" si="37"/>
        <v>0.58237666666667565</v>
      </c>
      <c r="T189" s="690">
        <f t="shared" si="41"/>
        <v>96.429944285714299</v>
      </c>
      <c r="U189" s="267">
        <f t="shared" si="39"/>
        <v>0.20696428571430658</v>
      </c>
      <c r="V189" s="612" t="str">
        <f t="shared" si="33"/>
        <v>---</v>
      </c>
      <c r="W189" s="248">
        <v>0</v>
      </c>
      <c r="X189" s="648"/>
      <c r="Y189" s="217"/>
    </row>
    <row r="190" spans="1:25">
      <c r="A190" s="202">
        <v>39965</v>
      </c>
      <c r="B190" s="1766">
        <v>95.441839135788925</v>
      </c>
      <c r="C190" s="21">
        <f t="shared" si="34"/>
        <v>0.43532237235470461</v>
      </c>
      <c r="D190" s="1771">
        <f t="shared" si="43"/>
        <v>-5.7</v>
      </c>
      <c r="E190" s="690">
        <f t="shared" si="38"/>
        <v>95.081049760675299</v>
      </c>
      <c r="F190" s="267">
        <f t="shared" si="35"/>
        <v>0.20676419107567767</v>
      </c>
      <c r="G190" s="614">
        <f t="shared" si="40"/>
        <v>95.361175361794523</v>
      </c>
      <c r="H190" s="636">
        <f t="shared" si="36"/>
        <v>-0.30868898786718546</v>
      </c>
      <c r="I190" s="1738" t="s">
        <v>349</v>
      </c>
      <c r="J190" s="1753" t="str">
        <f t="shared" si="31"/>
        <v>---</v>
      </c>
      <c r="K190" s="1752">
        <v>0</v>
      </c>
      <c r="L190" s="1694"/>
      <c r="M190" s="10"/>
      <c r="N190" s="202">
        <v>39965</v>
      </c>
      <c r="O190" s="714">
        <v>98.322410000000005</v>
      </c>
      <c r="P190" s="37">
        <f t="shared" si="32"/>
        <v>0.58492999999999995</v>
      </c>
      <c r="Q190" s="264">
        <f t="shared" si="44"/>
        <v>1.36</v>
      </c>
      <c r="R190" s="395">
        <f t="shared" si="45"/>
        <v>97.705983333333336</v>
      </c>
      <c r="S190" s="298">
        <f t="shared" si="37"/>
        <v>0.63323333333333665</v>
      </c>
      <c r="T190" s="690">
        <f t="shared" si="41"/>
        <v>96.749875714285722</v>
      </c>
      <c r="U190" s="267">
        <f t="shared" si="39"/>
        <v>0.31993142857142232</v>
      </c>
      <c r="V190" s="612" t="str">
        <f t="shared" si="33"/>
        <v>---</v>
      </c>
      <c r="W190" s="248">
        <v>0</v>
      </c>
      <c r="X190" s="648"/>
      <c r="Y190" s="217"/>
    </row>
    <row r="191" spans="1:25">
      <c r="A191" s="202">
        <v>39995</v>
      </c>
      <c r="B191" s="1766">
        <v>96.03970450265318</v>
      </c>
      <c r="C191" s="21">
        <f t="shared" si="34"/>
        <v>0.59786536686425507</v>
      </c>
      <c r="D191" s="1771">
        <f t="shared" si="43"/>
        <v>-4.8</v>
      </c>
      <c r="E191" s="690">
        <f t="shared" si="38"/>
        <v>95.49602013395878</v>
      </c>
      <c r="F191" s="267">
        <f t="shared" si="35"/>
        <v>0.41497037328348085</v>
      </c>
      <c r="G191" s="614">
        <f t="shared" si="40"/>
        <v>95.279423134379186</v>
      </c>
      <c r="H191" s="636">
        <f t="shared" si="36"/>
        <v>-8.1752227415336165E-2</v>
      </c>
      <c r="I191" s="1738" t="s">
        <v>349</v>
      </c>
      <c r="J191" s="1753" t="str">
        <f t="shared" si="31"/>
        <v>---</v>
      </c>
      <c r="K191" s="1752">
        <v>0</v>
      </c>
      <c r="L191" s="1694"/>
      <c r="M191" s="10"/>
      <c r="N191" s="202">
        <v>39995</v>
      </c>
      <c r="O191" s="714">
        <v>98.787779999999998</v>
      </c>
      <c r="P191" s="37">
        <f t="shared" si="32"/>
        <v>0.46536999999999296</v>
      </c>
      <c r="Q191" s="264">
        <f t="shared" si="44"/>
        <v>2.13</v>
      </c>
      <c r="R191" s="395">
        <f t="shared" si="45"/>
        <v>98.282556666666665</v>
      </c>
      <c r="S191" s="298">
        <f t="shared" si="37"/>
        <v>0.57657333333332872</v>
      </c>
      <c r="T191" s="690">
        <f t="shared" si="41"/>
        <v>97.164210000000011</v>
      </c>
      <c r="U191" s="267">
        <f t="shared" si="39"/>
        <v>0.41433428571428976</v>
      </c>
      <c r="V191" s="612" t="str">
        <f t="shared" si="33"/>
        <v>---</v>
      </c>
      <c r="W191" s="248">
        <v>0</v>
      </c>
      <c r="X191" s="648"/>
      <c r="Y191" s="217"/>
    </row>
    <row r="192" spans="1:25">
      <c r="A192" s="202">
        <v>40026</v>
      </c>
      <c r="B192" s="1766">
        <v>96.742098128986044</v>
      </c>
      <c r="C192" s="21">
        <f t="shared" si="34"/>
        <v>0.70239362633286362</v>
      </c>
      <c r="D192" s="1771">
        <f t="shared" si="43"/>
        <v>-3.5</v>
      </c>
      <c r="E192" s="690">
        <f t="shared" si="38"/>
        <v>96.074547255809378</v>
      </c>
      <c r="F192" s="267">
        <f t="shared" si="35"/>
        <v>0.57852712185059829</v>
      </c>
      <c r="G192" s="614">
        <f t="shared" si="40"/>
        <v>95.423107960799001</v>
      </c>
      <c r="H192" s="636">
        <f t="shared" si="36"/>
        <v>0.14368482641981473</v>
      </c>
      <c r="I192" s="1738" t="s">
        <v>344</v>
      </c>
      <c r="J192" s="1753" t="str">
        <f t="shared" si="31"/>
        <v>---</v>
      </c>
      <c r="K192" s="1752">
        <v>0</v>
      </c>
      <c r="L192" s="1694"/>
      <c r="M192" s="10"/>
      <c r="N192" s="202">
        <v>40026</v>
      </c>
      <c r="O192" s="714">
        <v>99.078540000000004</v>
      </c>
      <c r="P192" s="37">
        <f t="shared" si="32"/>
        <v>0.2907600000000059</v>
      </c>
      <c r="Q192" s="264">
        <f t="shared" si="44"/>
        <v>2.62</v>
      </c>
      <c r="R192" s="395">
        <f t="shared" si="45"/>
        <v>98.729576666666659</v>
      </c>
      <c r="S192" s="298">
        <f t="shared" si="37"/>
        <v>0.44701999999999487</v>
      </c>
      <c r="T192" s="690">
        <f t="shared" si="41"/>
        <v>97.628190000000004</v>
      </c>
      <c r="U192" s="267">
        <f t="shared" si="39"/>
        <v>0.46397999999999229</v>
      </c>
      <c r="V192" s="612" t="str">
        <f t="shared" si="33"/>
        <v>---</v>
      </c>
      <c r="W192" s="248">
        <v>0</v>
      </c>
      <c r="X192" s="648"/>
      <c r="Y192" s="217"/>
    </row>
    <row r="193" spans="1:25">
      <c r="A193" s="202">
        <v>40057</v>
      </c>
      <c r="B193" s="1766">
        <v>97.51797131599271</v>
      </c>
      <c r="C193" s="21">
        <f t="shared" si="34"/>
        <v>0.77587318700666685</v>
      </c>
      <c r="D193" s="1771">
        <f t="shared" si="43"/>
        <v>-2</v>
      </c>
      <c r="E193" s="690">
        <f t="shared" si="38"/>
        <v>96.766591315877307</v>
      </c>
      <c r="F193" s="267">
        <f t="shared" si="35"/>
        <v>0.69204406006792851</v>
      </c>
      <c r="G193" s="614">
        <f t="shared" si="40"/>
        <v>95.766352827459954</v>
      </c>
      <c r="H193" s="636">
        <f t="shared" si="36"/>
        <v>0.34324486666095311</v>
      </c>
      <c r="I193" s="1738" t="s">
        <v>344</v>
      </c>
      <c r="J193" s="1753" t="str">
        <f t="shared" si="31"/>
        <v>---</v>
      </c>
      <c r="K193" s="1752">
        <v>0</v>
      </c>
      <c r="L193" s="1694"/>
      <c r="M193" s="10"/>
      <c r="N193" s="202">
        <v>40057</v>
      </c>
      <c r="O193" s="714">
        <v>99.223709999999997</v>
      </c>
      <c r="P193" s="37">
        <f t="shared" si="32"/>
        <v>0.14516999999999314</v>
      </c>
      <c r="Q193" s="264">
        <f t="shared" si="44"/>
        <v>2.86</v>
      </c>
      <c r="R193" s="395">
        <f t="shared" si="45"/>
        <v>99.030010000000004</v>
      </c>
      <c r="S193" s="298">
        <f t="shared" si="37"/>
        <v>0.30043333333334488</v>
      </c>
      <c r="T193" s="690">
        <f t="shared" si="41"/>
        <v>98.09009857142857</v>
      </c>
      <c r="U193" s="267">
        <f t="shared" si="39"/>
        <v>0.46190857142856601</v>
      </c>
      <c r="V193" s="612" t="str">
        <f t="shared" si="33"/>
        <v>---</v>
      </c>
      <c r="W193" s="248">
        <v>0</v>
      </c>
      <c r="X193" s="648"/>
      <c r="Y193" s="217"/>
    </row>
    <row r="194" spans="1:25">
      <c r="A194" s="202">
        <v>40087</v>
      </c>
      <c r="B194" s="1766">
        <v>98.277355894521818</v>
      </c>
      <c r="C194" s="21">
        <f t="shared" si="34"/>
        <v>0.75938457852910801</v>
      </c>
      <c r="D194" s="1771">
        <f t="shared" si="43"/>
        <v>-0.3</v>
      </c>
      <c r="E194" s="690">
        <f t="shared" si="38"/>
        <v>97.512475113166843</v>
      </c>
      <c r="F194" s="267">
        <f t="shared" si="35"/>
        <v>0.74588379728953669</v>
      </c>
      <c r="G194" s="614">
        <f t="shared" si="40"/>
        <v>96.260039874882821</v>
      </c>
      <c r="H194" s="636">
        <f t="shared" si="36"/>
        <v>0.49368704742286695</v>
      </c>
      <c r="I194" s="1738" t="s">
        <v>344</v>
      </c>
      <c r="J194" s="1753" t="str">
        <f t="shared" si="31"/>
        <v>---</v>
      </c>
      <c r="K194" s="1752">
        <v>0</v>
      </c>
      <c r="L194" s="1694"/>
      <c r="M194" s="10"/>
      <c r="N194" s="202">
        <v>40087</v>
      </c>
      <c r="O194" s="714">
        <v>99.266329999999996</v>
      </c>
      <c r="P194" s="37">
        <f t="shared" si="32"/>
        <v>4.2619999999999436E-2</v>
      </c>
      <c r="Q194" s="264">
        <f t="shared" si="44"/>
        <v>3.09</v>
      </c>
      <c r="R194" s="395">
        <f t="shared" si="45"/>
        <v>99.189526666666666</v>
      </c>
      <c r="S194" s="298">
        <f t="shared" si="37"/>
        <v>0.15951666666666142</v>
      </c>
      <c r="T194" s="690">
        <f t="shared" si="41"/>
        <v>98.496330000000015</v>
      </c>
      <c r="U194" s="267">
        <f t="shared" si="39"/>
        <v>0.40623142857144501</v>
      </c>
      <c r="V194" s="612" t="str">
        <f t="shared" si="33"/>
        <v>---</v>
      </c>
      <c r="W194" s="248">
        <v>0</v>
      </c>
      <c r="X194" s="648"/>
      <c r="Y194" s="217"/>
    </row>
    <row r="195" spans="1:25">
      <c r="A195" s="202">
        <v>40118</v>
      </c>
      <c r="B195" s="1766">
        <v>98.958796973183965</v>
      </c>
      <c r="C195" s="21">
        <f t="shared" si="34"/>
        <v>0.68144107866214654</v>
      </c>
      <c r="D195" s="1771">
        <f t="shared" si="43"/>
        <v>1.4</v>
      </c>
      <c r="E195" s="690">
        <f t="shared" si="38"/>
        <v>98.251374727899488</v>
      </c>
      <c r="F195" s="267">
        <f t="shared" si="35"/>
        <v>0.7388996147326452</v>
      </c>
      <c r="G195" s="614">
        <f t="shared" si="40"/>
        <v>96.854897530651556</v>
      </c>
      <c r="H195" s="636">
        <f t="shared" si="36"/>
        <v>0.59485765576873462</v>
      </c>
      <c r="I195" s="1738" t="s">
        <v>344</v>
      </c>
      <c r="J195" s="1753" t="str">
        <f t="shared" si="31"/>
        <v>---</v>
      </c>
      <c r="K195" s="1752">
        <v>0</v>
      </c>
      <c r="L195" s="1694"/>
      <c r="M195" s="10"/>
      <c r="N195" s="202">
        <v>40118</v>
      </c>
      <c r="O195" s="714">
        <v>99.228679999999997</v>
      </c>
      <c r="P195" s="37">
        <f t="shared" si="32"/>
        <v>-3.7649999999999295E-2</v>
      </c>
      <c r="Q195" s="264">
        <f t="shared" si="44"/>
        <v>3.27</v>
      </c>
      <c r="R195" s="395">
        <f t="shared" si="45"/>
        <v>99.239573333333325</v>
      </c>
      <c r="S195" s="298">
        <f t="shared" si="37"/>
        <v>5.0046666666659689E-2</v>
      </c>
      <c r="T195" s="690">
        <f t="shared" si="41"/>
        <v>98.806418571428566</v>
      </c>
      <c r="U195" s="267">
        <f t="shared" si="39"/>
        <v>0.31008857142855106</v>
      </c>
      <c r="V195" s="612" t="str">
        <f t="shared" si="33"/>
        <v>---</v>
      </c>
      <c r="W195" s="248">
        <v>0</v>
      </c>
      <c r="X195" s="648"/>
      <c r="Y195" s="217"/>
    </row>
    <row r="196" spans="1:25">
      <c r="A196" s="203">
        <v>40148</v>
      </c>
      <c r="B196" s="1779">
        <v>99.523106500370261</v>
      </c>
      <c r="C196" s="22">
        <f t="shared" si="34"/>
        <v>0.56430952718629612</v>
      </c>
      <c r="D196" s="1772">
        <f t="shared" si="43"/>
        <v>3</v>
      </c>
      <c r="E196" s="691">
        <f t="shared" si="38"/>
        <v>98.919753122692029</v>
      </c>
      <c r="F196" s="268">
        <f t="shared" si="35"/>
        <v>0.66837839479254058</v>
      </c>
      <c r="G196" s="615">
        <f t="shared" si="40"/>
        <v>97.500124635928131</v>
      </c>
      <c r="H196" s="637">
        <f t="shared" si="36"/>
        <v>0.64522710527657523</v>
      </c>
      <c r="I196" s="1739" t="s">
        <v>344</v>
      </c>
      <c r="J196" s="1754" t="str">
        <f t="shared" si="31"/>
        <v>---</v>
      </c>
      <c r="K196" s="1782">
        <v>0</v>
      </c>
      <c r="L196" s="1695"/>
      <c r="M196" s="10"/>
      <c r="N196" s="203">
        <v>40148</v>
      </c>
      <c r="O196" s="715">
        <v>99.180009999999996</v>
      </c>
      <c r="P196" s="243">
        <f t="shared" si="32"/>
        <v>-4.8670000000001323E-2</v>
      </c>
      <c r="Q196" s="544">
        <f t="shared" si="44"/>
        <v>3.43</v>
      </c>
      <c r="R196" s="493">
        <f t="shared" si="45"/>
        <v>99.225006666666658</v>
      </c>
      <c r="S196" s="491">
        <f t="shared" si="37"/>
        <v>-1.4566666666667061E-2</v>
      </c>
      <c r="T196" s="691">
        <f t="shared" si="41"/>
        <v>99.012494285714283</v>
      </c>
      <c r="U196" s="268">
        <f t="shared" si="39"/>
        <v>0.20607571428571703</v>
      </c>
      <c r="V196" s="612" t="str">
        <f t="shared" si="33"/>
        <v>---</v>
      </c>
      <c r="W196" s="248">
        <v>0</v>
      </c>
      <c r="X196" s="648"/>
      <c r="Y196" s="217"/>
    </row>
    <row r="197" spans="1:25">
      <c r="A197" s="202">
        <v>40179</v>
      </c>
      <c r="B197" s="1766">
        <v>99.988027551831706</v>
      </c>
      <c r="C197" s="21">
        <f t="shared" si="34"/>
        <v>0.46492105146144524</v>
      </c>
      <c r="D197" s="1771">
        <f t="shared" si="43"/>
        <v>4.4000000000000004</v>
      </c>
      <c r="E197" s="690">
        <f t="shared" si="38"/>
        <v>99.489977008461963</v>
      </c>
      <c r="F197" s="267">
        <f t="shared" si="35"/>
        <v>0.57022388576993421</v>
      </c>
      <c r="G197" s="614">
        <f t="shared" si="40"/>
        <v>98.149580123934228</v>
      </c>
      <c r="H197" s="636">
        <f t="shared" si="36"/>
        <v>0.64945548800609743</v>
      </c>
      <c r="I197" s="1738" t="s">
        <v>344</v>
      </c>
      <c r="J197" s="1755" t="str">
        <f t="shared" si="31"/>
        <v>---</v>
      </c>
      <c r="K197" s="1752">
        <v>0</v>
      </c>
      <c r="L197" s="1694"/>
      <c r="M197" s="10"/>
      <c r="N197" s="202">
        <v>40179</v>
      </c>
      <c r="O197" s="714">
        <v>99.274209999999997</v>
      </c>
      <c r="P197" s="37">
        <f t="shared" si="32"/>
        <v>9.4200000000000728E-2</v>
      </c>
      <c r="Q197" s="264">
        <f t="shared" si="44"/>
        <v>3.59</v>
      </c>
      <c r="R197" s="395">
        <f t="shared" si="45"/>
        <v>99.227633333333316</v>
      </c>
      <c r="S197" s="298">
        <f t="shared" si="37"/>
        <v>2.6266666666572291E-3</v>
      </c>
      <c r="T197" s="690">
        <f t="shared" si="41"/>
        <v>99.14846571428572</v>
      </c>
      <c r="U197" s="267">
        <f t="shared" si="39"/>
        <v>0.13597142857143751</v>
      </c>
      <c r="V197" s="612" t="str">
        <f t="shared" si="33"/>
        <v>---</v>
      </c>
      <c r="W197" s="248">
        <v>0</v>
      </c>
      <c r="X197" s="648"/>
      <c r="Y197" s="217"/>
    </row>
    <row r="198" spans="1:25">
      <c r="A198" s="202">
        <v>40210</v>
      </c>
      <c r="B198" s="1766">
        <v>100.3132374321263</v>
      </c>
      <c r="C198" s="21">
        <f t="shared" si="34"/>
        <v>0.32520988029459375</v>
      </c>
      <c r="D198" s="1771">
        <f t="shared" si="43"/>
        <v>5.5</v>
      </c>
      <c r="E198" s="690">
        <f t="shared" si="38"/>
        <v>99.941457161442756</v>
      </c>
      <c r="F198" s="267">
        <f t="shared" si="35"/>
        <v>0.45148015298079258</v>
      </c>
      <c r="G198" s="614">
        <f t="shared" si="40"/>
        <v>98.760084828144699</v>
      </c>
      <c r="H198" s="636">
        <f t="shared" si="36"/>
        <v>0.61050470421047009</v>
      </c>
      <c r="I198" s="1738" t="s">
        <v>344</v>
      </c>
      <c r="J198" s="1753" t="str">
        <f t="shared" ref="J198:J261" si="46">IF(K198=1,"山",IF(K198=-1,"谷","---"))</f>
        <v>---</v>
      </c>
      <c r="K198" s="1752">
        <v>0</v>
      </c>
      <c r="L198" s="1694"/>
      <c r="M198" s="10"/>
      <c r="N198" s="202">
        <v>40210</v>
      </c>
      <c r="O198" s="714">
        <v>99.439790000000002</v>
      </c>
      <c r="P198" s="37">
        <f t="shared" ref="P198:P261" si="47">O198-O197</f>
        <v>0.16558000000000561</v>
      </c>
      <c r="Q198" s="264">
        <f t="shared" si="44"/>
        <v>3.59</v>
      </c>
      <c r="R198" s="395">
        <f t="shared" si="45"/>
        <v>99.298003333333327</v>
      </c>
      <c r="S198" s="298">
        <f t="shared" si="37"/>
        <v>7.0370000000011146E-2</v>
      </c>
      <c r="T198" s="690">
        <f t="shared" si="41"/>
        <v>99.241610000000009</v>
      </c>
      <c r="U198" s="267">
        <f t="shared" si="39"/>
        <v>9.3144285714288344E-2</v>
      </c>
      <c r="V198" s="612" t="str">
        <f t="shared" ref="V198:V261" si="48">IF(W198=1,"山",IF(W198=-1,"谷","---"))</f>
        <v>---</v>
      </c>
      <c r="W198" s="248">
        <v>0</v>
      </c>
      <c r="X198" s="648"/>
      <c r="Y198" s="217"/>
    </row>
    <row r="199" spans="1:25">
      <c r="A199" s="202">
        <v>40238</v>
      </c>
      <c r="B199" s="1766">
        <v>100.47987328893147</v>
      </c>
      <c r="C199" s="21">
        <f t="shared" ref="C199:C265" si="49">B199-B198</f>
        <v>0.16663585680517201</v>
      </c>
      <c r="D199" s="1771">
        <f t="shared" si="43"/>
        <v>6</v>
      </c>
      <c r="E199" s="690">
        <f t="shared" si="38"/>
        <v>100.26037942429649</v>
      </c>
      <c r="F199" s="267">
        <f t="shared" si="35"/>
        <v>0.31892226285373226</v>
      </c>
      <c r="G199" s="614">
        <f t="shared" si="40"/>
        <v>99.294052708136888</v>
      </c>
      <c r="H199" s="636">
        <f t="shared" si="36"/>
        <v>0.53396787999218986</v>
      </c>
      <c r="I199" s="1738" t="s">
        <v>344</v>
      </c>
      <c r="J199" s="1753" t="str">
        <f t="shared" si="46"/>
        <v>---</v>
      </c>
      <c r="K199" s="1752">
        <v>0</v>
      </c>
      <c r="L199" s="1694"/>
      <c r="M199" s="10"/>
      <c r="N199" s="202">
        <v>40238</v>
      </c>
      <c r="O199" s="714">
        <v>99.616739999999993</v>
      </c>
      <c r="P199" s="37">
        <f t="shared" si="47"/>
        <v>0.17694999999999084</v>
      </c>
      <c r="Q199" s="264">
        <f t="shared" si="44"/>
        <v>3.31</v>
      </c>
      <c r="R199" s="395">
        <f t="shared" si="45"/>
        <v>99.443579999999997</v>
      </c>
      <c r="S199" s="298">
        <f t="shared" si="37"/>
        <v>0.14557666666667046</v>
      </c>
      <c r="T199" s="690">
        <f t="shared" si="41"/>
        <v>99.318495714285717</v>
      </c>
      <c r="U199" s="267">
        <f t="shared" si="39"/>
        <v>7.6885714285708673E-2</v>
      </c>
      <c r="V199" s="612" t="str">
        <f t="shared" si="48"/>
        <v>---</v>
      </c>
      <c r="W199" s="248">
        <v>0</v>
      </c>
      <c r="X199" s="648"/>
      <c r="Y199" s="217"/>
    </row>
    <row r="200" spans="1:25">
      <c r="A200" s="251">
        <v>40269</v>
      </c>
      <c r="B200" s="1766">
        <v>100.52795081878676</v>
      </c>
      <c r="C200" s="252">
        <f t="shared" si="49"/>
        <v>4.8077529855291345E-2</v>
      </c>
      <c r="D200" s="1773">
        <f t="shared" si="43"/>
        <v>6</v>
      </c>
      <c r="E200" s="686">
        <f t="shared" si="38"/>
        <v>100.44035384661485</v>
      </c>
      <c r="F200" s="696">
        <f t="shared" ref="F200:F263" si="50">E200-E199</f>
        <v>0.17997442231836658</v>
      </c>
      <c r="G200" s="394">
        <f t="shared" si="40"/>
        <v>99.724049779964616</v>
      </c>
      <c r="H200" s="296">
        <f t="shared" ref="H200:H263" si="51">G200-G199</f>
        <v>0.42999707182772795</v>
      </c>
      <c r="I200" s="1741" t="s">
        <v>344</v>
      </c>
      <c r="J200" s="1756" t="str">
        <f t="shared" si="46"/>
        <v>---</v>
      </c>
      <c r="K200" s="1752">
        <v>0</v>
      </c>
      <c r="L200" s="1694"/>
      <c r="M200" s="10"/>
      <c r="N200" s="202">
        <v>40269</v>
      </c>
      <c r="O200" s="714">
        <v>99.756559999999993</v>
      </c>
      <c r="P200" s="37">
        <f t="shared" si="47"/>
        <v>0.13982000000000028</v>
      </c>
      <c r="Q200" s="264">
        <f t="shared" si="44"/>
        <v>2.78</v>
      </c>
      <c r="R200" s="395">
        <f t="shared" si="45"/>
        <v>99.604363333333325</v>
      </c>
      <c r="S200" s="298">
        <f t="shared" ref="S200:S263" si="52">R200-R199</f>
        <v>0.1607833333333275</v>
      </c>
      <c r="T200" s="53">
        <f t="shared" si="41"/>
        <v>99.394617142857143</v>
      </c>
      <c r="U200" s="264">
        <f t="shared" si="39"/>
        <v>7.6121428571426009E-2</v>
      </c>
      <c r="V200" s="612" t="str">
        <f t="shared" si="48"/>
        <v>---</v>
      </c>
      <c r="W200" s="248">
        <v>0</v>
      </c>
      <c r="X200" s="648"/>
      <c r="Y200" s="217"/>
    </row>
    <row r="201" spans="1:25">
      <c r="A201" s="202">
        <v>40299</v>
      </c>
      <c r="B201" s="1766">
        <v>100.50428972338776</v>
      </c>
      <c r="C201" s="21">
        <f t="shared" si="49"/>
        <v>-2.3661095399006626E-2</v>
      </c>
      <c r="D201" s="1771">
        <f t="shared" si="43"/>
        <v>5.8</v>
      </c>
      <c r="E201" s="690">
        <f t="shared" si="38"/>
        <v>100.50403794370202</v>
      </c>
      <c r="F201" s="267">
        <f t="shared" si="50"/>
        <v>6.3684097087161717E-2</v>
      </c>
      <c r="G201" s="614">
        <f t="shared" si="40"/>
        <v>100.04218318408832</v>
      </c>
      <c r="H201" s="636">
        <f t="shared" si="51"/>
        <v>0.31813340412369939</v>
      </c>
      <c r="I201" s="1738" t="s">
        <v>344</v>
      </c>
      <c r="J201" s="1753" t="str">
        <f t="shared" si="46"/>
        <v>---</v>
      </c>
      <c r="K201" s="1752">
        <v>0</v>
      </c>
      <c r="L201" s="1694"/>
      <c r="M201" s="10"/>
      <c r="N201" s="202">
        <v>40299</v>
      </c>
      <c r="O201" s="714">
        <v>99.838390000000004</v>
      </c>
      <c r="P201" s="37">
        <f t="shared" si="47"/>
        <v>8.1830000000010727E-2</v>
      </c>
      <c r="Q201" s="264">
        <f t="shared" si="44"/>
        <v>2.15</v>
      </c>
      <c r="R201" s="395">
        <f t="shared" si="45"/>
        <v>99.737229999999997</v>
      </c>
      <c r="S201" s="298">
        <f t="shared" si="52"/>
        <v>0.13286666666667202</v>
      </c>
      <c r="T201" s="690">
        <f t="shared" si="41"/>
        <v>99.476340000000008</v>
      </c>
      <c r="U201" s="267">
        <f t="shared" si="39"/>
        <v>8.1722857142864314E-2</v>
      </c>
      <c r="V201" s="612" t="str">
        <f t="shared" si="48"/>
        <v>---</v>
      </c>
      <c r="W201" s="248">
        <v>0</v>
      </c>
      <c r="X201" s="648"/>
      <c r="Y201" s="217"/>
    </row>
    <row r="202" spans="1:25">
      <c r="A202" s="202">
        <v>40330</v>
      </c>
      <c r="B202" s="1766">
        <v>100.43479406153713</v>
      </c>
      <c r="C202" s="21">
        <f t="shared" si="49"/>
        <v>-6.9495661850623947E-2</v>
      </c>
      <c r="D202" s="1771">
        <f t="shared" si="43"/>
        <v>5.2</v>
      </c>
      <c r="E202" s="690">
        <f t="shared" si="38"/>
        <v>100.48901153457057</v>
      </c>
      <c r="F202" s="267">
        <f t="shared" si="50"/>
        <v>-1.5026409131451146E-2</v>
      </c>
      <c r="G202" s="614">
        <f t="shared" si="40"/>
        <v>100.25303991099589</v>
      </c>
      <c r="H202" s="636">
        <f t="shared" si="51"/>
        <v>0.21085672690757917</v>
      </c>
      <c r="I202" s="1738" t="s">
        <v>350</v>
      </c>
      <c r="J202" s="1753" t="str">
        <f t="shared" si="46"/>
        <v>---</v>
      </c>
      <c r="K202" s="1752">
        <v>0</v>
      </c>
      <c r="L202" s="1694"/>
      <c r="M202" s="10"/>
      <c r="N202" s="202">
        <v>40330</v>
      </c>
      <c r="O202" s="714">
        <v>99.867149999999995</v>
      </c>
      <c r="P202" s="37">
        <f t="shared" si="47"/>
        <v>2.8759999999991237E-2</v>
      </c>
      <c r="Q202" s="264">
        <f t="shared" si="44"/>
        <v>1.57</v>
      </c>
      <c r="R202" s="395">
        <f t="shared" si="45"/>
        <v>99.820699999999988</v>
      </c>
      <c r="S202" s="298">
        <f t="shared" si="52"/>
        <v>8.3469999999991273E-2</v>
      </c>
      <c r="T202" s="690">
        <f t="shared" si="41"/>
        <v>99.567549999999997</v>
      </c>
      <c r="U202" s="267">
        <f t="shared" si="39"/>
        <v>9.1209999999989577E-2</v>
      </c>
      <c r="V202" s="612" t="str">
        <f t="shared" si="48"/>
        <v>---</v>
      </c>
      <c r="W202" s="248">
        <v>0</v>
      </c>
      <c r="X202" s="648"/>
      <c r="Y202" s="217"/>
    </row>
    <row r="203" spans="1:25">
      <c r="A203" s="202">
        <v>40360</v>
      </c>
      <c r="B203" s="1766">
        <v>100.34862847998144</v>
      </c>
      <c r="C203" s="21">
        <f t="shared" si="49"/>
        <v>-8.6165581555690096E-2</v>
      </c>
      <c r="D203" s="1771">
        <f t="shared" si="43"/>
        <v>4.5</v>
      </c>
      <c r="E203" s="690">
        <f t="shared" si="38"/>
        <v>100.42923742163543</v>
      </c>
      <c r="F203" s="267">
        <f t="shared" si="50"/>
        <v>-5.9774112935130574E-2</v>
      </c>
      <c r="G203" s="614">
        <f t="shared" si="40"/>
        <v>100.37097162236894</v>
      </c>
      <c r="H203" s="636">
        <f t="shared" si="51"/>
        <v>0.11793171137304626</v>
      </c>
      <c r="I203" s="1738" t="s">
        <v>350</v>
      </c>
      <c r="J203" s="1753" t="str">
        <f t="shared" si="46"/>
        <v>---</v>
      </c>
      <c r="K203" s="1752">
        <v>0</v>
      </c>
      <c r="L203" s="1694"/>
      <c r="M203" s="10"/>
      <c r="N203" s="202">
        <v>40360</v>
      </c>
      <c r="O203" s="714">
        <v>99.819360000000003</v>
      </c>
      <c r="P203" s="37">
        <f t="shared" si="47"/>
        <v>-4.7789999999992006E-2</v>
      </c>
      <c r="Q203" s="264">
        <f t="shared" si="44"/>
        <v>1.04</v>
      </c>
      <c r="R203" s="395">
        <f t="shared" si="45"/>
        <v>99.841633333333334</v>
      </c>
      <c r="S203" s="298">
        <f t="shared" si="52"/>
        <v>2.0933333333346127E-2</v>
      </c>
      <c r="T203" s="690">
        <f t="shared" si="41"/>
        <v>99.658885714285702</v>
      </c>
      <c r="U203" s="267">
        <f t="shared" si="39"/>
        <v>9.1335714285705194E-2</v>
      </c>
      <c r="V203" s="612" t="str">
        <f t="shared" si="48"/>
        <v>---</v>
      </c>
      <c r="W203" s="248">
        <v>0</v>
      </c>
      <c r="X203" s="648"/>
      <c r="Y203" s="217"/>
    </row>
    <row r="204" spans="1:25">
      <c r="A204" s="202">
        <v>40391</v>
      </c>
      <c r="B204" s="1766">
        <v>100.23069219396085</v>
      </c>
      <c r="C204" s="21">
        <f t="shared" si="49"/>
        <v>-0.11793628602059414</v>
      </c>
      <c r="D204" s="1771">
        <f t="shared" si="43"/>
        <v>3.6</v>
      </c>
      <c r="E204" s="690">
        <f t="shared" ref="E204:E267" si="53">SUM(B202:B204)/3</f>
        <v>100.33803824515981</v>
      </c>
      <c r="F204" s="267">
        <f t="shared" si="50"/>
        <v>-9.1199176475626587E-2</v>
      </c>
      <c r="G204" s="614">
        <f t="shared" si="40"/>
        <v>100.40563799981597</v>
      </c>
      <c r="H204" s="636">
        <f t="shared" si="51"/>
        <v>3.4666377447024388E-2</v>
      </c>
      <c r="I204" s="1738" t="s">
        <v>346</v>
      </c>
      <c r="J204" s="1753" t="str">
        <f t="shared" si="46"/>
        <v>---</v>
      </c>
      <c r="K204" s="1752">
        <v>0</v>
      </c>
      <c r="L204" s="1694"/>
      <c r="M204" s="10"/>
      <c r="N204" s="202">
        <v>40391</v>
      </c>
      <c r="O204" s="714">
        <v>99.697069999999997</v>
      </c>
      <c r="P204" s="37">
        <f t="shared" si="47"/>
        <v>-0.12229000000000667</v>
      </c>
      <c r="Q204" s="264">
        <f t="shared" si="44"/>
        <v>0.62</v>
      </c>
      <c r="R204" s="395">
        <f t="shared" si="45"/>
        <v>99.79452666666667</v>
      </c>
      <c r="S204" s="298">
        <f t="shared" si="52"/>
        <v>-4.710666666666441E-2</v>
      </c>
      <c r="T204" s="690">
        <f t="shared" si="41"/>
        <v>99.71929428571427</v>
      </c>
      <c r="U204" s="267">
        <f t="shared" ref="U204:U267" si="54">T204-T203</f>
        <v>6.040857142856737E-2</v>
      </c>
      <c r="V204" s="612" t="str">
        <f t="shared" si="48"/>
        <v>---</v>
      </c>
      <c r="W204" s="248">
        <v>0</v>
      </c>
      <c r="X204" s="648"/>
      <c r="Y204" s="217"/>
    </row>
    <row r="205" spans="1:25">
      <c r="A205" s="202">
        <v>40422</v>
      </c>
      <c r="B205" s="1766">
        <v>100.11937685790433</v>
      </c>
      <c r="C205" s="21">
        <f t="shared" si="49"/>
        <v>-0.11131533605652066</v>
      </c>
      <c r="D205" s="1771">
        <f t="shared" si="43"/>
        <v>2.7</v>
      </c>
      <c r="E205" s="690">
        <f t="shared" si="53"/>
        <v>100.23289917728221</v>
      </c>
      <c r="F205" s="267">
        <f t="shared" si="50"/>
        <v>-0.10513906787760163</v>
      </c>
      <c r="G205" s="614">
        <f t="shared" si="40"/>
        <v>100.37794363206997</v>
      </c>
      <c r="H205" s="636">
        <f t="shared" si="51"/>
        <v>-2.7694367745993986E-2</v>
      </c>
      <c r="I205" s="1738" t="s">
        <v>346</v>
      </c>
      <c r="J205" s="1753" t="str">
        <f t="shared" si="46"/>
        <v>---</v>
      </c>
      <c r="K205" s="1752">
        <v>0</v>
      </c>
      <c r="L205" s="1694"/>
      <c r="M205" s="10"/>
      <c r="N205" s="202">
        <v>40422</v>
      </c>
      <c r="O205" s="714">
        <v>99.575710000000001</v>
      </c>
      <c r="P205" s="37">
        <f t="shared" si="47"/>
        <v>-0.12135999999999569</v>
      </c>
      <c r="Q205" s="264">
        <f t="shared" si="44"/>
        <v>0.35</v>
      </c>
      <c r="R205" s="395">
        <f t="shared" si="45"/>
        <v>99.69738000000001</v>
      </c>
      <c r="S205" s="298">
        <f t="shared" si="52"/>
        <v>-9.7146666666660053E-2</v>
      </c>
      <c r="T205" s="690">
        <f t="shared" si="41"/>
        <v>99.73871142857142</v>
      </c>
      <c r="U205" s="267">
        <f t="shared" si="54"/>
        <v>1.9417142857150793E-2</v>
      </c>
      <c r="V205" s="612" t="str">
        <f t="shared" si="48"/>
        <v>---</v>
      </c>
      <c r="W205" s="248">
        <v>0</v>
      </c>
      <c r="X205" s="648"/>
      <c r="Y205" s="217"/>
    </row>
    <row r="206" spans="1:25">
      <c r="A206" s="202">
        <v>40452</v>
      </c>
      <c r="B206" s="1766">
        <v>100.03796311652367</v>
      </c>
      <c r="C206" s="21">
        <f t="shared" si="49"/>
        <v>-8.1413741380657711E-2</v>
      </c>
      <c r="D206" s="1771">
        <f t="shared" si="43"/>
        <v>1.8</v>
      </c>
      <c r="E206" s="690">
        <f t="shared" si="53"/>
        <v>100.12934405612963</v>
      </c>
      <c r="F206" s="267">
        <f t="shared" si="50"/>
        <v>-0.10355512115258136</v>
      </c>
      <c r="G206" s="614">
        <f t="shared" si="40"/>
        <v>100.31481360744029</v>
      </c>
      <c r="H206" s="636">
        <f t="shared" si="51"/>
        <v>-6.3130024629685977E-2</v>
      </c>
      <c r="I206" s="1738" t="s">
        <v>346</v>
      </c>
      <c r="J206" s="1753" t="str">
        <f t="shared" si="46"/>
        <v>---</v>
      </c>
      <c r="K206" s="1752">
        <v>0</v>
      </c>
      <c r="L206" s="1694"/>
      <c r="M206" s="10"/>
      <c r="N206" s="202">
        <v>40452</v>
      </c>
      <c r="O206" s="714">
        <v>99.560829999999996</v>
      </c>
      <c r="P206" s="37">
        <f t="shared" si="47"/>
        <v>-1.4880000000005111E-2</v>
      </c>
      <c r="Q206" s="264">
        <f t="shared" si="44"/>
        <v>0.3</v>
      </c>
      <c r="R206" s="395">
        <f t="shared" si="45"/>
        <v>99.611203333333336</v>
      </c>
      <c r="S206" s="298">
        <f t="shared" si="52"/>
        <v>-8.6176666666673896E-2</v>
      </c>
      <c r="T206" s="690">
        <f t="shared" si="41"/>
        <v>99.730724285714274</v>
      </c>
      <c r="U206" s="267">
        <f t="shared" si="54"/>
        <v>-7.9871428571465231E-3</v>
      </c>
      <c r="V206" s="612" t="str">
        <f t="shared" si="48"/>
        <v>---</v>
      </c>
      <c r="W206" s="248">
        <v>0</v>
      </c>
      <c r="X206" s="648"/>
      <c r="Y206" s="217"/>
    </row>
    <row r="207" spans="1:25">
      <c r="A207" s="202">
        <v>40483</v>
      </c>
      <c r="B207" s="1766">
        <v>100.05288844460314</v>
      </c>
      <c r="C207" s="21">
        <f t="shared" si="49"/>
        <v>1.4925328079471001E-2</v>
      </c>
      <c r="D207" s="1771">
        <f t="shared" si="43"/>
        <v>1.1000000000000001</v>
      </c>
      <c r="E207" s="690">
        <f t="shared" si="53"/>
        <v>100.07007613967704</v>
      </c>
      <c r="F207" s="267">
        <f t="shared" si="50"/>
        <v>-5.9267916452583336E-2</v>
      </c>
      <c r="G207" s="614">
        <f t="shared" si="40"/>
        <v>100.24694755398548</v>
      </c>
      <c r="H207" s="636">
        <f t="shared" si="51"/>
        <v>-6.7866053454807229E-2</v>
      </c>
      <c r="I207" s="1738" t="s">
        <v>346</v>
      </c>
      <c r="J207" s="1753" t="str">
        <f t="shared" si="46"/>
        <v>---</v>
      </c>
      <c r="K207" s="1752">
        <v>0</v>
      </c>
      <c r="L207" s="1694"/>
      <c r="M207" s="10"/>
      <c r="N207" s="202">
        <v>40483</v>
      </c>
      <c r="O207" s="714">
        <v>99.633489999999995</v>
      </c>
      <c r="P207" s="37">
        <f t="shared" si="47"/>
        <v>7.2659999999999059E-2</v>
      </c>
      <c r="Q207" s="264">
        <f t="shared" si="44"/>
        <v>0.41</v>
      </c>
      <c r="R207" s="395">
        <f t="shared" si="45"/>
        <v>99.590010000000007</v>
      </c>
      <c r="S207" s="298">
        <f t="shared" si="52"/>
        <v>-2.1193333333329178E-2</v>
      </c>
      <c r="T207" s="690">
        <f t="shared" si="41"/>
        <v>99.713142857142856</v>
      </c>
      <c r="U207" s="267">
        <f t="shared" si="54"/>
        <v>-1.7581428571418201E-2</v>
      </c>
      <c r="V207" s="612" t="str">
        <f t="shared" si="48"/>
        <v>---</v>
      </c>
      <c r="W207" s="248">
        <v>0</v>
      </c>
      <c r="X207" s="648"/>
      <c r="Y207" s="217"/>
    </row>
    <row r="208" spans="1:25">
      <c r="A208" s="202">
        <v>40513</v>
      </c>
      <c r="B208" s="1766">
        <v>100.15927839134585</v>
      </c>
      <c r="C208" s="21">
        <f t="shared" si="49"/>
        <v>0.10638994674270918</v>
      </c>
      <c r="D208" s="1771">
        <f t="shared" si="43"/>
        <v>0.6</v>
      </c>
      <c r="E208" s="690">
        <f t="shared" si="53"/>
        <v>100.08337665082422</v>
      </c>
      <c r="F208" s="267">
        <f t="shared" si="50"/>
        <v>1.3300511147178895E-2</v>
      </c>
      <c r="G208" s="614">
        <f t="shared" ref="G208:G271" si="55">SUM(B202:B208)/7</f>
        <v>100.19766022083664</v>
      </c>
      <c r="H208" s="636">
        <f t="shared" si="51"/>
        <v>-4.9287333148839707E-2</v>
      </c>
      <c r="I208" s="1738" t="s">
        <v>349</v>
      </c>
      <c r="J208" s="1753" t="str">
        <f t="shared" si="46"/>
        <v>---</v>
      </c>
      <c r="K208" s="1752">
        <v>0</v>
      </c>
      <c r="L208" s="1694"/>
      <c r="M208" s="10"/>
      <c r="N208" s="251">
        <v>40513</v>
      </c>
      <c r="O208" s="717">
        <v>99.692809999999994</v>
      </c>
      <c r="P208" s="252">
        <f t="shared" si="47"/>
        <v>5.9319999999999595E-2</v>
      </c>
      <c r="Q208" s="697">
        <f t="shared" si="44"/>
        <v>0.52</v>
      </c>
      <c r="R208" s="394">
        <f t="shared" si="45"/>
        <v>99.629043333333343</v>
      </c>
      <c r="S208" s="296">
        <f t="shared" si="52"/>
        <v>3.9033333333335918E-2</v>
      </c>
      <c r="T208" s="686">
        <f t="shared" ref="T208:T241" si="56">SUM(O202:O208)/7</f>
        <v>99.692345714285722</v>
      </c>
      <c r="U208" s="696">
        <f t="shared" si="54"/>
        <v>-2.0797142857134077E-2</v>
      </c>
      <c r="V208" s="611" t="str">
        <f t="shared" si="48"/>
        <v>山</v>
      </c>
      <c r="W208" s="253">
        <v>1</v>
      </c>
      <c r="X208" s="648"/>
      <c r="Y208" s="217"/>
    </row>
    <row r="209" spans="1:25">
      <c r="A209" s="201">
        <v>40544</v>
      </c>
      <c r="B209" s="1780">
        <v>100.2695425295117</v>
      </c>
      <c r="C209" s="36">
        <f t="shared" si="49"/>
        <v>0.11026413816584579</v>
      </c>
      <c r="D209" s="1770">
        <f t="shared" si="43"/>
        <v>0.3</v>
      </c>
      <c r="E209" s="692">
        <f t="shared" si="53"/>
        <v>100.1605697884869</v>
      </c>
      <c r="F209" s="269">
        <f t="shared" si="50"/>
        <v>7.7193137662675326E-2</v>
      </c>
      <c r="G209" s="616">
        <f t="shared" si="55"/>
        <v>100.1740528591187</v>
      </c>
      <c r="H209" s="638">
        <f t="shared" si="51"/>
        <v>-2.360736171793576E-2</v>
      </c>
      <c r="I209" s="1740" t="s">
        <v>349</v>
      </c>
      <c r="J209" s="1753" t="str">
        <f t="shared" si="46"/>
        <v>---</v>
      </c>
      <c r="K209" s="1781">
        <v>0</v>
      </c>
      <c r="L209" s="1794"/>
      <c r="M209" s="10"/>
      <c r="N209" s="201">
        <v>40544</v>
      </c>
      <c r="O209" s="716">
        <v>99.621189999999999</v>
      </c>
      <c r="P209" s="245">
        <f t="shared" si="47"/>
        <v>-7.1619999999995798E-2</v>
      </c>
      <c r="Q209" s="264">
        <f t="shared" si="44"/>
        <v>0.35</v>
      </c>
      <c r="R209" s="645">
        <f t="shared" si="45"/>
        <v>99.649163333333334</v>
      </c>
      <c r="S209" s="646">
        <f t="shared" si="52"/>
        <v>2.0119999999991478E-2</v>
      </c>
      <c r="T209" s="692">
        <f t="shared" si="56"/>
        <v>99.657208571428569</v>
      </c>
      <c r="U209" s="269">
        <f t="shared" si="54"/>
        <v>-3.5137142857152526E-2</v>
      </c>
      <c r="V209" s="612" t="str">
        <f t="shared" si="48"/>
        <v>---</v>
      </c>
      <c r="W209" s="248">
        <v>0</v>
      </c>
      <c r="X209" s="648"/>
      <c r="Y209" s="217"/>
    </row>
    <row r="210" spans="1:25">
      <c r="A210" s="202">
        <v>40575</v>
      </c>
      <c r="B210" s="1766">
        <v>100.32148256851448</v>
      </c>
      <c r="C210" s="21">
        <f t="shared" si="49"/>
        <v>5.1940039002786875E-2</v>
      </c>
      <c r="D210" s="1771">
        <f t="shared" ref="D210:D220" si="57">ROUND((B210-B198)/B198*100,1)</f>
        <v>0</v>
      </c>
      <c r="E210" s="690">
        <f t="shared" si="53"/>
        <v>100.25010116312403</v>
      </c>
      <c r="F210" s="267">
        <f t="shared" si="50"/>
        <v>8.9531374637132899E-2</v>
      </c>
      <c r="G210" s="614">
        <f t="shared" si="55"/>
        <v>100.17017487176629</v>
      </c>
      <c r="H210" s="636">
        <f t="shared" si="51"/>
        <v>-3.8779873524106279E-3</v>
      </c>
      <c r="I210" s="1738" t="s">
        <v>344</v>
      </c>
      <c r="J210" s="1753" t="str">
        <f t="shared" si="46"/>
        <v>---</v>
      </c>
      <c r="K210" s="1752">
        <v>0</v>
      </c>
      <c r="L210" s="1694"/>
      <c r="M210" s="10"/>
      <c r="N210" s="202">
        <v>40575</v>
      </c>
      <c r="O210" s="714">
        <v>99.280230000000003</v>
      </c>
      <c r="P210" s="37">
        <f t="shared" si="47"/>
        <v>-0.34095999999999549</v>
      </c>
      <c r="Q210" s="264">
        <f t="shared" ref="Q210:Q273" si="58">ROUND((O210-O198)/O198*100,2)</f>
        <v>-0.16</v>
      </c>
      <c r="R210" s="395">
        <f t="shared" si="45"/>
        <v>99.531409999999994</v>
      </c>
      <c r="S210" s="298">
        <f t="shared" si="52"/>
        <v>-0.11775333333334004</v>
      </c>
      <c r="T210" s="690">
        <f t="shared" si="56"/>
        <v>99.580190000000002</v>
      </c>
      <c r="U210" s="267">
        <f t="shared" si="54"/>
        <v>-7.7018571428567384E-2</v>
      </c>
      <c r="V210" s="612" t="str">
        <f t="shared" si="48"/>
        <v>---</v>
      </c>
      <c r="W210" s="248">
        <v>0</v>
      </c>
      <c r="X210" s="648"/>
      <c r="Y210" s="217"/>
    </row>
    <row r="211" spans="1:25">
      <c r="A211" s="202">
        <v>40603</v>
      </c>
      <c r="B211" s="1766">
        <v>100.30926455707713</v>
      </c>
      <c r="C211" s="21">
        <f t="shared" si="49"/>
        <v>-1.2218011437354903E-2</v>
      </c>
      <c r="D211" s="1771">
        <f t="shared" si="57"/>
        <v>-0.2</v>
      </c>
      <c r="E211" s="690">
        <f t="shared" si="53"/>
        <v>100.30009655170112</v>
      </c>
      <c r="F211" s="267">
        <f t="shared" si="50"/>
        <v>4.9995388577087851E-2</v>
      </c>
      <c r="G211" s="614">
        <f t="shared" si="55"/>
        <v>100.1813994950686</v>
      </c>
      <c r="H211" s="636">
        <f t="shared" si="51"/>
        <v>1.1224623302311443E-2</v>
      </c>
      <c r="I211" s="1738" t="s">
        <v>344</v>
      </c>
      <c r="J211" s="1753" t="str">
        <f t="shared" si="46"/>
        <v>---</v>
      </c>
      <c r="K211" s="1752">
        <v>0</v>
      </c>
      <c r="L211" s="1694"/>
      <c r="M211" s="10"/>
      <c r="N211" s="202">
        <v>40603</v>
      </c>
      <c r="O211" s="714">
        <v>98.637529999999998</v>
      </c>
      <c r="P211" s="37">
        <f t="shared" si="47"/>
        <v>-0.64270000000000493</v>
      </c>
      <c r="Q211" s="264">
        <f t="shared" si="58"/>
        <v>-0.98</v>
      </c>
      <c r="R211" s="395">
        <f t="shared" si="45"/>
        <v>99.179649999999995</v>
      </c>
      <c r="S211" s="298">
        <f t="shared" si="52"/>
        <v>-0.35175999999999874</v>
      </c>
      <c r="T211" s="690">
        <f t="shared" si="56"/>
        <v>99.428827142857145</v>
      </c>
      <c r="U211" s="267">
        <f t="shared" si="54"/>
        <v>-0.15136285714285691</v>
      </c>
      <c r="V211" s="612" t="str">
        <f t="shared" si="48"/>
        <v>---</v>
      </c>
      <c r="W211" s="248">
        <v>0</v>
      </c>
      <c r="X211" s="648"/>
      <c r="Y211" s="217"/>
    </row>
    <row r="212" spans="1:25">
      <c r="A212" s="202">
        <v>40634</v>
      </c>
      <c r="B212" s="1766">
        <v>100.27721177626255</v>
      </c>
      <c r="C212" s="21">
        <f t="shared" si="49"/>
        <v>-3.2052780814581183E-2</v>
      </c>
      <c r="D212" s="1771">
        <f t="shared" si="57"/>
        <v>-0.2</v>
      </c>
      <c r="E212" s="690">
        <f t="shared" si="53"/>
        <v>100.30265296728471</v>
      </c>
      <c r="F212" s="267">
        <f t="shared" si="50"/>
        <v>2.5564155835979818E-3</v>
      </c>
      <c r="G212" s="614">
        <f t="shared" si="55"/>
        <v>100.20394734054835</v>
      </c>
      <c r="H212" s="636">
        <f t="shared" si="51"/>
        <v>2.254784547974964E-2</v>
      </c>
      <c r="I212" s="1738" t="s">
        <v>350</v>
      </c>
      <c r="J212" s="1753" t="str">
        <f t="shared" si="46"/>
        <v>---</v>
      </c>
      <c r="K212" s="1752">
        <v>0</v>
      </c>
      <c r="L212" s="1694"/>
      <c r="M212" s="10"/>
      <c r="N212" s="202">
        <v>40634</v>
      </c>
      <c r="O212" s="714">
        <v>97.969660000000005</v>
      </c>
      <c r="P212" s="37">
        <f t="shared" si="47"/>
        <v>-0.66786999999999352</v>
      </c>
      <c r="Q212" s="264">
        <f t="shared" si="58"/>
        <v>-1.79</v>
      </c>
      <c r="R212" s="395">
        <f t="shared" si="45"/>
        <v>98.629140000000007</v>
      </c>
      <c r="S212" s="298">
        <f t="shared" si="52"/>
        <v>-0.55050999999998851</v>
      </c>
      <c r="T212" s="690">
        <f t="shared" si="56"/>
        <v>99.199391428571431</v>
      </c>
      <c r="U212" s="267">
        <f t="shared" si="54"/>
        <v>-0.22943571428571374</v>
      </c>
      <c r="V212" s="612" t="str">
        <f t="shared" si="48"/>
        <v>---</v>
      </c>
      <c r="W212" s="248">
        <v>0</v>
      </c>
      <c r="X212" s="648"/>
      <c r="Y212" s="217"/>
    </row>
    <row r="213" spans="1:25">
      <c r="A213" s="202">
        <v>40664</v>
      </c>
      <c r="B213" s="1766">
        <v>100.27508380617594</v>
      </c>
      <c r="C213" s="21">
        <f t="shared" si="49"/>
        <v>-2.1279700866045914E-3</v>
      </c>
      <c r="D213" s="1771">
        <f t="shared" si="57"/>
        <v>-0.2</v>
      </c>
      <c r="E213" s="690">
        <f t="shared" si="53"/>
        <v>100.28718671317188</v>
      </c>
      <c r="F213" s="267">
        <f t="shared" si="50"/>
        <v>-1.5466254112837419E-2</v>
      </c>
      <c r="G213" s="614">
        <f t="shared" si="55"/>
        <v>100.23782172478441</v>
      </c>
      <c r="H213" s="636">
        <f t="shared" si="51"/>
        <v>3.3874384236057153E-2</v>
      </c>
      <c r="I213" s="1738" t="s">
        <v>350</v>
      </c>
      <c r="J213" s="1753" t="str">
        <f t="shared" si="46"/>
        <v>---</v>
      </c>
      <c r="K213" s="1752">
        <v>0</v>
      </c>
      <c r="L213" s="1694"/>
      <c r="M213" s="10"/>
      <c r="N213" s="202">
        <v>40664</v>
      </c>
      <c r="O213" s="714">
        <v>97.759919999999994</v>
      </c>
      <c r="P213" s="37">
        <f t="shared" si="47"/>
        <v>-0.2097400000000107</v>
      </c>
      <c r="Q213" s="264">
        <f t="shared" si="58"/>
        <v>-2.08</v>
      </c>
      <c r="R213" s="395">
        <f t="shared" si="45"/>
        <v>98.122370000000004</v>
      </c>
      <c r="S213" s="298">
        <f t="shared" si="52"/>
        <v>-0.50677000000000305</v>
      </c>
      <c r="T213" s="690">
        <f t="shared" si="56"/>
        <v>98.942118571428566</v>
      </c>
      <c r="U213" s="267">
        <f t="shared" si="54"/>
        <v>-0.25727285714286552</v>
      </c>
      <c r="V213" s="612" t="str">
        <f t="shared" si="48"/>
        <v>---</v>
      </c>
      <c r="W213" s="248">
        <v>0</v>
      </c>
      <c r="X213" s="648"/>
      <c r="Y213" s="217"/>
    </row>
    <row r="214" spans="1:25">
      <c r="A214" s="202">
        <v>40695</v>
      </c>
      <c r="B214" s="1766">
        <v>100.31408305630308</v>
      </c>
      <c r="C214" s="21">
        <f t="shared" si="49"/>
        <v>3.8999250127133678E-2</v>
      </c>
      <c r="D214" s="1771">
        <f t="shared" si="57"/>
        <v>-0.1</v>
      </c>
      <c r="E214" s="690">
        <f t="shared" si="53"/>
        <v>100.28879287958053</v>
      </c>
      <c r="F214" s="267">
        <f t="shared" si="50"/>
        <v>1.606166408649301E-3</v>
      </c>
      <c r="G214" s="614">
        <f t="shared" si="55"/>
        <v>100.27513524074153</v>
      </c>
      <c r="H214" s="636">
        <f t="shared" si="51"/>
        <v>3.73135159571234E-2</v>
      </c>
      <c r="I214" s="1738" t="s">
        <v>346</v>
      </c>
      <c r="J214" s="1753" t="str">
        <f t="shared" si="46"/>
        <v>---</v>
      </c>
      <c r="K214" s="1752">
        <v>0</v>
      </c>
      <c r="L214" s="1694"/>
      <c r="M214" s="10"/>
      <c r="N214" s="202">
        <v>40695</v>
      </c>
      <c r="O214" s="714">
        <v>97.903880000000001</v>
      </c>
      <c r="P214" s="37">
        <f t="shared" si="47"/>
        <v>0.14396000000000697</v>
      </c>
      <c r="Q214" s="264">
        <f t="shared" si="58"/>
        <v>-1.97</v>
      </c>
      <c r="R214" s="395">
        <f t="shared" si="45"/>
        <v>97.87782</v>
      </c>
      <c r="S214" s="298">
        <f t="shared" si="52"/>
        <v>-0.24455000000000382</v>
      </c>
      <c r="T214" s="690">
        <f t="shared" si="56"/>
        <v>98.695031428571411</v>
      </c>
      <c r="U214" s="267">
        <f t="shared" si="54"/>
        <v>-0.24708714285715416</v>
      </c>
      <c r="V214" s="612" t="str">
        <f t="shared" si="48"/>
        <v>---</v>
      </c>
      <c r="W214" s="248">
        <v>0</v>
      </c>
      <c r="X214" s="648"/>
      <c r="Y214" s="217"/>
    </row>
    <row r="215" spans="1:25">
      <c r="A215" s="202">
        <v>40725</v>
      </c>
      <c r="B215" s="1766">
        <v>100.37674335264332</v>
      </c>
      <c r="C215" s="21">
        <f t="shared" si="49"/>
        <v>6.2660296340240507E-2</v>
      </c>
      <c r="D215" s="1771">
        <f t="shared" si="57"/>
        <v>0</v>
      </c>
      <c r="E215" s="690">
        <f t="shared" si="53"/>
        <v>100.32197007170744</v>
      </c>
      <c r="F215" s="267">
        <f t="shared" si="50"/>
        <v>3.3177192126913724E-2</v>
      </c>
      <c r="G215" s="614">
        <f t="shared" si="55"/>
        <v>100.30620166378402</v>
      </c>
      <c r="H215" s="636">
        <f t="shared" si="51"/>
        <v>3.1066423042489077E-2</v>
      </c>
      <c r="I215" s="1738" t="s">
        <v>346</v>
      </c>
      <c r="J215" s="1753" t="str">
        <f t="shared" si="46"/>
        <v>---</v>
      </c>
      <c r="K215" s="1752">
        <v>0</v>
      </c>
      <c r="L215" s="1694"/>
      <c r="M215" s="10"/>
      <c r="N215" s="202">
        <v>40725</v>
      </c>
      <c r="O215" s="714">
        <v>98.195040000000006</v>
      </c>
      <c r="P215" s="37">
        <f t="shared" si="47"/>
        <v>0.29116000000000497</v>
      </c>
      <c r="Q215" s="264">
        <f t="shared" si="58"/>
        <v>-1.63</v>
      </c>
      <c r="R215" s="395">
        <f t="shared" si="45"/>
        <v>97.952946666666662</v>
      </c>
      <c r="S215" s="298">
        <f t="shared" si="52"/>
        <v>7.5126666666662345E-2</v>
      </c>
      <c r="T215" s="690">
        <f t="shared" si="56"/>
        <v>98.481064285714282</v>
      </c>
      <c r="U215" s="267">
        <f t="shared" si="54"/>
        <v>-0.21396714285712903</v>
      </c>
      <c r="V215" s="612" t="str">
        <f t="shared" si="48"/>
        <v>---</v>
      </c>
      <c r="W215" s="248">
        <v>0</v>
      </c>
      <c r="X215" s="648"/>
      <c r="Y215" s="217"/>
    </row>
    <row r="216" spans="1:25">
      <c r="A216" s="202">
        <v>40756</v>
      </c>
      <c r="B216" s="1766">
        <v>100.44506337534592</v>
      </c>
      <c r="C216" s="21">
        <f t="shared" si="49"/>
        <v>6.832002270260773E-2</v>
      </c>
      <c r="D216" s="1771">
        <f t="shared" si="57"/>
        <v>0.2</v>
      </c>
      <c r="E216" s="690">
        <f t="shared" si="53"/>
        <v>100.37862992809744</v>
      </c>
      <c r="F216" s="267">
        <f t="shared" si="50"/>
        <v>5.6659856389998708E-2</v>
      </c>
      <c r="G216" s="614">
        <f t="shared" si="55"/>
        <v>100.33127607033178</v>
      </c>
      <c r="H216" s="636">
        <f t="shared" si="51"/>
        <v>2.5074406547759054E-2</v>
      </c>
      <c r="I216" s="1738" t="s">
        <v>349</v>
      </c>
      <c r="J216" s="1753" t="str">
        <f t="shared" si="46"/>
        <v>---</v>
      </c>
      <c r="K216" s="1752">
        <v>0</v>
      </c>
      <c r="L216" s="1694"/>
      <c r="M216" s="10"/>
      <c r="N216" s="202">
        <v>40756</v>
      </c>
      <c r="O216" s="714">
        <v>98.456760000000003</v>
      </c>
      <c r="P216" s="37">
        <f t="shared" si="47"/>
        <v>0.26171999999999684</v>
      </c>
      <c r="Q216" s="264">
        <f t="shared" si="58"/>
        <v>-1.24</v>
      </c>
      <c r="R216" s="395">
        <f t="shared" si="45"/>
        <v>98.185226666666679</v>
      </c>
      <c r="S216" s="298">
        <f t="shared" si="52"/>
        <v>0.23228000000001714</v>
      </c>
      <c r="T216" s="690">
        <f t="shared" si="56"/>
        <v>98.314717142857148</v>
      </c>
      <c r="U216" s="267">
        <f t="shared" si="54"/>
        <v>-0.16634714285713414</v>
      </c>
      <c r="V216" s="612" t="str">
        <f t="shared" si="48"/>
        <v>---</v>
      </c>
      <c r="W216" s="248">
        <v>0</v>
      </c>
      <c r="X216" s="648"/>
      <c r="Y216" s="217"/>
    </row>
    <row r="217" spans="1:25">
      <c r="A217" s="202">
        <v>40787</v>
      </c>
      <c r="B217" s="1766">
        <v>100.48458353086285</v>
      </c>
      <c r="C217" s="21">
        <f t="shared" si="49"/>
        <v>3.9520155516925115E-2</v>
      </c>
      <c r="D217" s="1771">
        <f t="shared" si="57"/>
        <v>0.4</v>
      </c>
      <c r="E217" s="690">
        <f t="shared" si="53"/>
        <v>100.43546341961736</v>
      </c>
      <c r="F217" s="267">
        <f t="shared" si="50"/>
        <v>5.6833491519924451E-2</v>
      </c>
      <c r="G217" s="614">
        <f t="shared" si="55"/>
        <v>100.35457620781013</v>
      </c>
      <c r="H217" s="636">
        <f t="shared" si="51"/>
        <v>2.3300137478344141E-2</v>
      </c>
      <c r="I217" s="1738" t="s">
        <v>349</v>
      </c>
      <c r="J217" s="1753" t="str">
        <f t="shared" si="46"/>
        <v>---</v>
      </c>
      <c r="K217" s="1752">
        <v>0</v>
      </c>
      <c r="L217" s="1694"/>
      <c r="M217" s="10"/>
      <c r="N217" s="202">
        <v>40787</v>
      </c>
      <c r="O217" s="714">
        <v>98.69256</v>
      </c>
      <c r="P217" s="37">
        <f t="shared" si="47"/>
        <v>0.23579999999999757</v>
      </c>
      <c r="Q217" s="264">
        <f t="shared" si="58"/>
        <v>-0.89</v>
      </c>
      <c r="R217" s="395">
        <f t="shared" si="45"/>
        <v>98.448120000000003</v>
      </c>
      <c r="S217" s="298">
        <f t="shared" si="52"/>
        <v>0.26289333333332365</v>
      </c>
      <c r="T217" s="690">
        <f t="shared" si="56"/>
        <v>98.230764285714287</v>
      </c>
      <c r="U217" s="267">
        <f t="shared" si="54"/>
        <v>-8.3952857142861603E-2</v>
      </c>
      <c r="V217" s="612" t="str">
        <f t="shared" si="48"/>
        <v>---</v>
      </c>
      <c r="W217" s="248">
        <v>0</v>
      </c>
      <c r="X217" s="648"/>
      <c r="Y217" s="217"/>
    </row>
    <row r="218" spans="1:25">
      <c r="A218" s="202">
        <v>40817</v>
      </c>
      <c r="B218" s="1766">
        <v>100.52851928236876</v>
      </c>
      <c r="C218" s="21">
        <f t="shared" si="49"/>
        <v>4.393575150591289E-2</v>
      </c>
      <c r="D218" s="1771">
        <f t="shared" si="57"/>
        <v>0.5</v>
      </c>
      <c r="E218" s="690">
        <f t="shared" si="53"/>
        <v>100.48605539619251</v>
      </c>
      <c r="F218" s="267">
        <f t="shared" si="50"/>
        <v>5.0591976575148578E-2</v>
      </c>
      <c r="G218" s="614">
        <f t="shared" si="55"/>
        <v>100.38589831142319</v>
      </c>
      <c r="H218" s="636">
        <f t="shared" si="51"/>
        <v>3.1322103613064201E-2</v>
      </c>
      <c r="I218" s="1738" t="s">
        <v>349</v>
      </c>
      <c r="J218" s="1753" t="str">
        <f t="shared" si="46"/>
        <v>---</v>
      </c>
      <c r="K218" s="1752">
        <v>0</v>
      </c>
      <c r="L218" s="1694"/>
      <c r="M218" s="10"/>
      <c r="N218" s="202">
        <v>40817</v>
      </c>
      <c r="O218" s="714">
        <v>98.852029999999999</v>
      </c>
      <c r="P218" s="37">
        <f t="shared" si="47"/>
        <v>0.15946999999999889</v>
      </c>
      <c r="Q218" s="264">
        <f t="shared" si="58"/>
        <v>-0.71</v>
      </c>
      <c r="R218" s="395">
        <f t="shared" si="45"/>
        <v>98.667116666666672</v>
      </c>
      <c r="S218" s="298">
        <f t="shared" si="52"/>
        <v>0.21899666666666917</v>
      </c>
      <c r="T218" s="690">
        <f t="shared" si="56"/>
        <v>98.261407142857138</v>
      </c>
      <c r="U218" s="267">
        <f t="shared" si="54"/>
        <v>3.0642857142851199E-2</v>
      </c>
      <c r="V218" s="612" t="str">
        <f t="shared" si="48"/>
        <v>---</v>
      </c>
      <c r="W218" s="248">
        <v>0</v>
      </c>
      <c r="X218" s="648"/>
      <c r="Y218" s="217"/>
    </row>
    <row r="219" spans="1:25">
      <c r="A219" s="202">
        <v>40848</v>
      </c>
      <c r="B219" s="1766">
        <v>100.58780656502057</v>
      </c>
      <c r="C219" s="21">
        <f t="shared" si="49"/>
        <v>5.9287282651808937E-2</v>
      </c>
      <c r="D219" s="1771">
        <f t="shared" si="57"/>
        <v>0.5</v>
      </c>
      <c r="E219" s="690">
        <f t="shared" si="53"/>
        <v>100.53363645941739</v>
      </c>
      <c r="F219" s="267">
        <f t="shared" si="50"/>
        <v>4.7581063224882314E-2</v>
      </c>
      <c r="G219" s="614">
        <f t="shared" si="55"/>
        <v>100.43026899553148</v>
      </c>
      <c r="H219" s="636">
        <f t="shared" si="51"/>
        <v>4.4370684108287151E-2</v>
      </c>
      <c r="I219" s="1738" t="s">
        <v>349</v>
      </c>
      <c r="J219" s="1753" t="str">
        <f t="shared" si="46"/>
        <v>---</v>
      </c>
      <c r="K219" s="1752">
        <v>0</v>
      </c>
      <c r="L219" s="1694"/>
      <c r="M219" s="10"/>
      <c r="N219" s="202">
        <v>40848</v>
      </c>
      <c r="O219" s="714">
        <v>98.953649999999996</v>
      </c>
      <c r="P219" s="37">
        <f t="shared" si="47"/>
        <v>0.10161999999999694</v>
      </c>
      <c r="Q219" s="264">
        <f t="shared" si="58"/>
        <v>-0.68</v>
      </c>
      <c r="R219" s="395">
        <f t="shared" si="45"/>
        <v>98.832746666666665</v>
      </c>
      <c r="S219" s="298">
        <f t="shared" si="52"/>
        <v>0.16562999999999306</v>
      </c>
      <c r="T219" s="690">
        <f t="shared" si="56"/>
        <v>98.401977142857149</v>
      </c>
      <c r="U219" s="267">
        <f t="shared" si="54"/>
        <v>0.14057000000001096</v>
      </c>
      <c r="V219" s="612" t="str">
        <f t="shared" si="48"/>
        <v>---</v>
      </c>
      <c r="W219" s="248">
        <v>0</v>
      </c>
      <c r="X219" s="648"/>
      <c r="Y219" s="217"/>
    </row>
    <row r="220" spans="1:25">
      <c r="A220" s="203">
        <v>40878</v>
      </c>
      <c r="B220" s="1779">
        <v>100.65140058398451</v>
      </c>
      <c r="C220" s="22">
        <f t="shared" si="49"/>
        <v>6.3594018963939902E-2</v>
      </c>
      <c r="D220" s="1772">
        <f t="shared" si="57"/>
        <v>0.5</v>
      </c>
      <c r="E220" s="691">
        <f t="shared" si="53"/>
        <v>100.58924214379128</v>
      </c>
      <c r="F220" s="268">
        <f t="shared" si="50"/>
        <v>5.5605684373887243E-2</v>
      </c>
      <c r="G220" s="615">
        <f t="shared" si="55"/>
        <v>100.48402853521841</v>
      </c>
      <c r="H220" s="637">
        <f t="shared" si="51"/>
        <v>5.3759539686936364E-2</v>
      </c>
      <c r="I220" s="1739" t="s">
        <v>281</v>
      </c>
      <c r="J220" s="1754" t="str">
        <f t="shared" si="46"/>
        <v>---</v>
      </c>
      <c r="K220" s="1782">
        <v>0</v>
      </c>
      <c r="L220" s="1695"/>
      <c r="M220" s="10"/>
      <c r="N220" s="203">
        <v>40878</v>
      </c>
      <c r="O220" s="715">
        <v>99.06335</v>
      </c>
      <c r="P220" s="243">
        <f t="shared" si="47"/>
        <v>0.10970000000000368</v>
      </c>
      <c r="Q220" s="544">
        <f t="shared" si="58"/>
        <v>-0.63</v>
      </c>
      <c r="R220" s="493">
        <f t="shared" si="45"/>
        <v>98.956343333333336</v>
      </c>
      <c r="S220" s="491">
        <f t="shared" si="52"/>
        <v>0.12359666666667124</v>
      </c>
      <c r="T220" s="691">
        <f t="shared" si="56"/>
        <v>98.588181428571446</v>
      </c>
      <c r="U220" s="268">
        <f t="shared" si="54"/>
        <v>0.1862042857142967</v>
      </c>
      <c r="V220" s="612" t="str">
        <f t="shared" si="48"/>
        <v>---</v>
      </c>
      <c r="W220" s="248">
        <v>0</v>
      </c>
      <c r="X220" s="648"/>
      <c r="Y220" s="217"/>
    </row>
    <row r="221" spans="1:25">
      <c r="A221" s="202">
        <v>40909</v>
      </c>
      <c r="B221" s="1766">
        <v>100.70452109328251</v>
      </c>
      <c r="C221" s="21">
        <f t="shared" si="49"/>
        <v>5.3120509297997387E-2</v>
      </c>
      <c r="D221" s="1760">
        <f>ROUND((B221-B209)/B209*100,2)</f>
        <v>0.43</v>
      </c>
      <c r="E221" s="690">
        <f t="shared" si="53"/>
        <v>100.64790941409586</v>
      </c>
      <c r="F221" s="267">
        <f t="shared" si="50"/>
        <v>5.8667270304582075E-2</v>
      </c>
      <c r="G221" s="614">
        <f t="shared" si="55"/>
        <v>100.53980539764407</v>
      </c>
      <c r="H221" s="636">
        <f t="shared" si="51"/>
        <v>5.5776862425659601E-2</v>
      </c>
      <c r="I221" s="1738" t="s">
        <v>281</v>
      </c>
      <c r="J221" s="1755" t="str">
        <f t="shared" si="46"/>
        <v>---</v>
      </c>
      <c r="K221" s="1752">
        <v>0</v>
      </c>
      <c r="L221" s="1694"/>
      <c r="M221" s="10"/>
      <c r="N221" s="202">
        <v>40909</v>
      </c>
      <c r="O221" s="714">
        <v>99.165239999999997</v>
      </c>
      <c r="P221" s="37">
        <f t="shared" si="47"/>
        <v>0.10188999999999737</v>
      </c>
      <c r="Q221" s="264">
        <f t="shared" si="58"/>
        <v>-0.46</v>
      </c>
      <c r="R221" s="395">
        <f t="shared" si="45"/>
        <v>99.06074666666666</v>
      </c>
      <c r="S221" s="298">
        <f t="shared" si="52"/>
        <v>0.10440333333332319</v>
      </c>
      <c r="T221" s="690">
        <f t="shared" si="56"/>
        <v>98.768375714285725</v>
      </c>
      <c r="U221" s="267">
        <f t="shared" si="54"/>
        <v>0.18019428571427909</v>
      </c>
      <c r="V221" s="612" t="str">
        <f t="shared" si="48"/>
        <v>---</v>
      </c>
      <c r="W221" s="248">
        <v>0</v>
      </c>
      <c r="X221" s="648"/>
      <c r="Y221" s="217"/>
    </row>
    <row r="222" spans="1:25">
      <c r="A222" s="202">
        <v>40940</v>
      </c>
      <c r="B222" s="1766">
        <v>100.73008240488409</v>
      </c>
      <c r="C222" s="21">
        <f t="shared" si="49"/>
        <v>2.5561311601578041E-2</v>
      </c>
      <c r="D222" s="1760">
        <f t="shared" ref="D222:D285" si="59">ROUND((B222-B210)/B210*100,2)</f>
        <v>0.41</v>
      </c>
      <c r="E222" s="690">
        <f t="shared" si="53"/>
        <v>100.69533469405037</v>
      </c>
      <c r="F222" s="267">
        <f t="shared" si="50"/>
        <v>4.7425279954509847E-2</v>
      </c>
      <c r="G222" s="614">
        <f t="shared" si="55"/>
        <v>100.59028240510703</v>
      </c>
      <c r="H222" s="636">
        <f t="shared" si="51"/>
        <v>5.0477007462959023E-2</v>
      </c>
      <c r="I222" s="1738" t="s">
        <v>281</v>
      </c>
      <c r="J222" s="1753" t="str">
        <f t="shared" si="46"/>
        <v>山</v>
      </c>
      <c r="K222" s="1752">
        <v>1</v>
      </c>
      <c r="L222" s="1694"/>
      <c r="M222" s="10"/>
      <c r="N222" s="202">
        <v>40940</v>
      </c>
      <c r="O222" s="714">
        <v>99.217449999999999</v>
      </c>
      <c r="P222" s="37">
        <f t="shared" si="47"/>
        <v>5.221000000000231E-2</v>
      </c>
      <c r="Q222" s="264">
        <f t="shared" si="58"/>
        <v>-0.06</v>
      </c>
      <c r="R222" s="395">
        <f t="shared" si="45"/>
        <v>99.148679999999999</v>
      </c>
      <c r="S222" s="298">
        <f t="shared" si="52"/>
        <v>8.7933333333339192E-2</v>
      </c>
      <c r="T222" s="690">
        <f t="shared" si="56"/>
        <v>98.914434285714279</v>
      </c>
      <c r="U222" s="267">
        <f t="shared" si="54"/>
        <v>0.14605857142855427</v>
      </c>
      <c r="V222" s="612" t="str">
        <f t="shared" si="48"/>
        <v>---</v>
      </c>
      <c r="W222" s="248">
        <v>0</v>
      </c>
      <c r="X222" s="648"/>
      <c r="Y222" s="217"/>
    </row>
    <row r="223" spans="1:25">
      <c r="A223" s="202">
        <v>40969</v>
      </c>
      <c r="B223" s="1766">
        <v>100.7174960990039</v>
      </c>
      <c r="C223" s="21">
        <f t="shared" si="49"/>
        <v>-1.2586305880191162E-2</v>
      </c>
      <c r="D223" s="1760">
        <f t="shared" si="59"/>
        <v>0.41</v>
      </c>
      <c r="E223" s="690">
        <f t="shared" si="53"/>
        <v>100.71736653239016</v>
      </c>
      <c r="F223" s="267">
        <f t="shared" si="50"/>
        <v>2.2031838339785281E-2</v>
      </c>
      <c r="G223" s="614">
        <f t="shared" si="55"/>
        <v>100.6292013656296</v>
      </c>
      <c r="H223" s="636">
        <f t="shared" si="51"/>
        <v>3.8918960522565271E-2</v>
      </c>
      <c r="I223" s="1738" t="s">
        <v>281</v>
      </c>
      <c r="J223" s="1753" t="str">
        <f t="shared" si="46"/>
        <v>---</v>
      </c>
      <c r="K223" s="1752">
        <v>0</v>
      </c>
      <c r="L223" s="1694"/>
      <c r="M223" s="10"/>
      <c r="N223" s="202">
        <v>40969</v>
      </c>
      <c r="O223" s="714">
        <v>99.243449999999996</v>
      </c>
      <c r="P223" s="37">
        <f t="shared" si="47"/>
        <v>2.5999999999996248E-2</v>
      </c>
      <c r="Q223" s="264">
        <f t="shared" si="58"/>
        <v>0.61</v>
      </c>
      <c r="R223" s="395">
        <f t="shared" si="45"/>
        <v>99.208713333333321</v>
      </c>
      <c r="S223" s="298">
        <f t="shared" si="52"/>
        <v>6.0033333333322503E-2</v>
      </c>
      <c r="T223" s="690">
        <f t="shared" si="56"/>
        <v>99.026818571428592</v>
      </c>
      <c r="U223" s="267">
        <f t="shared" si="54"/>
        <v>0.11238428571431314</v>
      </c>
      <c r="V223" s="612" t="str">
        <f t="shared" si="48"/>
        <v>---</v>
      </c>
      <c r="W223" s="248">
        <v>0</v>
      </c>
      <c r="X223" s="648"/>
      <c r="Y223" s="217"/>
    </row>
    <row r="224" spans="1:25">
      <c r="A224" s="202">
        <v>41000</v>
      </c>
      <c r="B224" s="1766">
        <v>100.63855222774743</v>
      </c>
      <c r="C224" s="21">
        <f t="shared" si="49"/>
        <v>-7.8943871256470288E-2</v>
      </c>
      <c r="D224" s="1760">
        <f t="shared" si="59"/>
        <v>0.36</v>
      </c>
      <c r="E224" s="690">
        <f t="shared" si="53"/>
        <v>100.69537691054514</v>
      </c>
      <c r="F224" s="267">
        <f t="shared" si="50"/>
        <v>-2.1989621845023066E-2</v>
      </c>
      <c r="G224" s="614">
        <f t="shared" si="55"/>
        <v>100.65119689375595</v>
      </c>
      <c r="H224" s="636">
        <f t="shared" si="51"/>
        <v>2.1995528126353747E-2</v>
      </c>
      <c r="I224" s="1738" t="s">
        <v>281</v>
      </c>
      <c r="J224" s="1753" t="str">
        <f t="shared" si="46"/>
        <v>---</v>
      </c>
      <c r="K224" s="1752">
        <v>0</v>
      </c>
      <c r="L224" s="1694"/>
      <c r="M224" s="10"/>
      <c r="N224" s="202">
        <v>41000</v>
      </c>
      <c r="O224" s="714">
        <v>99.25215</v>
      </c>
      <c r="P224" s="37">
        <f t="shared" si="47"/>
        <v>8.7000000000045929E-3</v>
      </c>
      <c r="Q224" s="264">
        <f t="shared" si="58"/>
        <v>1.31</v>
      </c>
      <c r="R224" s="395">
        <f t="shared" ref="R224:R277" si="60">SUM(O222:O224)/3</f>
        <v>99.237683333333322</v>
      </c>
      <c r="S224" s="298">
        <f t="shared" si="52"/>
        <v>2.897000000000105E-2</v>
      </c>
      <c r="T224" s="690">
        <f t="shared" si="56"/>
        <v>99.106759999999994</v>
      </c>
      <c r="U224" s="267">
        <f t="shared" si="54"/>
        <v>7.9941428571402184E-2</v>
      </c>
      <c r="V224" s="612" t="str">
        <f t="shared" si="48"/>
        <v>---</v>
      </c>
      <c r="W224" s="248">
        <v>0</v>
      </c>
      <c r="X224" s="648"/>
      <c r="Y224" s="217"/>
    </row>
    <row r="225" spans="1:25">
      <c r="A225" s="202">
        <v>41030</v>
      </c>
      <c r="B225" s="1766">
        <v>100.49747037547365</v>
      </c>
      <c r="C225" s="21">
        <f t="shared" si="49"/>
        <v>-0.14108185227377135</v>
      </c>
      <c r="D225" s="1760">
        <f t="shared" si="59"/>
        <v>0.22</v>
      </c>
      <c r="E225" s="690">
        <f t="shared" si="53"/>
        <v>100.61783956740832</v>
      </c>
      <c r="F225" s="267">
        <f t="shared" si="50"/>
        <v>-7.7537343136810932E-2</v>
      </c>
      <c r="G225" s="614">
        <f t="shared" si="55"/>
        <v>100.64676133562809</v>
      </c>
      <c r="H225" s="636">
        <f t="shared" si="51"/>
        <v>-4.4355581278665568E-3</v>
      </c>
      <c r="I225" s="1738" t="s">
        <v>281</v>
      </c>
      <c r="J225" s="1753" t="str">
        <f t="shared" si="46"/>
        <v>---</v>
      </c>
      <c r="K225" s="1752">
        <v>0</v>
      </c>
      <c r="L225" s="1694"/>
      <c r="M225" s="10"/>
      <c r="N225" s="202">
        <v>41030</v>
      </c>
      <c r="O225" s="714">
        <v>99.267200000000003</v>
      </c>
      <c r="P225" s="37">
        <f t="shared" si="47"/>
        <v>1.5050000000002228E-2</v>
      </c>
      <c r="Q225" s="264">
        <f t="shared" si="58"/>
        <v>1.54</v>
      </c>
      <c r="R225" s="395">
        <f t="shared" si="60"/>
        <v>99.254266666666652</v>
      </c>
      <c r="S225" s="298">
        <f t="shared" si="52"/>
        <v>1.658333333332962E-2</v>
      </c>
      <c r="T225" s="690">
        <f t="shared" si="56"/>
        <v>99.166069999999991</v>
      </c>
      <c r="U225" s="267">
        <f t="shared" si="54"/>
        <v>5.9309999999996421E-2</v>
      </c>
      <c r="V225" s="612" t="str">
        <f t="shared" si="48"/>
        <v>---</v>
      </c>
      <c r="W225" s="248">
        <v>0</v>
      </c>
      <c r="X225" s="648"/>
      <c r="Y225" s="217"/>
    </row>
    <row r="226" spans="1:25">
      <c r="A226" s="202">
        <v>41061</v>
      </c>
      <c r="B226" s="1766">
        <v>100.29132716247437</v>
      </c>
      <c r="C226" s="21">
        <f t="shared" si="49"/>
        <v>-0.20614321299927951</v>
      </c>
      <c r="D226" s="1760">
        <f t="shared" si="59"/>
        <v>-0.02</v>
      </c>
      <c r="E226" s="690">
        <f t="shared" si="53"/>
        <v>100.47578325523182</v>
      </c>
      <c r="F226" s="267">
        <f t="shared" si="50"/>
        <v>-0.14205631217650705</v>
      </c>
      <c r="G226" s="614">
        <f t="shared" si="55"/>
        <v>100.60440713526434</v>
      </c>
      <c r="H226" s="636">
        <f t="shared" si="51"/>
        <v>-4.2354200363746486E-2</v>
      </c>
      <c r="I226" s="1738" t="s">
        <v>346</v>
      </c>
      <c r="J226" s="1753" t="str">
        <f t="shared" si="46"/>
        <v>---</v>
      </c>
      <c r="K226" s="1752">
        <v>0</v>
      </c>
      <c r="L226" s="1694"/>
      <c r="M226" s="10"/>
      <c r="N226" s="202">
        <v>41061</v>
      </c>
      <c r="O226" s="714">
        <v>99.262990000000002</v>
      </c>
      <c r="P226" s="37">
        <f t="shared" si="47"/>
        <v>-4.2100000000004911E-3</v>
      </c>
      <c r="Q226" s="264">
        <f t="shared" si="58"/>
        <v>1.39</v>
      </c>
      <c r="R226" s="395">
        <f t="shared" si="60"/>
        <v>99.260779999999997</v>
      </c>
      <c r="S226" s="298">
        <f t="shared" si="52"/>
        <v>6.5133333333449173E-3</v>
      </c>
      <c r="T226" s="690">
        <f t="shared" si="56"/>
        <v>99.210261428571428</v>
      </c>
      <c r="U226" s="267">
        <f t="shared" si="54"/>
        <v>4.4191428571437541E-2</v>
      </c>
      <c r="V226" s="612" t="str">
        <f t="shared" si="48"/>
        <v>---</v>
      </c>
      <c r="W226" s="248">
        <v>0</v>
      </c>
      <c r="X226" s="648"/>
      <c r="Y226" s="217"/>
    </row>
    <row r="227" spans="1:25">
      <c r="A227" s="202">
        <v>41091</v>
      </c>
      <c r="B227" s="1766">
        <v>100.0423926770182</v>
      </c>
      <c r="C227" s="21">
        <f t="shared" si="49"/>
        <v>-0.24893448545617503</v>
      </c>
      <c r="D227" s="1760">
        <f t="shared" si="59"/>
        <v>-0.33</v>
      </c>
      <c r="E227" s="690">
        <f t="shared" si="53"/>
        <v>100.27706340498874</v>
      </c>
      <c r="F227" s="267">
        <f t="shared" si="50"/>
        <v>-0.19871985024308003</v>
      </c>
      <c r="G227" s="614">
        <f t="shared" si="55"/>
        <v>100.51740600569772</v>
      </c>
      <c r="H227" s="636">
        <f t="shared" si="51"/>
        <v>-8.7001129566615987E-2</v>
      </c>
      <c r="I227" s="1738" t="s">
        <v>346</v>
      </c>
      <c r="J227" s="1753" t="str">
        <f t="shared" si="46"/>
        <v>---</v>
      </c>
      <c r="K227" s="1752">
        <v>0</v>
      </c>
      <c r="L227" s="1694"/>
      <c r="M227" s="10"/>
      <c r="N227" s="202">
        <v>41091</v>
      </c>
      <c r="O227" s="714">
        <v>99.260050000000007</v>
      </c>
      <c r="P227" s="37">
        <f t="shared" si="47"/>
        <v>-2.9399999999952797E-3</v>
      </c>
      <c r="Q227" s="264">
        <f t="shared" si="58"/>
        <v>1.08</v>
      </c>
      <c r="R227" s="395">
        <f t="shared" si="60"/>
        <v>99.263413333333347</v>
      </c>
      <c r="S227" s="298">
        <f t="shared" si="52"/>
        <v>2.6333333333496967E-3</v>
      </c>
      <c r="T227" s="690">
        <f t="shared" si="56"/>
        <v>99.238361428571437</v>
      </c>
      <c r="U227" s="267">
        <f t="shared" si="54"/>
        <v>2.8100000000009118E-2</v>
      </c>
      <c r="V227" s="612" t="str">
        <f t="shared" si="48"/>
        <v>---</v>
      </c>
      <c r="W227" s="248">
        <v>0</v>
      </c>
      <c r="X227" s="648"/>
      <c r="Y227" s="217"/>
    </row>
    <row r="228" spans="1:25">
      <c r="A228" s="202">
        <v>41122</v>
      </c>
      <c r="B228" s="1766">
        <v>99.79786280116366</v>
      </c>
      <c r="C228" s="21">
        <f t="shared" si="49"/>
        <v>-0.24452987585453911</v>
      </c>
      <c r="D228" s="1760">
        <f t="shared" si="59"/>
        <v>-0.64</v>
      </c>
      <c r="E228" s="690">
        <f t="shared" si="53"/>
        <v>100.04386088021874</v>
      </c>
      <c r="F228" s="267">
        <f t="shared" si="50"/>
        <v>-0.23320252476999315</v>
      </c>
      <c r="G228" s="614">
        <f t="shared" si="55"/>
        <v>100.3878833925379</v>
      </c>
      <c r="H228" s="636">
        <f t="shared" si="51"/>
        <v>-0.12952261315982128</v>
      </c>
      <c r="I228" s="1738" t="s">
        <v>346</v>
      </c>
      <c r="J228" s="1753" t="str">
        <f t="shared" si="46"/>
        <v>---</v>
      </c>
      <c r="K228" s="1752">
        <v>0</v>
      </c>
      <c r="L228" s="1694"/>
      <c r="M228" s="10"/>
      <c r="N228" s="202">
        <v>41122</v>
      </c>
      <c r="O228" s="714">
        <v>99.274019999999993</v>
      </c>
      <c r="P228" s="37">
        <f t="shared" si="47"/>
        <v>1.3969999999986271E-2</v>
      </c>
      <c r="Q228" s="264">
        <f t="shared" si="58"/>
        <v>0.83</v>
      </c>
      <c r="R228" s="395">
        <f t="shared" si="60"/>
        <v>99.265686666666667</v>
      </c>
      <c r="S228" s="298">
        <f t="shared" si="52"/>
        <v>2.2733333333206929E-3</v>
      </c>
      <c r="T228" s="690">
        <f t="shared" si="56"/>
        <v>99.253901428571425</v>
      </c>
      <c r="U228" s="267">
        <f t="shared" si="54"/>
        <v>1.5539999999987231E-2</v>
      </c>
      <c r="V228" s="612" t="str">
        <f t="shared" si="48"/>
        <v>---</v>
      </c>
      <c r="W228" s="248">
        <v>0</v>
      </c>
      <c r="X228" s="648"/>
      <c r="Y228" s="217"/>
    </row>
    <row r="229" spans="1:25">
      <c r="A229" s="202">
        <v>41153</v>
      </c>
      <c r="B229" s="1766">
        <v>99.593066901989999</v>
      </c>
      <c r="C229" s="21">
        <f t="shared" si="49"/>
        <v>-0.2047958991736607</v>
      </c>
      <c r="D229" s="1760">
        <f t="shared" si="59"/>
        <v>-0.89</v>
      </c>
      <c r="E229" s="690">
        <f t="shared" si="53"/>
        <v>99.811107460057272</v>
      </c>
      <c r="F229" s="267">
        <f t="shared" si="50"/>
        <v>-0.23275342016147249</v>
      </c>
      <c r="G229" s="614">
        <f t="shared" si="55"/>
        <v>100.22545260641017</v>
      </c>
      <c r="H229" s="636">
        <f t="shared" si="51"/>
        <v>-0.16243078612772877</v>
      </c>
      <c r="I229" s="1738" t="s">
        <v>346</v>
      </c>
      <c r="J229" s="1753" t="str">
        <f t="shared" si="46"/>
        <v>---</v>
      </c>
      <c r="K229" s="1752">
        <v>0</v>
      </c>
      <c r="L229" s="1694"/>
      <c r="M229" s="10"/>
      <c r="N229" s="202">
        <v>41153</v>
      </c>
      <c r="O229" s="714">
        <v>99.263440000000003</v>
      </c>
      <c r="P229" s="37">
        <f t="shared" si="47"/>
        <v>-1.0579999999990264E-2</v>
      </c>
      <c r="Q229" s="264">
        <f t="shared" si="58"/>
        <v>0.57999999999999996</v>
      </c>
      <c r="R229" s="395">
        <f t="shared" si="60"/>
        <v>99.265836666666658</v>
      </c>
      <c r="S229" s="298">
        <f t="shared" si="52"/>
        <v>1.4999999999076863E-4</v>
      </c>
      <c r="T229" s="690">
        <f t="shared" si="56"/>
        <v>99.260471428571435</v>
      </c>
      <c r="U229" s="267">
        <f t="shared" si="54"/>
        <v>6.5700000000106229E-3</v>
      </c>
      <c r="V229" s="612" t="str">
        <f t="shared" si="48"/>
        <v>---</v>
      </c>
      <c r="W229" s="248">
        <v>0</v>
      </c>
      <c r="X229" s="648"/>
      <c r="Y229" s="217"/>
    </row>
    <row r="230" spans="1:25">
      <c r="A230" s="202">
        <v>41183</v>
      </c>
      <c r="B230" s="1766">
        <v>99.401050993165967</v>
      </c>
      <c r="C230" s="37">
        <f t="shared" si="49"/>
        <v>-0.19201590882403252</v>
      </c>
      <c r="D230" s="974">
        <f t="shared" si="59"/>
        <v>-1.1200000000000001</v>
      </c>
      <c r="E230" s="53">
        <f t="shared" si="53"/>
        <v>99.597326898773204</v>
      </c>
      <c r="F230" s="264">
        <f t="shared" si="50"/>
        <v>-0.21378056128406797</v>
      </c>
      <c r="G230" s="395">
        <f t="shared" si="55"/>
        <v>100.03738901986189</v>
      </c>
      <c r="H230" s="298">
        <f t="shared" si="51"/>
        <v>-0.18806358654828159</v>
      </c>
      <c r="I230" s="1744" t="s">
        <v>346</v>
      </c>
      <c r="J230" s="51" t="str">
        <f t="shared" si="46"/>
        <v>---</v>
      </c>
      <c r="K230" s="1752">
        <v>0</v>
      </c>
      <c r="L230" s="1694"/>
      <c r="M230" s="10"/>
      <c r="N230" s="251">
        <v>41183</v>
      </c>
      <c r="O230" s="717">
        <v>99.253749999999997</v>
      </c>
      <c r="P230" s="252">
        <f t="shared" si="47"/>
        <v>-9.6900000000061937E-3</v>
      </c>
      <c r="Q230" s="696">
        <f t="shared" si="58"/>
        <v>0.41</v>
      </c>
      <c r="R230" s="394">
        <f t="shared" si="60"/>
        <v>99.263736666666659</v>
      </c>
      <c r="S230" s="296">
        <f t="shared" si="52"/>
        <v>-2.0999999999986585E-3</v>
      </c>
      <c r="T230" s="686">
        <f t="shared" si="56"/>
        <v>99.261942857142841</v>
      </c>
      <c r="U230" s="696">
        <f t="shared" si="54"/>
        <v>1.4714285714063635E-3</v>
      </c>
      <c r="V230" s="611" t="str">
        <f t="shared" si="48"/>
        <v>谷</v>
      </c>
      <c r="W230" s="253">
        <v>-1</v>
      </c>
      <c r="X230" s="648"/>
      <c r="Y230" s="217"/>
    </row>
    <row r="231" spans="1:25">
      <c r="A231" s="251">
        <v>41214</v>
      </c>
      <c r="B231" s="1766">
        <v>99.238272447712063</v>
      </c>
      <c r="C231" s="252">
        <f t="shared" si="49"/>
        <v>-0.16277854545390369</v>
      </c>
      <c r="D231" s="1762">
        <f t="shared" si="59"/>
        <v>-1.34</v>
      </c>
      <c r="E231" s="686">
        <f t="shared" si="53"/>
        <v>99.410796780956005</v>
      </c>
      <c r="F231" s="696">
        <f t="shared" si="50"/>
        <v>-0.18653011781719897</v>
      </c>
      <c r="G231" s="394">
        <f t="shared" si="55"/>
        <v>99.837349051285429</v>
      </c>
      <c r="H231" s="296">
        <f t="shared" si="51"/>
        <v>-0.200039968576462</v>
      </c>
      <c r="I231" s="1741" t="s">
        <v>346</v>
      </c>
      <c r="J231" s="1756" t="str">
        <f t="shared" si="46"/>
        <v>---</v>
      </c>
      <c r="K231" s="1752">
        <v>0</v>
      </c>
      <c r="L231" s="1694"/>
      <c r="M231" s="10"/>
      <c r="N231" s="202">
        <v>41214</v>
      </c>
      <c r="O231" s="714">
        <v>99.3202</v>
      </c>
      <c r="P231" s="37">
        <f t="shared" si="47"/>
        <v>6.6450000000003229E-2</v>
      </c>
      <c r="Q231" s="264">
        <f t="shared" si="58"/>
        <v>0.37</v>
      </c>
      <c r="R231" s="395">
        <f t="shared" si="60"/>
        <v>99.279130000000009</v>
      </c>
      <c r="S231" s="298">
        <f t="shared" si="52"/>
        <v>1.5393333333349801E-2</v>
      </c>
      <c r="T231" s="690">
        <f t="shared" si="56"/>
        <v>99.271664285714294</v>
      </c>
      <c r="U231" s="267">
        <f t="shared" si="54"/>
        <v>9.7214285714528614E-3</v>
      </c>
      <c r="V231" s="612" t="str">
        <f t="shared" si="48"/>
        <v>---</v>
      </c>
      <c r="W231" s="248">
        <v>0</v>
      </c>
      <c r="X231" s="648"/>
      <c r="Y231" s="217"/>
    </row>
    <row r="232" spans="1:25">
      <c r="A232" s="202">
        <v>41244</v>
      </c>
      <c r="B232" s="1766">
        <v>99.137829621871447</v>
      </c>
      <c r="C232" s="243">
        <f t="shared" si="49"/>
        <v>-0.10044282584061648</v>
      </c>
      <c r="D232" s="1007">
        <f t="shared" si="59"/>
        <v>-1.5</v>
      </c>
      <c r="E232" s="53">
        <f t="shared" si="53"/>
        <v>99.259051020916488</v>
      </c>
      <c r="F232" s="264">
        <f t="shared" si="50"/>
        <v>-0.15174576003951756</v>
      </c>
      <c r="G232" s="395">
        <f t="shared" si="55"/>
        <v>99.643114657913671</v>
      </c>
      <c r="H232" s="298">
        <f t="shared" si="51"/>
        <v>-0.19423439337175807</v>
      </c>
      <c r="I232" s="1744" t="s">
        <v>349</v>
      </c>
      <c r="J232" s="51" t="str">
        <f t="shared" si="46"/>
        <v>---</v>
      </c>
      <c r="K232" s="1752">
        <v>0</v>
      </c>
      <c r="L232" s="1694"/>
      <c r="M232" s="10"/>
      <c r="N232" s="202">
        <v>41244</v>
      </c>
      <c r="O232" s="714">
        <v>99.542479999999998</v>
      </c>
      <c r="P232" s="37">
        <f t="shared" si="47"/>
        <v>0.22227999999999781</v>
      </c>
      <c r="Q232" s="544">
        <f t="shared" si="58"/>
        <v>0.48</v>
      </c>
      <c r="R232" s="395">
        <f t="shared" si="60"/>
        <v>99.372143333333327</v>
      </c>
      <c r="S232" s="298">
        <f t="shared" si="52"/>
        <v>9.3013333333317405E-2</v>
      </c>
      <c r="T232" s="53">
        <f t="shared" si="56"/>
        <v>99.31098999999999</v>
      </c>
      <c r="U232" s="264">
        <f t="shared" si="54"/>
        <v>3.9325714285695312E-2</v>
      </c>
      <c r="V232" s="612" t="str">
        <f t="shared" si="48"/>
        <v>---</v>
      </c>
      <c r="W232" s="248">
        <v>0</v>
      </c>
      <c r="X232" s="648"/>
      <c r="Y232" s="217"/>
    </row>
    <row r="233" spans="1:25" ht="14.25" customHeight="1">
      <c r="A233" s="201">
        <v>41275</v>
      </c>
      <c r="B233" s="1766">
        <v>99.13277487490592</v>
      </c>
      <c r="C233" s="21">
        <f t="shared" si="49"/>
        <v>-5.0547469655271016E-3</v>
      </c>
      <c r="D233" s="1760">
        <f t="shared" si="59"/>
        <v>-1.56</v>
      </c>
      <c r="E233" s="692">
        <f t="shared" si="53"/>
        <v>99.169625648163148</v>
      </c>
      <c r="F233" s="269">
        <f t="shared" si="50"/>
        <v>-8.9425372753339616E-2</v>
      </c>
      <c r="G233" s="616">
        <f t="shared" si="55"/>
        <v>99.477607188261018</v>
      </c>
      <c r="H233" s="638">
        <f t="shared" si="51"/>
        <v>-0.16550746965265262</v>
      </c>
      <c r="I233" s="1740" t="s">
        <v>349</v>
      </c>
      <c r="J233" s="1753" t="str">
        <f t="shared" si="46"/>
        <v>谷</v>
      </c>
      <c r="K233" s="1752">
        <v>-1</v>
      </c>
      <c r="L233" s="1694"/>
      <c r="M233" s="10"/>
      <c r="N233" s="201">
        <v>41275</v>
      </c>
      <c r="O233" s="716">
        <v>99.965770000000006</v>
      </c>
      <c r="P233" s="245">
        <f t="shared" si="47"/>
        <v>0.4232900000000086</v>
      </c>
      <c r="Q233" s="264">
        <f t="shared" si="58"/>
        <v>0.81</v>
      </c>
      <c r="R233" s="645">
        <f t="shared" si="60"/>
        <v>99.609483333333344</v>
      </c>
      <c r="S233" s="646">
        <f t="shared" si="52"/>
        <v>0.23734000000001743</v>
      </c>
      <c r="T233" s="692">
        <f t="shared" si="56"/>
        <v>99.411387142857137</v>
      </c>
      <c r="U233" s="269">
        <f t="shared" si="54"/>
        <v>0.10039714285714751</v>
      </c>
      <c r="V233" s="612" t="str">
        <f t="shared" si="48"/>
        <v>---</v>
      </c>
      <c r="W233" s="248">
        <v>0</v>
      </c>
      <c r="X233" s="648"/>
      <c r="Y233" s="217"/>
    </row>
    <row r="234" spans="1:25" ht="14.25" customHeight="1">
      <c r="A234" s="202">
        <v>41306</v>
      </c>
      <c r="B234" s="1766">
        <v>99.233304992321891</v>
      </c>
      <c r="C234" s="21">
        <f t="shared" si="49"/>
        <v>0.10053011741597118</v>
      </c>
      <c r="D234" s="1760">
        <f t="shared" si="59"/>
        <v>-1.49</v>
      </c>
      <c r="E234" s="690">
        <f t="shared" si="53"/>
        <v>99.167969829699757</v>
      </c>
      <c r="F234" s="267">
        <f t="shared" si="50"/>
        <v>-1.6558184633908013E-3</v>
      </c>
      <c r="G234" s="614">
        <f t="shared" si="55"/>
        <v>99.362023233304413</v>
      </c>
      <c r="H234" s="636">
        <f t="shared" si="51"/>
        <v>-0.11558395495660534</v>
      </c>
      <c r="I234" s="1738" t="s">
        <v>343</v>
      </c>
      <c r="J234" s="1753" t="str">
        <f t="shared" si="46"/>
        <v>---</v>
      </c>
      <c r="K234" s="1752">
        <v>0</v>
      </c>
      <c r="L234" s="1694"/>
      <c r="M234" s="10"/>
      <c r="N234" s="202">
        <v>41306</v>
      </c>
      <c r="O234" s="714">
        <v>100.3233</v>
      </c>
      <c r="P234" s="37">
        <f t="shared" si="47"/>
        <v>0.35752999999999702</v>
      </c>
      <c r="Q234" s="264">
        <f t="shared" si="58"/>
        <v>1.1100000000000001</v>
      </c>
      <c r="R234" s="395">
        <f t="shared" si="60"/>
        <v>99.943849999999998</v>
      </c>
      <c r="S234" s="298">
        <f t="shared" si="52"/>
        <v>0.3343666666666536</v>
      </c>
      <c r="T234" s="690">
        <f t="shared" si="56"/>
        <v>99.563279999999992</v>
      </c>
      <c r="U234" s="267">
        <f t="shared" si="54"/>
        <v>0.15189285714285461</v>
      </c>
      <c r="V234" s="612" t="str">
        <f t="shared" si="48"/>
        <v>---</v>
      </c>
      <c r="W234" s="248">
        <v>0</v>
      </c>
      <c r="X234" s="648"/>
      <c r="Y234" s="217"/>
    </row>
    <row r="235" spans="1:25" ht="14.25" customHeight="1">
      <c r="A235" s="202">
        <v>41334</v>
      </c>
      <c r="B235" s="1766">
        <v>99.396620444615593</v>
      </c>
      <c r="C235" s="21">
        <f t="shared" si="49"/>
        <v>0.16331545229370192</v>
      </c>
      <c r="D235" s="1760">
        <f t="shared" si="59"/>
        <v>-1.31</v>
      </c>
      <c r="E235" s="690">
        <f t="shared" si="53"/>
        <v>99.254233437281144</v>
      </c>
      <c r="F235" s="267">
        <f t="shared" si="50"/>
        <v>8.6263607581386736E-2</v>
      </c>
      <c r="G235" s="614">
        <f t="shared" si="55"/>
        <v>99.304702896654689</v>
      </c>
      <c r="H235" s="636">
        <f t="shared" si="51"/>
        <v>-5.7320336649723913E-2</v>
      </c>
      <c r="I235" s="1738" t="s">
        <v>343</v>
      </c>
      <c r="J235" s="1753" t="str">
        <f t="shared" si="46"/>
        <v>---</v>
      </c>
      <c r="K235" s="1752">
        <v>0</v>
      </c>
      <c r="L235" s="1694"/>
      <c r="M235" s="10"/>
      <c r="N235" s="202">
        <v>41334</v>
      </c>
      <c r="O235" s="714">
        <v>100.5235</v>
      </c>
      <c r="P235" s="37">
        <f t="shared" si="47"/>
        <v>0.20019999999999527</v>
      </c>
      <c r="Q235" s="264">
        <f t="shared" si="58"/>
        <v>1.29</v>
      </c>
      <c r="R235" s="395">
        <f t="shared" si="60"/>
        <v>100.27085666666666</v>
      </c>
      <c r="S235" s="298">
        <f t="shared" si="52"/>
        <v>0.32700666666666223</v>
      </c>
      <c r="T235" s="690">
        <f t="shared" si="56"/>
        <v>99.741777142857146</v>
      </c>
      <c r="U235" s="267">
        <f t="shared" si="54"/>
        <v>0.17849714285715379</v>
      </c>
      <c r="V235" s="612" t="str">
        <f t="shared" si="48"/>
        <v>---</v>
      </c>
      <c r="W235" s="248">
        <v>0</v>
      </c>
      <c r="X235" s="648"/>
      <c r="Y235" s="217"/>
    </row>
    <row r="236" spans="1:25" ht="14.25" customHeight="1">
      <c r="A236" s="202">
        <v>41365</v>
      </c>
      <c r="B236" s="1766">
        <v>99.587844668845975</v>
      </c>
      <c r="C236" s="21">
        <f t="shared" si="49"/>
        <v>0.19122422423038188</v>
      </c>
      <c r="D236" s="1760">
        <f t="shared" si="59"/>
        <v>-1.04</v>
      </c>
      <c r="E236" s="690">
        <f t="shared" si="53"/>
        <v>99.405923368594472</v>
      </c>
      <c r="F236" s="267">
        <f t="shared" si="50"/>
        <v>0.15168993131332797</v>
      </c>
      <c r="G236" s="614">
        <f t="shared" si="55"/>
        <v>99.303956863348404</v>
      </c>
      <c r="H236" s="636">
        <f t="shared" si="51"/>
        <v>-7.4603330628519871E-4</v>
      </c>
      <c r="I236" s="1738" t="s">
        <v>344</v>
      </c>
      <c r="J236" s="1753" t="str">
        <f t="shared" si="46"/>
        <v>---</v>
      </c>
      <c r="K236" s="1752">
        <v>0</v>
      </c>
      <c r="L236" s="1694"/>
      <c r="M236" s="10"/>
      <c r="N236" s="202">
        <v>41365</v>
      </c>
      <c r="O236" s="714">
        <v>100.56870000000001</v>
      </c>
      <c r="P236" s="37">
        <f t="shared" si="47"/>
        <v>4.5200000000008345E-2</v>
      </c>
      <c r="Q236" s="264">
        <f t="shared" si="58"/>
        <v>1.33</v>
      </c>
      <c r="R236" s="395">
        <f t="shared" si="60"/>
        <v>100.47183333333334</v>
      </c>
      <c r="S236" s="298">
        <f t="shared" si="52"/>
        <v>0.20097666666667635</v>
      </c>
      <c r="T236" s="690">
        <f t="shared" si="56"/>
        <v>99.928242857142862</v>
      </c>
      <c r="U236" s="267">
        <f t="shared" si="54"/>
        <v>0.1864657142857169</v>
      </c>
      <c r="V236" s="612" t="str">
        <f t="shared" si="48"/>
        <v>---</v>
      </c>
      <c r="W236" s="248">
        <v>0</v>
      </c>
      <c r="X236" s="648"/>
      <c r="Y236" s="217"/>
    </row>
    <row r="237" spans="1:25" ht="14.25" customHeight="1">
      <c r="A237" s="202">
        <v>41395</v>
      </c>
      <c r="B237" s="1766">
        <v>99.792737572409308</v>
      </c>
      <c r="C237" s="21">
        <f t="shared" si="49"/>
        <v>0.20489290356333356</v>
      </c>
      <c r="D237" s="1760">
        <f t="shared" si="59"/>
        <v>-0.7</v>
      </c>
      <c r="E237" s="690">
        <f t="shared" si="53"/>
        <v>99.592400895290282</v>
      </c>
      <c r="F237" s="267">
        <f t="shared" si="50"/>
        <v>0.18647752669581052</v>
      </c>
      <c r="G237" s="614">
        <f t="shared" si="55"/>
        <v>99.359912088954601</v>
      </c>
      <c r="H237" s="636">
        <f t="shared" si="51"/>
        <v>5.59552256061977E-2</v>
      </c>
      <c r="I237" s="1738" t="s">
        <v>344</v>
      </c>
      <c r="J237" s="1753" t="str">
        <f t="shared" si="46"/>
        <v>---</v>
      </c>
      <c r="K237" s="1752">
        <v>0</v>
      </c>
      <c r="L237" s="1694"/>
      <c r="M237" s="10"/>
      <c r="N237" s="202">
        <v>41395</v>
      </c>
      <c r="O237" s="714">
        <v>100.51990000000001</v>
      </c>
      <c r="P237" s="37">
        <f t="shared" si="47"/>
        <v>-4.8799999999999955E-2</v>
      </c>
      <c r="Q237" s="264">
        <f t="shared" si="58"/>
        <v>1.26</v>
      </c>
      <c r="R237" s="395">
        <f t="shared" si="60"/>
        <v>100.53736666666667</v>
      </c>
      <c r="S237" s="298">
        <f t="shared" si="52"/>
        <v>6.5533333333334554E-2</v>
      </c>
      <c r="T237" s="690">
        <f t="shared" si="56"/>
        <v>100.10912142857144</v>
      </c>
      <c r="U237" s="267">
        <f t="shared" si="54"/>
        <v>0.18087857142857899</v>
      </c>
      <c r="V237" s="612" t="str">
        <f t="shared" si="48"/>
        <v>---</v>
      </c>
      <c r="W237" s="248">
        <v>0</v>
      </c>
      <c r="X237" s="648"/>
      <c r="Y237" s="217"/>
    </row>
    <row r="238" spans="1:25" ht="14.25" customHeight="1">
      <c r="A238" s="202">
        <v>41426</v>
      </c>
      <c r="B238" s="1766">
        <v>99.996210428929558</v>
      </c>
      <c r="C238" s="21">
        <f t="shared" si="49"/>
        <v>0.20347285652024993</v>
      </c>
      <c r="D238" s="1760">
        <f t="shared" si="59"/>
        <v>-0.28999999999999998</v>
      </c>
      <c r="E238" s="690">
        <f t="shared" si="53"/>
        <v>99.792264223394952</v>
      </c>
      <c r="F238" s="267">
        <f t="shared" si="50"/>
        <v>0.19986332810466934</v>
      </c>
      <c r="G238" s="614">
        <f t="shared" si="55"/>
        <v>99.468188943414248</v>
      </c>
      <c r="H238" s="636">
        <f t="shared" si="51"/>
        <v>0.10827685445964619</v>
      </c>
      <c r="I238" s="1738" t="s">
        <v>344</v>
      </c>
      <c r="J238" s="1753" t="str">
        <f t="shared" si="46"/>
        <v>---</v>
      </c>
      <c r="K238" s="1752">
        <v>0</v>
      </c>
      <c r="L238" s="1694"/>
      <c r="M238" s="10"/>
      <c r="N238" s="202">
        <v>41426</v>
      </c>
      <c r="O238" s="714">
        <v>100.36920000000001</v>
      </c>
      <c r="P238" s="37">
        <f t="shared" si="47"/>
        <v>-0.1507000000000005</v>
      </c>
      <c r="Q238" s="264">
        <f t="shared" si="58"/>
        <v>1.1100000000000001</v>
      </c>
      <c r="R238" s="395">
        <f t="shared" si="60"/>
        <v>100.48593333333334</v>
      </c>
      <c r="S238" s="298">
        <f t="shared" si="52"/>
        <v>-5.143333333333544E-2</v>
      </c>
      <c r="T238" s="690">
        <f t="shared" si="56"/>
        <v>100.25897857142857</v>
      </c>
      <c r="U238" s="267">
        <f t="shared" si="54"/>
        <v>0.14985714285712959</v>
      </c>
      <c r="V238" s="612" t="str">
        <f t="shared" si="48"/>
        <v>---</v>
      </c>
      <c r="W238" s="248">
        <v>0</v>
      </c>
      <c r="X238" s="648"/>
      <c r="Y238" s="217"/>
    </row>
    <row r="239" spans="1:25" ht="14.25" customHeight="1">
      <c r="A239" s="202">
        <v>41456</v>
      </c>
      <c r="B239" s="1766">
        <v>100.19114085772638</v>
      </c>
      <c r="C239" s="21">
        <f t="shared" si="49"/>
        <v>0.19493042879682321</v>
      </c>
      <c r="D239" s="1760">
        <f t="shared" si="59"/>
        <v>0.15</v>
      </c>
      <c r="E239" s="690">
        <f t="shared" si="53"/>
        <v>99.993362953021744</v>
      </c>
      <c r="F239" s="267">
        <f t="shared" si="50"/>
        <v>0.20109872962679276</v>
      </c>
      <c r="G239" s="614">
        <f t="shared" si="55"/>
        <v>99.618661977107806</v>
      </c>
      <c r="H239" s="636">
        <f t="shared" si="51"/>
        <v>0.15047303369355802</v>
      </c>
      <c r="I239" s="1738" t="s">
        <v>344</v>
      </c>
      <c r="J239" s="1753" t="str">
        <f t="shared" si="46"/>
        <v>---</v>
      </c>
      <c r="K239" s="1752">
        <v>0</v>
      </c>
      <c r="L239" s="1694"/>
      <c r="M239" s="10"/>
      <c r="N239" s="202">
        <v>41456</v>
      </c>
      <c r="O239" s="714">
        <v>100.2543</v>
      </c>
      <c r="P239" s="37">
        <f t="shared" si="47"/>
        <v>-0.11490000000000578</v>
      </c>
      <c r="Q239" s="264">
        <f t="shared" si="58"/>
        <v>1</v>
      </c>
      <c r="R239" s="395">
        <f t="shared" si="60"/>
        <v>100.38113333333335</v>
      </c>
      <c r="S239" s="298">
        <f t="shared" si="52"/>
        <v>-0.10479999999998313</v>
      </c>
      <c r="T239" s="690">
        <f t="shared" si="56"/>
        <v>100.36066714285714</v>
      </c>
      <c r="U239" s="267">
        <f t="shared" si="54"/>
        <v>0.1016885714285678</v>
      </c>
      <c r="V239" s="612" t="str">
        <f t="shared" si="48"/>
        <v>---</v>
      </c>
      <c r="W239" s="248">
        <v>0</v>
      </c>
      <c r="X239" s="648"/>
      <c r="Y239" s="217"/>
    </row>
    <row r="240" spans="1:25" ht="14.25" customHeight="1">
      <c r="A240" s="202">
        <v>41487</v>
      </c>
      <c r="B240" s="1766">
        <v>100.39694250475257</v>
      </c>
      <c r="C240" s="21">
        <f t="shared" si="49"/>
        <v>0.20580164702619186</v>
      </c>
      <c r="D240" s="1760">
        <f t="shared" si="59"/>
        <v>0.6</v>
      </c>
      <c r="E240" s="690">
        <f t="shared" si="53"/>
        <v>100.19476459713617</v>
      </c>
      <c r="F240" s="267">
        <f t="shared" si="50"/>
        <v>0.2014016441144264</v>
      </c>
      <c r="G240" s="614">
        <f t="shared" si="55"/>
        <v>99.799257352800169</v>
      </c>
      <c r="H240" s="636">
        <f t="shared" si="51"/>
        <v>0.18059537569236284</v>
      </c>
      <c r="I240" s="1738" t="s">
        <v>344</v>
      </c>
      <c r="J240" s="1753" t="str">
        <f t="shared" si="46"/>
        <v>---</v>
      </c>
      <c r="K240" s="1752">
        <v>0</v>
      </c>
      <c r="L240" s="1694"/>
      <c r="M240" s="10"/>
      <c r="N240" s="202">
        <v>41487</v>
      </c>
      <c r="O240" s="714">
        <v>100.22239999999999</v>
      </c>
      <c r="P240" s="37">
        <f t="shared" si="47"/>
        <v>-3.1900000000007367E-2</v>
      </c>
      <c r="Q240" s="264">
        <f t="shared" si="58"/>
        <v>0.96</v>
      </c>
      <c r="R240" s="395">
        <f t="shared" si="60"/>
        <v>100.28196666666668</v>
      </c>
      <c r="S240" s="298">
        <f t="shared" si="52"/>
        <v>-9.9166666666675951E-2</v>
      </c>
      <c r="T240" s="690">
        <f t="shared" si="56"/>
        <v>100.39732857142857</v>
      </c>
      <c r="U240" s="267">
        <f t="shared" si="54"/>
        <v>3.666142857143484E-2</v>
      </c>
      <c r="V240" s="612" t="str">
        <f t="shared" si="48"/>
        <v>---</v>
      </c>
      <c r="W240" s="248">
        <v>0</v>
      </c>
      <c r="X240" s="648"/>
      <c r="Y240" s="217"/>
    </row>
    <row r="241" spans="1:25" ht="14.25" customHeight="1">
      <c r="A241" s="202">
        <v>41518</v>
      </c>
      <c r="B241" s="1766">
        <v>100.63721540403739</v>
      </c>
      <c r="C241" s="21">
        <f t="shared" si="49"/>
        <v>0.24027289928481821</v>
      </c>
      <c r="D241" s="1760">
        <f t="shared" si="59"/>
        <v>1.05</v>
      </c>
      <c r="E241" s="690">
        <f t="shared" si="53"/>
        <v>100.40843292217211</v>
      </c>
      <c r="F241" s="267">
        <f t="shared" si="50"/>
        <v>0.21366832503593969</v>
      </c>
      <c r="G241" s="614">
        <f t="shared" si="55"/>
        <v>99.999815983045252</v>
      </c>
      <c r="H241" s="636">
        <f t="shared" si="51"/>
        <v>0.20055863024508369</v>
      </c>
      <c r="I241" s="1738" t="s">
        <v>344</v>
      </c>
      <c r="J241" s="1753" t="str">
        <f t="shared" si="46"/>
        <v>---</v>
      </c>
      <c r="K241" s="1752">
        <v>0</v>
      </c>
      <c r="L241" s="1694"/>
      <c r="M241" s="10"/>
      <c r="N241" s="202">
        <v>41518</v>
      </c>
      <c r="O241" s="714">
        <v>100.2629</v>
      </c>
      <c r="P241" s="37">
        <f t="shared" si="47"/>
        <v>4.050000000000864E-2</v>
      </c>
      <c r="Q241" s="264">
        <f t="shared" si="58"/>
        <v>1.01</v>
      </c>
      <c r="R241" s="395">
        <f t="shared" si="60"/>
        <v>100.24653333333333</v>
      </c>
      <c r="S241" s="298">
        <f t="shared" si="52"/>
        <v>-3.5433333333344308E-2</v>
      </c>
      <c r="T241" s="690">
        <f t="shared" si="56"/>
        <v>100.3887</v>
      </c>
      <c r="U241" s="267">
        <f t="shared" si="54"/>
        <v>-8.6285714285736503E-3</v>
      </c>
      <c r="V241" s="612" t="str">
        <f t="shared" si="48"/>
        <v>---</v>
      </c>
      <c r="W241" s="248">
        <v>0</v>
      </c>
      <c r="X241" s="648"/>
      <c r="Y241" s="217"/>
    </row>
    <row r="242" spans="1:25" ht="14.25" customHeight="1">
      <c r="A242" s="202">
        <v>41548</v>
      </c>
      <c r="B242" s="1766">
        <v>100.89113598844975</v>
      </c>
      <c r="C242" s="21">
        <f t="shared" si="49"/>
        <v>0.25392058441235577</v>
      </c>
      <c r="D242" s="1760">
        <f t="shared" si="59"/>
        <v>1.5</v>
      </c>
      <c r="E242" s="690">
        <f t="shared" si="53"/>
        <v>100.64176463241324</v>
      </c>
      <c r="F242" s="267">
        <f t="shared" si="50"/>
        <v>0.23333171024113142</v>
      </c>
      <c r="G242" s="614">
        <f t="shared" si="55"/>
        <v>100.21331820359299</v>
      </c>
      <c r="H242" s="636">
        <f t="shared" si="51"/>
        <v>0.21350222054773837</v>
      </c>
      <c r="I242" s="1738" t="s">
        <v>344</v>
      </c>
      <c r="J242" s="1753" t="str">
        <f t="shared" si="46"/>
        <v>---</v>
      </c>
      <c r="K242" s="1752">
        <v>0</v>
      </c>
      <c r="L242" s="1694"/>
      <c r="M242" s="10"/>
      <c r="N242" s="202">
        <v>41548</v>
      </c>
      <c r="O242" s="714">
        <v>100.09050000000001</v>
      </c>
      <c r="P242" s="37">
        <f t="shared" si="47"/>
        <v>-0.17239999999999611</v>
      </c>
      <c r="Q242" s="264">
        <f t="shared" si="58"/>
        <v>0.84</v>
      </c>
      <c r="R242" s="395">
        <f t="shared" si="60"/>
        <v>100.19193333333334</v>
      </c>
      <c r="S242" s="298">
        <f t="shared" si="52"/>
        <v>-5.4599999999993543E-2</v>
      </c>
      <c r="T242" s="690">
        <f t="shared" ref="T242:T281" si="61">SUM(O236:O242)/7</f>
        <v>100.32684285714286</v>
      </c>
      <c r="U242" s="267">
        <f t="shared" si="54"/>
        <v>-6.1857142857135727E-2</v>
      </c>
      <c r="V242" s="612" t="str">
        <f t="shared" si="48"/>
        <v>---</v>
      </c>
      <c r="W242" s="248">
        <v>0</v>
      </c>
      <c r="X242" s="648"/>
      <c r="Y242" s="217"/>
    </row>
    <row r="243" spans="1:25" ht="14.25" customHeight="1">
      <c r="A243" s="202">
        <v>41579</v>
      </c>
      <c r="B243" s="1766">
        <v>101.09448501238646</v>
      </c>
      <c r="C243" s="21">
        <f t="shared" si="49"/>
        <v>0.20334902393670973</v>
      </c>
      <c r="D243" s="1760">
        <f t="shared" si="59"/>
        <v>1.87</v>
      </c>
      <c r="E243" s="690">
        <f t="shared" si="53"/>
        <v>100.87427880162454</v>
      </c>
      <c r="F243" s="267">
        <f t="shared" si="50"/>
        <v>0.2325141692112993</v>
      </c>
      <c r="G243" s="614">
        <f t="shared" si="55"/>
        <v>100.42855253838448</v>
      </c>
      <c r="H243" s="636">
        <f t="shared" si="51"/>
        <v>0.21523433479148935</v>
      </c>
      <c r="I243" s="1738" t="s">
        <v>344</v>
      </c>
      <c r="J243" s="1753" t="str">
        <f t="shared" si="46"/>
        <v>---</v>
      </c>
      <c r="K243" s="1752">
        <v>0</v>
      </c>
      <c r="L243" s="1694"/>
      <c r="M243" s="10"/>
      <c r="N243" s="202">
        <v>41579</v>
      </c>
      <c r="O243" s="714">
        <v>99.932689999999994</v>
      </c>
      <c r="P243" s="37">
        <f t="shared" si="47"/>
        <v>-0.157810000000012</v>
      </c>
      <c r="Q243" s="264">
        <f t="shared" si="58"/>
        <v>0.62</v>
      </c>
      <c r="R243" s="395">
        <f t="shared" si="60"/>
        <v>100.09536333333334</v>
      </c>
      <c r="S243" s="298">
        <f t="shared" si="52"/>
        <v>-9.6569999999999823E-2</v>
      </c>
      <c r="T243" s="53">
        <f t="shared" si="61"/>
        <v>100.23598428571428</v>
      </c>
      <c r="U243" s="264">
        <f t="shared" si="54"/>
        <v>-9.0858571428583446E-2</v>
      </c>
      <c r="V243" s="612" t="str">
        <f t="shared" si="48"/>
        <v>---</v>
      </c>
      <c r="W243" s="248">
        <v>0</v>
      </c>
      <c r="X243" s="648"/>
      <c r="Y243" s="217"/>
    </row>
    <row r="244" spans="1:25" s="10" customFormat="1" ht="14.25" customHeight="1">
      <c r="A244" s="251">
        <v>41609</v>
      </c>
      <c r="B244" s="1766">
        <v>101.18709288561764</v>
      </c>
      <c r="C244" s="252">
        <f t="shared" si="49"/>
        <v>9.2607873231187909E-2</v>
      </c>
      <c r="D244" s="1762">
        <f t="shared" si="59"/>
        <v>2.0699999999999998</v>
      </c>
      <c r="E244" s="686">
        <f t="shared" si="53"/>
        <v>101.05757129548461</v>
      </c>
      <c r="F244" s="696">
        <f t="shared" si="50"/>
        <v>0.18329249386006552</v>
      </c>
      <c r="G244" s="394">
        <f t="shared" si="55"/>
        <v>100.62774615455712</v>
      </c>
      <c r="H244" s="296">
        <f t="shared" si="51"/>
        <v>0.19919361617263576</v>
      </c>
      <c r="I244" s="1741" t="s">
        <v>344</v>
      </c>
      <c r="J244" s="1756" t="str">
        <f t="shared" si="46"/>
        <v>---</v>
      </c>
      <c r="K244" s="1752">
        <v>0</v>
      </c>
      <c r="L244" s="1694"/>
      <c r="N244" s="257">
        <v>41609</v>
      </c>
      <c r="O244" s="718">
        <v>99.653829999999999</v>
      </c>
      <c r="P244" s="254">
        <f t="shared" si="47"/>
        <v>-0.27885999999999456</v>
      </c>
      <c r="Q244" s="697">
        <f t="shared" si="58"/>
        <v>0.11</v>
      </c>
      <c r="R244" s="396">
        <f t="shared" si="60"/>
        <v>99.89233999999999</v>
      </c>
      <c r="S244" s="299">
        <f t="shared" si="52"/>
        <v>-0.20302333333334843</v>
      </c>
      <c r="T244" s="687">
        <f t="shared" si="61"/>
        <v>100.11226000000001</v>
      </c>
      <c r="U244" s="697">
        <f t="shared" si="54"/>
        <v>-0.12372428571427463</v>
      </c>
      <c r="V244" s="611" t="str">
        <f t="shared" si="48"/>
        <v>山</v>
      </c>
      <c r="W244" s="253">
        <v>1</v>
      </c>
      <c r="X244" s="648"/>
      <c r="Y244" s="218"/>
    </row>
    <row r="245" spans="1:25" ht="14.25" customHeight="1">
      <c r="A245" s="201">
        <v>41640</v>
      </c>
      <c r="B245" s="1780">
        <v>101.11985113132891</v>
      </c>
      <c r="C245" s="36">
        <f t="shared" si="49"/>
        <v>-6.7241754288730249E-2</v>
      </c>
      <c r="D245" s="1792">
        <f t="shared" si="59"/>
        <v>2</v>
      </c>
      <c r="E245" s="692">
        <f t="shared" si="53"/>
        <v>101.13380967644434</v>
      </c>
      <c r="F245" s="269">
        <f t="shared" si="50"/>
        <v>7.6238380959736674E-2</v>
      </c>
      <c r="G245" s="616">
        <f t="shared" si="55"/>
        <v>100.78826625489988</v>
      </c>
      <c r="H245" s="638">
        <f t="shared" si="51"/>
        <v>0.1605201003427652</v>
      </c>
      <c r="I245" s="1740" t="s">
        <v>344</v>
      </c>
      <c r="J245" s="1753" t="str">
        <f t="shared" si="46"/>
        <v>---</v>
      </c>
      <c r="K245" s="1781">
        <v>0</v>
      </c>
      <c r="L245" s="1794"/>
      <c r="M245" s="10"/>
      <c r="N245" s="202">
        <v>41640</v>
      </c>
      <c r="O245" s="714">
        <v>99.298919999999995</v>
      </c>
      <c r="P245" s="37">
        <f t="shared" si="47"/>
        <v>-0.35491000000000383</v>
      </c>
      <c r="Q245" s="264">
        <f t="shared" si="58"/>
        <v>-0.67</v>
      </c>
      <c r="R245" s="395">
        <f t="shared" si="60"/>
        <v>99.62848000000001</v>
      </c>
      <c r="S245" s="298">
        <f t="shared" si="52"/>
        <v>-0.26385999999997978</v>
      </c>
      <c r="T245" s="690">
        <f t="shared" si="61"/>
        <v>99.95936285714285</v>
      </c>
      <c r="U245" s="267">
        <f t="shared" si="54"/>
        <v>-0.15289714285715661</v>
      </c>
      <c r="V245" s="612" t="str">
        <f t="shared" si="48"/>
        <v>---</v>
      </c>
      <c r="W245" s="248">
        <v>0</v>
      </c>
      <c r="X245" s="648"/>
      <c r="Y245" s="217"/>
    </row>
    <row r="246" spans="1:25" ht="14.25" customHeight="1">
      <c r="A246" s="202">
        <v>41671</v>
      </c>
      <c r="B246" s="1766">
        <v>100.91386879297755</v>
      </c>
      <c r="C246" s="21">
        <f t="shared" si="49"/>
        <v>-0.2059823383513617</v>
      </c>
      <c r="D246" s="1760">
        <f t="shared" si="59"/>
        <v>1.69</v>
      </c>
      <c r="E246" s="690">
        <f t="shared" si="53"/>
        <v>101.07360426997469</v>
      </c>
      <c r="F246" s="267">
        <f t="shared" si="50"/>
        <v>-6.0205406469648892E-2</v>
      </c>
      <c r="G246" s="614">
        <f t="shared" si="55"/>
        <v>100.89151310279291</v>
      </c>
      <c r="H246" s="636">
        <f t="shared" si="51"/>
        <v>0.10324684789303262</v>
      </c>
      <c r="I246" s="1738" t="s">
        <v>350</v>
      </c>
      <c r="J246" s="1753" t="str">
        <f t="shared" si="46"/>
        <v>---</v>
      </c>
      <c r="K246" s="1752">
        <v>0</v>
      </c>
      <c r="L246" s="1694"/>
      <c r="M246" s="10"/>
      <c r="N246" s="202">
        <v>41671</v>
      </c>
      <c r="O246" s="714">
        <v>98.931150000000002</v>
      </c>
      <c r="P246" s="37">
        <f t="shared" si="47"/>
        <v>-0.36776999999999305</v>
      </c>
      <c r="Q246" s="264">
        <f t="shared" si="58"/>
        <v>-1.39</v>
      </c>
      <c r="R246" s="395">
        <f t="shared" si="60"/>
        <v>99.294633333333323</v>
      </c>
      <c r="S246" s="298">
        <f t="shared" si="52"/>
        <v>-0.3338466666666875</v>
      </c>
      <c r="T246" s="690">
        <f t="shared" si="61"/>
        <v>99.770341428571427</v>
      </c>
      <c r="U246" s="267">
        <f t="shared" si="54"/>
        <v>-0.18902142857142223</v>
      </c>
      <c r="V246" s="612" t="str">
        <f t="shared" si="48"/>
        <v>---</v>
      </c>
      <c r="W246" s="248">
        <v>0</v>
      </c>
      <c r="X246" s="648"/>
      <c r="Y246" s="217"/>
    </row>
    <row r="247" spans="1:25" ht="14.25" customHeight="1">
      <c r="A247" s="202">
        <v>41699</v>
      </c>
      <c r="B247" s="1766">
        <v>100.62598294239875</v>
      </c>
      <c r="C247" s="21">
        <f t="shared" si="49"/>
        <v>-0.28788585057880312</v>
      </c>
      <c r="D247" s="1760">
        <f t="shared" si="59"/>
        <v>1.24</v>
      </c>
      <c r="E247" s="690">
        <f t="shared" si="53"/>
        <v>100.88656762223508</v>
      </c>
      <c r="F247" s="267">
        <f t="shared" si="50"/>
        <v>-0.18703664773961748</v>
      </c>
      <c r="G247" s="614">
        <f t="shared" si="55"/>
        <v>100.92423316531379</v>
      </c>
      <c r="H247" s="636">
        <f t="shared" si="51"/>
        <v>3.2720062520880333E-2</v>
      </c>
      <c r="I247" s="1738" t="s">
        <v>350</v>
      </c>
      <c r="J247" s="1753" t="str">
        <f t="shared" si="46"/>
        <v>---</v>
      </c>
      <c r="K247" s="1752">
        <v>0</v>
      </c>
      <c r="L247" s="1694"/>
      <c r="M247" s="10"/>
      <c r="N247" s="202">
        <v>41699</v>
      </c>
      <c r="O247" s="714">
        <v>98.683279999999996</v>
      </c>
      <c r="P247" s="37">
        <f t="shared" si="47"/>
        <v>-0.24787000000000603</v>
      </c>
      <c r="Q247" s="264">
        <f t="shared" si="58"/>
        <v>-1.83</v>
      </c>
      <c r="R247" s="395">
        <f t="shared" si="60"/>
        <v>98.971116666666674</v>
      </c>
      <c r="S247" s="298">
        <f t="shared" si="52"/>
        <v>-0.32351666666664869</v>
      </c>
      <c r="T247" s="690">
        <f t="shared" si="61"/>
        <v>99.550467142857158</v>
      </c>
      <c r="U247" s="267">
        <f t="shared" si="54"/>
        <v>-0.21987428571426904</v>
      </c>
      <c r="V247" s="612" t="str">
        <f t="shared" si="48"/>
        <v>---</v>
      </c>
      <c r="W247" s="248">
        <v>0</v>
      </c>
      <c r="X247" s="648"/>
      <c r="Y247" s="217"/>
    </row>
    <row r="248" spans="1:25" ht="14.25" customHeight="1">
      <c r="A248" s="202">
        <v>41730</v>
      </c>
      <c r="B248" s="1766">
        <v>100.33047588851989</v>
      </c>
      <c r="C248" s="21">
        <f t="shared" si="49"/>
        <v>-0.29550705387886467</v>
      </c>
      <c r="D248" s="1760">
        <f t="shared" si="59"/>
        <v>0.75</v>
      </c>
      <c r="E248" s="690">
        <f t="shared" si="53"/>
        <v>100.62344254129873</v>
      </c>
      <c r="F248" s="267">
        <f t="shared" si="50"/>
        <v>-0.2631250809363479</v>
      </c>
      <c r="G248" s="614">
        <f t="shared" si="55"/>
        <v>100.88041323452556</v>
      </c>
      <c r="H248" s="636">
        <f t="shared" si="51"/>
        <v>-4.3819930788231432E-2</v>
      </c>
      <c r="I248" s="1738" t="s">
        <v>346</v>
      </c>
      <c r="J248" s="1753" t="str">
        <f t="shared" si="46"/>
        <v>---</v>
      </c>
      <c r="K248" s="1752">
        <v>0</v>
      </c>
      <c r="L248" s="1694"/>
      <c r="M248" s="10"/>
      <c r="N248" s="202">
        <v>41730</v>
      </c>
      <c r="O248" s="714">
        <v>98.683959999999999</v>
      </c>
      <c r="P248" s="37">
        <f t="shared" si="47"/>
        <v>6.8000000000267846E-4</v>
      </c>
      <c r="Q248" s="264">
        <f t="shared" si="58"/>
        <v>-1.87</v>
      </c>
      <c r="R248" s="395">
        <f t="shared" si="60"/>
        <v>98.76612999999999</v>
      </c>
      <c r="S248" s="298">
        <f t="shared" si="52"/>
        <v>-0.20498666666668441</v>
      </c>
      <c r="T248" s="690">
        <f t="shared" si="61"/>
        <v>99.324904285714283</v>
      </c>
      <c r="U248" s="267">
        <f t="shared" si="54"/>
        <v>-0.22556285714287583</v>
      </c>
      <c r="V248" s="612" t="str">
        <f t="shared" si="48"/>
        <v>---</v>
      </c>
      <c r="W248" s="248">
        <v>0</v>
      </c>
      <c r="X248" s="648"/>
      <c r="Y248" s="217"/>
    </row>
    <row r="249" spans="1:25" ht="14.25" customHeight="1">
      <c r="A249" s="202">
        <v>41760</v>
      </c>
      <c r="B249" s="1766">
        <v>100.09167605338207</v>
      </c>
      <c r="C249" s="21">
        <f t="shared" si="49"/>
        <v>-0.23879983513781156</v>
      </c>
      <c r="D249" s="1760">
        <f t="shared" si="59"/>
        <v>0.3</v>
      </c>
      <c r="E249" s="690">
        <f t="shared" si="53"/>
        <v>100.34937829476689</v>
      </c>
      <c r="F249" s="267">
        <f t="shared" si="50"/>
        <v>-0.27406424653183592</v>
      </c>
      <c r="G249" s="614">
        <f t="shared" si="55"/>
        <v>100.76620467237305</v>
      </c>
      <c r="H249" s="636">
        <f t="shared" si="51"/>
        <v>-0.11420856215251263</v>
      </c>
      <c r="I249" s="1738" t="s">
        <v>346</v>
      </c>
      <c r="J249" s="1753" t="str">
        <f t="shared" si="46"/>
        <v>---</v>
      </c>
      <c r="K249" s="1752">
        <v>0</v>
      </c>
      <c r="L249" s="1694"/>
      <c r="M249" s="10"/>
      <c r="N249" s="202">
        <v>41760</v>
      </c>
      <c r="O249" s="714">
        <v>98.946879999999993</v>
      </c>
      <c r="P249" s="37">
        <f t="shared" si="47"/>
        <v>0.26291999999999405</v>
      </c>
      <c r="Q249" s="264">
        <f t="shared" si="58"/>
        <v>-1.56</v>
      </c>
      <c r="R249" s="395">
        <f t="shared" si="60"/>
        <v>98.771373333333329</v>
      </c>
      <c r="S249" s="298">
        <f t="shared" si="52"/>
        <v>5.2433333333397059E-3</v>
      </c>
      <c r="T249" s="690">
        <f t="shared" si="61"/>
        <v>99.161529999999985</v>
      </c>
      <c r="U249" s="267">
        <f t="shared" si="54"/>
        <v>-0.16337428571429768</v>
      </c>
      <c r="V249" s="612" t="str">
        <f t="shared" si="48"/>
        <v>---</v>
      </c>
      <c r="W249" s="248">
        <v>0</v>
      </c>
      <c r="X249" s="648"/>
      <c r="Y249" s="217"/>
    </row>
    <row r="250" spans="1:25" ht="14.25" customHeight="1">
      <c r="A250" s="202">
        <v>41791</v>
      </c>
      <c r="B250" s="1766">
        <v>99.931241326713376</v>
      </c>
      <c r="C250" s="21">
        <f t="shared" si="49"/>
        <v>-0.16043472666869718</v>
      </c>
      <c r="D250" s="1760">
        <f t="shared" si="59"/>
        <v>-0.06</v>
      </c>
      <c r="E250" s="690">
        <f t="shared" si="53"/>
        <v>100.11779775620512</v>
      </c>
      <c r="F250" s="267">
        <f t="shared" si="50"/>
        <v>-0.23158053856177219</v>
      </c>
      <c r="G250" s="614">
        <f t="shared" si="55"/>
        <v>100.60002700299117</v>
      </c>
      <c r="H250" s="636">
        <f t="shared" si="51"/>
        <v>-0.16617766938188083</v>
      </c>
      <c r="I250" s="1738" t="s">
        <v>346</v>
      </c>
      <c r="J250" s="1753" t="str">
        <f t="shared" si="46"/>
        <v>---</v>
      </c>
      <c r="K250" s="1752">
        <v>0</v>
      </c>
      <c r="L250" s="1694"/>
      <c r="M250" s="10"/>
      <c r="N250" s="202">
        <v>41791</v>
      </c>
      <c r="O250" s="714">
        <v>99.259770000000003</v>
      </c>
      <c r="P250" s="37">
        <f t="shared" si="47"/>
        <v>0.3128900000000101</v>
      </c>
      <c r="Q250" s="264">
        <f t="shared" si="58"/>
        <v>-1.1100000000000001</v>
      </c>
      <c r="R250" s="395">
        <f t="shared" si="60"/>
        <v>98.963536666666656</v>
      </c>
      <c r="S250" s="298">
        <f t="shared" si="52"/>
        <v>0.19216333333332614</v>
      </c>
      <c r="T250" s="690">
        <f t="shared" si="61"/>
        <v>99.065398571428574</v>
      </c>
      <c r="U250" s="267">
        <f t="shared" si="54"/>
        <v>-9.6131428571410993E-2</v>
      </c>
      <c r="V250" s="612" t="str">
        <f t="shared" si="48"/>
        <v>---</v>
      </c>
      <c r="W250" s="248">
        <v>0</v>
      </c>
      <c r="X250" s="648"/>
      <c r="Y250" s="217"/>
    </row>
    <row r="251" spans="1:25" ht="14.25" customHeight="1">
      <c r="A251" s="202">
        <v>41821</v>
      </c>
      <c r="B251" s="1766">
        <v>99.859240228079855</v>
      </c>
      <c r="C251" s="21">
        <f t="shared" si="49"/>
        <v>-7.200109863352111E-2</v>
      </c>
      <c r="D251" s="1760">
        <f t="shared" si="59"/>
        <v>-0.33</v>
      </c>
      <c r="E251" s="690">
        <f t="shared" si="53"/>
        <v>99.960719202725102</v>
      </c>
      <c r="F251" s="267">
        <f t="shared" si="50"/>
        <v>-0.15707855348001942</v>
      </c>
      <c r="G251" s="614">
        <f t="shared" si="55"/>
        <v>100.41033376620007</v>
      </c>
      <c r="H251" s="636">
        <f t="shared" si="51"/>
        <v>-0.18969323679110062</v>
      </c>
      <c r="I251" s="1738" t="s">
        <v>346</v>
      </c>
      <c r="J251" s="1753" t="str">
        <f t="shared" si="46"/>
        <v>---</v>
      </c>
      <c r="K251" s="1752">
        <v>0</v>
      </c>
      <c r="L251" s="1694"/>
      <c r="M251" s="10"/>
      <c r="N251" s="202">
        <v>41821</v>
      </c>
      <c r="O251" s="714">
        <v>99.445689999999999</v>
      </c>
      <c r="P251" s="37">
        <f t="shared" si="47"/>
        <v>0.18591999999999587</v>
      </c>
      <c r="Q251" s="264">
        <f t="shared" si="58"/>
        <v>-0.81</v>
      </c>
      <c r="R251" s="395">
        <f t="shared" si="60"/>
        <v>99.21744666666666</v>
      </c>
      <c r="S251" s="298">
        <f t="shared" si="52"/>
        <v>0.25391000000000474</v>
      </c>
      <c r="T251" s="690">
        <f t="shared" si="61"/>
        <v>99.035664285714304</v>
      </c>
      <c r="U251" s="267">
        <f t="shared" si="54"/>
        <v>-2.9734285714269504E-2</v>
      </c>
      <c r="V251" s="612" t="str">
        <f t="shared" si="48"/>
        <v>---</v>
      </c>
      <c r="W251" s="248">
        <v>0</v>
      </c>
      <c r="X251" s="648"/>
      <c r="Y251" s="217"/>
    </row>
    <row r="252" spans="1:25" ht="14.25" customHeight="1">
      <c r="A252" s="202">
        <v>41852</v>
      </c>
      <c r="B252" s="1766">
        <v>99.860055211078148</v>
      </c>
      <c r="C252" s="21">
        <f t="shared" si="49"/>
        <v>8.1498299829263487E-4</v>
      </c>
      <c r="D252" s="1760">
        <f t="shared" si="59"/>
        <v>-0.53</v>
      </c>
      <c r="E252" s="690">
        <f t="shared" si="53"/>
        <v>99.883512255290455</v>
      </c>
      <c r="F252" s="267">
        <f t="shared" si="50"/>
        <v>-7.7206947434646622E-2</v>
      </c>
      <c r="G252" s="614">
        <f t="shared" si="55"/>
        <v>100.23036292044995</v>
      </c>
      <c r="H252" s="636">
        <f t="shared" si="51"/>
        <v>-0.17997084575011968</v>
      </c>
      <c r="I252" s="1738" t="s">
        <v>346</v>
      </c>
      <c r="J252" s="1753" t="str">
        <f t="shared" si="46"/>
        <v>---</v>
      </c>
      <c r="K252" s="1752">
        <v>0</v>
      </c>
      <c r="L252" s="1694"/>
      <c r="M252" s="10"/>
      <c r="N252" s="202">
        <v>41852</v>
      </c>
      <c r="O252" s="714">
        <v>99.408839999999998</v>
      </c>
      <c r="P252" s="37">
        <f t="shared" si="47"/>
        <v>-3.685000000000116E-2</v>
      </c>
      <c r="Q252" s="264">
        <f t="shared" si="58"/>
        <v>-0.81</v>
      </c>
      <c r="R252" s="395">
        <f t="shared" si="60"/>
        <v>99.371433333333343</v>
      </c>
      <c r="S252" s="298">
        <f t="shared" si="52"/>
        <v>0.15398666666668248</v>
      </c>
      <c r="T252" s="690">
        <f t="shared" si="61"/>
        <v>99.05136714285716</v>
      </c>
      <c r="U252" s="267">
        <f t="shared" si="54"/>
        <v>1.5702857142855464E-2</v>
      </c>
      <c r="V252" s="612" t="str">
        <f t="shared" si="48"/>
        <v>---</v>
      </c>
      <c r="W252" s="248">
        <v>0</v>
      </c>
      <c r="X252" s="648"/>
      <c r="Y252" s="217"/>
    </row>
    <row r="253" spans="1:25" ht="14.25" customHeight="1">
      <c r="A253" s="202">
        <v>41883</v>
      </c>
      <c r="B253" s="1766">
        <v>99.85418093994268</v>
      </c>
      <c r="C253" s="21">
        <f t="shared" si="49"/>
        <v>-5.8742711354682342E-3</v>
      </c>
      <c r="D253" s="1760">
        <f t="shared" si="59"/>
        <v>-0.78</v>
      </c>
      <c r="E253" s="690">
        <f t="shared" si="53"/>
        <v>99.857825459700223</v>
      </c>
      <c r="F253" s="267">
        <f t="shared" si="50"/>
        <v>-2.5686795590232236E-2</v>
      </c>
      <c r="G253" s="614">
        <f t="shared" si="55"/>
        <v>100.07897894144496</v>
      </c>
      <c r="H253" s="636">
        <f t="shared" si="51"/>
        <v>-0.15138397900499001</v>
      </c>
      <c r="I253" s="1738" t="s">
        <v>346</v>
      </c>
      <c r="J253" s="1753" t="str">
        <f t="shared" si="46"/>
        <v>---</v>
      </c>
      <c r="K253" s="1752">
        <v>0</v>
      </c>
      <c r="L253" s="1694"/>
      <c r="M253" s="10"/>
      <c r="N253" s="202">
        <v>41883</v>
      </c>
      <c r="O253" s="714">
        <v>99.252120000000005</v>
      </c>
      <c r="P253" s="37">
        <f t="shared" si="47"/>
        <v>-0.15671999999999287</v>
      </c>
      <c r="Q253" s="264">
        <f t="shared" si="58"/>
        <v>-1.01</v>
      </c>
      <c r="R253" s="395">
        <f t="shared" si="60"/>
        <v>99.368883333333329</v>
      </c>
      <c r="S253" s="298">
        <f t="shared" si="52"/>
        <v>-2.5500000000135969E-3</v>
      </c>
      <c r="T253" s="690">
        <f t="shared" si="61"/>
        <v>99.097219999999993</v>
      </c>
      <c r="U253" s="267">
        <f t="shared" si="54"/>
        <v>4.5852857142833159E-2</v>
      </c>
      <c r="V253" s="612" t="str">
        <f t="shared" si="48"/>
        <v>---</v>
      </c>
      <c r="W253" s="248">
        <v>0</v>
      </c>
      <c r="X253" s="648"/>
      <c r="Y253" s="217"/>
    </row>
    <row r="254" spans="1:25" ht="14.25" customHeight="1">
      <c r="A254" s="202">
        <v>41913</v>
      </c>
      <c r="B254" s="1766">
        <v>99.827437400834768</v>
      </c>
      <c r="C254" s="21">
        <f t="shared" si="49"/>
        <v>-2.6743539107911829E-2</v>
      </c>
      <c r="D254" s="1760">
        <f t="shared" si="59"/>
        <v>-1.05</v>
      </c>
      <c r="E254" s="690">
        <f t="shared" si="53"/>
        <v>99.847224517285198</v>
      </c>
      <c r="F254" s="267">
        <f t="shared" si="50"/>
        <v>-1.0600942415024406E-2</v>
      </c>
      <c r="G254" s="614">
        <f t="shared" si="55"/>
        <v>99.964901006935833</v>
      </c>
      <c r="H254" s="636">
        <f t="shared" si="51"/>
        <v>-0.11407793450912607</v>
      </c>
      <c r="I254" s="1738" t="s">
        <v>346</v>
      </c>
      <c r="J254" s="1753" t="str">
        <f t="shared" si="46"/>
        <v>---</v>
      </c>
      <c r="K254" s="1752">
        <v>0</v>
      </c>
      <c r="L254" s="1694"/>
      <c r="M254" s="10"/>
      <c r="N254" s="251">
        <v>41913</v>
      </c>
      <c r="O254" s="719">
        <v>99.065650000000005</v>
      </c>
      <c r="P254" s="596">
        <f t="shared" si="47"/>
        <v>-0.18646999999999991</v>
      </c>
      <c r="Q254" s="696">
        <f t="shared" si="58"/>
        <v>-1.02</v>
      </c>
      <c r="R254" s="394">
        <f t="shared" si="60"/>
        <v>99.242203333333336</v>
      </c>
      <c r="S254" s="296">
        <f t="shared" si="52"/>
        <v>-0.12667999999999324</v>
      </c>
      <c r="T254" s="686">
        <f t="shared" si="61"/>
        <v>99.15184428571429</v>
      </c>
      <c r="U254" s="696">
        <f t="shared" si="54"/>
        <v>5.4624285714297116E-2</v>
      </c>
      <c r="V254" s="611" t="str">
        <f t="shared" si="48"/>
        <v>谷</v>
      </c>
      <c r="W254" s="253">
        <v>-1</v>
      </c>
      <c r="X254" s="648"/>
      <c r="Y254" s="217"/>
    </row>
    <row r="255" spans="1:25" ht="14.25" customHeight="1">
      <c r="A255" s="202">
        <v>41944</v>
      </c>
      <c r="B255" s="1766">
        <v>99.771828521250157</v>
      </c>
      <c r="C255" s="21">
        <f t="shared" si="49"/>
        <v>-5.5608879584610804E-2</v>
      </c>
      <c r="D255" s="1760">
        <f t="shared" si="59"/>
        <v>-1.31</v>
      </c>
      <c r="E255" s="690">
        <f t="shared" si="53"/>
        <v>99.817815620675859</v>
      </c>
      <c r="F255" s="267">
        <f t="shared" si="50"/>
        <v>-2.9408896609339763E-2</v>
      </c>
      <c r="G255" s="614">
        <f t="shared" si="55"/>
        <v>99.885094240183008</v>
      </c>
      <c r="H255" s="636">
        <f t="shared" si="51"/>
        <v>-7.9806766752824387E-2</v>
      </c>
      <c r="I255" s="1738" t="s">
        <v>346</v>
      </c>
      <c r="J255" s="1753" t="str">
        <f t="shared" si="46"/>
        <v>---</v>
      </c>
      <c r="K255" s="1752">
        <v>0</v>
      </c>
      <c r="L255" s="1694"/>
      <c r="M255" s="10"/>
      <c r="N255" s="202">
        <v>41944</v>
      </c>
      <c r="O255" s="720">
        <v>98.94556</v>
      </c>
      <c r="P255" s="561">
        <f t="shared" si="47"/>
        <v>-0.12009000000000469</v>
      </c>
      <c r="Q255" s="264">
        <f t="shared" si="58"/>
        <v>-0.99</v>
      </c>
      <c r="R255" s="395">
        <f t="shared" si="60"/>
        <v>99.08777666666667</v>
      </c>
      <c r="S255" s="298">
        <f t="shared" si="52"/>
        <v>-0.15442666666666582</v>
      </c>
      <c r="T255" s="690">
        <f t="shared" si="61"/>
        <v>99.189215714285723</v>
      </c>
      <c r="U255" s="267">
        <f t="shared" si="54"/>
        <v>3.737142857143283E-2</v>
      </c>
      <c r="V255" s="612" t="str">
        <f t="shared" si="48"/>
        <v>---</v>
      </c>
      <c r="W255" s="248">
        <v>0</v>
      </c>
      <c r="X255" s="648"/>
      <c r="Y255" s="217"/>
    </row>
    <row r="256" spans="1:25" ht="14.25" customHeight="1">
      <c r="A256" s="203">
        <v>41974</v>
      </c>
      <c r="B256" s="1779">
        <v>99.698281091559792</v>
      </c>
      <c r="C256" s="22">
        <f t="shared" si="49"/>
        <v>-7.3547429690364652E-2</v>
      </c>
      <c r="D256" s="1777">
        <f t="shared" si="59"/>
        <v>-1.47</v>
      </c>
      <c r="E256" s="1763">
        <f t="shared" si="53"/>
        <v>99.76584900454823</v>
      </c>
      <c r="F256" s="268">
        <f t="shared" si="50"/>
        <v>-5.1966616127629095E-2</v>
      </c>
      <c r="G256" s="615">
        <f t="shared" si="55"/>
        <v>99.828894959922678</v>
      </c>
      <c r="H256" s="637">
        <f t="shared" si="51"/>
        <v>-5.6199280260329942E-2</v>
      </c>
      <c r="I256" s="1739" t="s">
        <v>346</v>
      </c>
      <c r="J256" s="1754" t="str">
        <f t="shared" si="46"/>
        <v>---</v>
      </c>
      <c r="K256" s="1782">
        <v>0</v>
      </c>
      <c r="L256" s="1695"/>
      <c r="M256" s="10"/>
      <c r="N256" s="202">
        <v>41974</v>
      </c>
      <c r="O256" s="720">
        <v>98.98733</v>
      </c>
      <c r="P256" s="561">
        <f t="shared" si="47"/>
        <v>4.1769999999999641E-2</v>
      </c>
      <c r="Q256" s="544">
        <f t="shared" si="58"/>
        <v>-0.67</v>
      </c>
      <c r="R256" s="395">
        <f t="shared" si="60"/>
        <v>98.999513333333326</v>
      </c>
      <c r="S256" s="298">
        <f t="shared" si="52"/>
        <v>-8.8263333333344463E-2</v>
      </c>
      <c r="T256" s="691">
        <f t="shared" si="61"/>
        <v>99.194994285714287</v>
      </c>
      <c r="U256" s="268">
        <f t="shared" si="54"/>
        <v>5.7785714285643053E-3</v>
      </c>
      <c r="V256" s="612" t="str">
        <f t="shared" si="48"/>
        <v>---</v>
      </c>
      <c r="W256" s="248">
        <v>0</v>
      </c>
      <c r="X256" s="648"/>
      <c r="Y256" s="217"/>
    </row>
    <row r="257" spans="1:25" ht="14.25" customHeight="1">
      <c r="A257" s="202">
        <v>42005</v>
      </c>
      <c r="B257" s="1766">
        <v>99.631765546010087</v>
      </c>
      <c r="C257" s="21">
        <f t="shared" si="49"/>
        <v>-6.6515545549705735E-2</v>
      </c>
      <c r="D257" s="1760">
        <f t="shared" si="59"/>
        <v>-1.47</v>
      </c>
      <c r="E257" s="690">
        <f t="shared" si="53"/>
        <v>99.700625052939998</v>
      </c>
      <c r="F257" s="267">
        <f t="shared" si="50"/>
        <v>-6.52239516082318E-2</v>
      </c>
      <c r="G257" s="614">
        <f t="shared" si="55"/>
        <v>99.786112705536496</v>
      </c>
      <c r="H257" s="636">
        <f t="shared" si="51"/>
        <v>-4.2782254386182217E-2</v>
      </c>
      <c r="I257" s="1738" t="s">
        <v>346</v>
      </c>
      <c r="J257" s="1755" t="str">
        <f t="shared" si="46"/>
        <v>---</v>
      </c>
      <c r="K257" s="1752">
        <v>0</v>
      </c>
      <c r="L257" s="1694"/>
      <c r="M257" s="10"/>
      <c r="N257" s="201">
        <v>42005</v>
      </c>
      <c r="O257" s="721">
        <v>99.157520000000005</v>
      </c>
      <c r="P257" s="562">
        <f t="shared" si="47"/>
        <v>0.17019000000000517</v>
      </c>
      <c r="Q257" s="264">
        <f t="shared" si="58"/>
        <v>-0.14000000000000001</v>
      </c>
      <c r="R257" s="645">
        <f t="shared" si="60"/>
        <v>99.030136666666678</v>
      </c>
      <c r="S257" s="646">
        <f t="shared" si="52"/>
        <v>3.0623333333352321E-2</v>
      </c>
      <c r="T257" s="690">
        <f t="shared" si="61"/>
        <v>99.180387142857143</v>
      </c>
      <c r="U257" s="267">
        <f t="shared" si="54"/>
        <v>-1.4607142857144595E-2</v>
      </c>
      <c r="V257" s="612" t="str">
        <f t="shared" si="48"/>
        <v>---</v>
      </c>
      <c r="W257" s="248">
        <v>0</v>
      </c>
      <c r="X257" s="648"/>
      <c r="Y257" s="217"/>
    </row>
    <row r="258" spans="1:25" ht="14.25" customHeight="1">
      <c r="A258" s="202">
        <v>42036</v>
      </c>
      <c r="B258" s="1766">
        <v>99.562885510523017</v>
      </c>
      <c r="C258" s="21">
        <f t="shared" si="49"/>
        <v>-6.8880035487069335E-2</v>
      </c>
      <c r="D258" s="1760">
        <f t="shared" si="59"/>
        <v>-1.34</v>
      </c>
      <c r="E258" s="690">
        <f t="shared" si="53"/>
        <v>99.630977382697623</v>
      </c>
      <c r="F258" s="267">
        <f t="shared" si="50"/>
        <v>-6.964767024237517E-2</v>
      </c>
      <c r="G258" s="614">
        <f t="shared" si="55"/>
        <v>99.743776317314087</v>
      </c>
      <c r="H258" s="636">
        <f t="shared" si="51"/>
        <v>-4.2336388222409482E-2</v>
      </c>
      <c r="I258" s="1738" t="s">
        <v>346</v>
      </c>
      <c r="J258" s="1753" t="str">
        <f t="shared" si="46"/>
        <v>---</v>
      </c>
      <c r="K258" s="1752">
        <v>0</v>
      </c>
      <c r="L258" s="1694"/>
      <c r="M258" s="10"/>
      <c r="N258" s="202">
        <v>42036</v>
      </c>
      <c r="O258" s="720">
        <v>99.417609999999996</v>
      </c>
      <c r="P258" s="561">
        <f t="shared" si="47"/>
        <v>0.26008999999999105</v>
      </c>
      <c r="Q258" s="264">
        <f t="shared" si="58"/>
        <v>0.49</v>
      </c>
      <c r="R258" s="395">
        <f t="shared" si="60"/>
        <v>99.187486666666658</v>
      </c>
      <c r="S258" s="298">
        <f t="shared" si="52"/>
        <v>0.15734999999997967</v>
      </c>
      <c r="T258" s="690">
        <f t="shared" si="61"/>
        <v>99.176375714285697</v>
      </c>
      <c r="U258" s="267">
        <f t="shared" si="54"/>
        <v>-4.011428571445208E-3</v>
      </c>
      <c r="V258" s="612" t="str">
        <f t="shared" si="48"/>
        <v>---</v>
      </c>
      <c r="W258" s="248">
        <v>0</v>
      </c>
      <c r="X258" s="648"/>
      <c r="Y258" s="217"/>
    </row>
    <row r="259" spans="1:25" ht="14.25" customHeight="1">
      <c r="A259" s="202">
        <v>42064</v>
      </c>
      <c r="B259" s="1766">
        <v>99.510222954524224</v>
      </c>
      <c r="C259" s="37">
        <f t="shared" si="49"/>
        <v>-5.2662555998793437E-2</v>
      </c>
      <c r="D259" s="1760">
        <f t="shared" si="59"/>
        <v>-1.1100000000000001</v>
      </c>
      <c r="E259" s="53">
        <f t="shared" si="53"/>
        <v>99.568291337019105</v>
      </c>
      <c r="F259" s="264">
        <f t="shared" si="50"/>
        <v>-6.2686045678518099E-2</v>
      </c>
      <c r="G259" s="395">
        <f t="shared" si="55"/>
        <v>99.693800280663524</v>
      </c>
      <c r="H259" s="298">
        <f t="shared" si="51"/>
        <v>-4.9976036650562605E-2</v>
      </c>
      <c r="I259" s="1744" t="s">
        <v>346</v>
      </c>
      <c r="J259" s="51" t="str">
        <f t="shared" si="46"/>
        <v>---</v>
      </c>
      <c r="K259" s="1752">
        <v>0</v>
      </c>
      <c r="L259" s="1694"/>
      <c r="M259" s="10"/>
      <c r="N259" s="202">
        <v>42064</v>
      </c>
      <c r="O259" s="720">
        <v>99.608919999999998</v>
      </c>
      <c r="P259" s="561">
        <f t="shared" si="47"/>
        <v>0.19131000000000142</v>
      </c>
      <c r="Q259" s="264">
        <f t="shared" si="58"/>
        <v>0.94</v>
      </c>
      <c r="R259" s="395">
        <f t="shared" si="60"/>
        <v>99.394683333333333</v>
      </c>
      <c r="S259" s="298">
        <f t="shared" si="52"/>
        <v>0.20719666666667536</v>
      </c>
      <c r="T259" s="690">
        <f t="shared" si="61"/>
        <v>99.204958571428577</v>
      </c>
      <c r="U259" s="267">
        <f t="shared" si="54"/>
        <v>2.8582857142879448E-2</v>
      </c>
      <c r="V259" s="612" t="str">
        <f t="shared" si="48"/>
        <v>---</v>
      </c>
      <c r="W259" s="248">
        <v>0</v>
      </c>
      <c r="X259" s="648"/>
      <c r="Y259" s="217"/>
    </row>
    <row r="260" spans="1:25" ht="14.25" customHeight="1">
      <c r="A260" s="202">
        <v>42095</v>
      </c>
      <c r="B260" s="1766">
        <v>99.483638535365756</v>
      </c>
      <c r="C260" s="37">
        <f t="shared" si="49"/>
        <v>-2.6584419158467654E-2</v>
      </c>
      <c r="D260" s="1760">
        <f t="shared" si="59"/>
        <v>-0.84</v>
      </c>
      <c r="E260" s="690">
        <f t="shared" si="53"/>
        <v>99.518915666804332</v>
      </c>
      <c r="F260" s="267">
        <f t="shared" si="50"/>
        <v>-4.9375670214772072E-2</v>
      </c>
      <c r="G260" s="614">
        <f t="shared" si="55"/>
        <v>99.640865651438261</v>
      </c>
      <c r="H260" s="636">
        <f t="shared" si="51"/>
        <v>-5.2934629225262597E-2</v>
      </c>
      <c r="I260" s="1738" t="s">
        <v>346</v>
      </c>
      <c r="J260" s="1753" t="str">
        <f t="shared" si="46"/>
        <v>---</v>
      </c>
      <c r="K260" s="1752">
        <v>0</v>
      </c>
      <c r="L260" s="1694"/>
      <c r="M260" s="10"/>
      <c r="N260" s="202">
        <v>42095</v>
      </c>
      <c r="O260" s="720">
        <v>99.689220000000006</v>
      </c>
      <c r="P260" s="561">
        <f t="shared" si="47"/>
        <v>8.0300000000008254E-2</v>
      </c>
      <c r="Q260" s="264">
        <f t="shared" si="58"/>
        <v>1.02</v>
      </c>
      <c r="R260" s="395">
        <f t="shared" si="60"/>
        <v>99.571916666666652</v>
      </c>
      <c r="S260" s="298">
        <f t="shared" si="52"/>
        <v>0.17723333333331937</v>
      </c>
      <c r="T260" s="690">
        <f t="shared" si="61"/>
        <v>99.267401428571432</v>
      </c>
      <c r="U260" s="267">
        <f t="shared" si="54"/>
        <v>6.2442857142855246E-2</v>
      </c>
      <c r="V260" s="612" t="str">
        <f t="shared" si="48"/>
        <v>---</v>
      </c>
      <c r="W260" s="248">
        <v>0</v>
      </c>
      <c r="X260" s="648"/>
      <c r="Y260" s="217"/>
    </row>
    <row r="261" spans="1:25" ht="14.25" customHeight="1">
      <c r="A261" s="202">
        <v>42125</v>
      </c>
      <c r="B261" s="1766">
        <v>99.484791909010127</v>
      </c>
      <c r="C261" s="21">
        <f t="shared" si="49"/>
        <v>1.1533736443709586E-3</v>
      </c>
      <c r="D261" s="1760">
        <f t="shared" si="59"/>
        <v>-0.61</v>
      </c>
      <c r="E261" s="690">
        <f t="shared" si="53"/>
        <v>99.49288446630004</v>
      </c>
      <c r="F261" s="267">
        <f t="shared" si="50"/>
        <v>-2.6031200504291974E-2</v>
      </c>
      <c r="G261" s="614">
        <f t="shared" si="55"/>
        <v>99.591916295463307</v>
      </c>
      <c r="H261" s="636">
        <f t="shared" si="51"/>
        <v>-4.8949355974954756E-2</v>
      </c>
      <c r="I261" s="1738" t="s">
        <v>349</v>
      </c>
      <c r="J261" s="1753" t="str">
        <f t="shared" si="46"/>
        <v>---</v>
      </c>
      <c r="K261" s="1752">
        <v>0</v>
      </c>
      <c r="L261" s="1694"/>
      <c r="M261" s="10"/>
      <c r="N261" s="202">
        <v>42125</v>
      </c>
      <c r="O261" s="720">
        <v>99.679310000000001</v>
      </c>
      <c r="P261" s="561">
        <f t="shared" si="47"/>
        <v>-9.9100000000049704E-3</v>
      </c>
      <c r="Q261" s="264">
        <f t="shared" si="58"/>
        <v>0.74</v>
      </c>
      <c r="R261" s="395">
        <f t="shared" si="60"/>
        <v>99.659149999999997</v>
      </c>
      <c r="S261" s="298">
        <f t="shared" si="52"/>
        <v>8.7233333333344376E-2</v>
      </c>
      <c r="T261" s="690">
        <f t="shared" si="61"/>
        <v>99.355067142857138</v>
      </c>
      <c r="U261" s="267">
        <f t="shared" si="54"/>
        <v>8.7665714285705576E-2</v>
      </c>
      <c r="V261" s="612" t="str">
        <f t="shared" si="48"/>
        <v>---</v>
      </c>
      <c r="W261" s="248">
        <v>0</v>
      </c>
      <c r="X261" s="648"/>
      <c r="Y261" s="217"/>
    </row>
    <row r="262" spans="1:25" ht="14.25" customHeight="1">
      <c r="A262" s="202">
        <v>42156</v>
      </c>
      <c r="B262" s="1766">
        <v>99.481606064420163</v>
      </c>
      <c r="C262" s="21">
        <f t="shared" si="49"/>
        <v>-3.1858445899644039E-3</v>
      </c>
      <c r="D262" s="1760">
        <f t="shared" si="59"/>
        <v>-0.45</v>
      </c>
      <c r="E262" s="690">
        <f t="shared" si="53"/>
        <v>99.483345502932025</v>
      </c>
      <c r="F262" s="267">
        <f t="shared" si="50"/>
        <v>-9.5389633680156294E-3</v>
      </c>
      <c r="G262" s="614">
        <f t="shared" si="55"/>
        <v>99.550455944487581</v>
      </c>
      <c r="H262" s="636">
        <f t="shared" si="51"/>
        <v>-4.1460350975725646E-2</v>
      </c>
      <c r="I262" s="1738" t="s">
        <v>349</v>
      </c>
      <c r="J262" s="1753" t="str">
        <f t="shared" ref="J262:J302" si="62">IF(K262=1,"山",IF(K262=-1,"谷","---"))</f>
        <v>---</v>
      </c>
      <c r="K262" s="1752">
        <v>0</v>
      </c>
      <c r="L262" s="1694"/>
      <c r="M262" s="10"/>
      <c r="N262" s="251">
        <v>42156</v>
      </c>
      <c r="O262" s="719">
        <v>99.637990000000002</v>
      </c>
      <c r="P262" s="596">
        <f t="shared" ref="P262:P310" si="63">O262-O261</f>
        <v>-4.1319999999998913E-2</v>
      </c>
      <c r="Q262" s="696">
        <f t="shared" si="58"/>
        <v>0.38</v>
      </c>
      <c r="R262" s="394">
        <f t="shared" si="60"/>
        <v>99.668840000000003</v>
      </c>
      <c r="S262" s="296">
        <f t="shared" si="52"/>
        <v>9.6900000000061937E-3</v>
      </c>
      <c r="T262" s="686">
        <f t="shared" si="61"/>
        <v>99.453985714285707</v>
      </c>
      <c r="U262" s="696">
        <f t="shared" si="54"/>
        <v>9.8918571428569635E-2</v>
      </c>
      <c r="V262" s="611" t="str">
        <f t="shared" ref="V262:V279" si="64">IF(W262=1,"山",IF(W262=-1,"谷","---"))</f>
        <v>山</v>
      </c>
      <c r="W262" s="253">
        <v>1</v>
      </c>
      <c r="X262" s="648"/>
      <c r="Y262" s="217"/>
    </row>
    <row r="263" spans="1:25" ht="14.25" customHeight="1">
      <c r="A263" s="202">
        <v>42186</v>
      </c>
      <c r="B263" s="1766">
        <v>99.456766716958782</v>
      </c>
      <c r="C263" s="21">
        <f t="shared" si="49"/>
        <v>-2.4839347461380612E-2</v>
      </c>
      <c r="D263" s="1760">
        <f t="shared" si="59"/>
        <v>-0.4</v>
      </c>
      <c r="E263" s="690">
        <f t="shared" si="53"/>
        <v>99.474388230129691</v>
      </c>
      <c r="F263" s="267">
        <f t="shared" si="50"/>
        <v>-8.9572728023341597E-3</v>
      </c>
      <c r="G263" s="614">
        <f t="shared" si="55"/>
        <v>99.515953890973165</v>
      </c>
      <c r="H263" s="636">
        <f t="shared" si="51"/>
        <v>-3.450205351441582E-2</v>
      </c>
      <c r="I263" s="1738" t="s">
        <v>344</v>
      </c>
      <c r="J263" s="1753" t="str">
        <f t="shared" si="62"/>
        <v>---</v>
      </c>
      <c r="K263" s="1752">
        <v>0</v>
      </c>
      <c r="L263" s="1694"/>
      <c r="M263" s="10"/>
      <c r="N263" s="202">
        <v>42186</v>
      </c>
      <c r="O263" s="720">
        <v>99.58914</v>
      </c>
      <c r="P263" s="561">
        <f t="shared" si="63"/>
        <v>-4.8850000000001614E-2</v>
      </c>
      <c r="Q263" s="264">
        <f t="shared" si="58"/>
        <v>0.14000000000000001</v>
      </c>
      <c r="R263" s="395">
        <f t="shared" si="60"/>
        <v>99.635479999999987</v>
      </c>
      <c r="S263" s="298">
        <f t="shared" si="52"/>
        <v>-3.3360000000016043E-2</v>
      </c>
      <c r="T263" s="690">
        <f t="shared" si="61"/>
        <v>99.539958571428571</v>
      </c>
      <c r="U263" s="267">
        <f t="shared" si="54"/>
        <v>8.597285714286329E-2</v>
      </c>
      <c r="V263" s="612" t="str">
        <f t="shared" si="64"/>
        <v>---</v>
      </c>
      <c r="W263" s="248">
        <v>0</v>
      </c>
      <c r="X263" s="648"/>
      <c r="Y263" s="217"/>
    </row>
    <row r="264" spans="1:25" ht="14.25" customHeight="1">
      <c r="A264" s="202">
        <v>42217</v>
      </c>
      <c r="B264" s="1766">
        <v>99.415097678715497</v>
      </c>
      <c r="C264" s="21">
        <f t="shared" si="49"/>
        <v>-4.1669038243284717E-2</v>
      </c>
      <c r="D264" s="1760">
        <f t="shared" si="59"/>
        <v>-0.45</v>
      </c>
      <c r="E264" s="690">
        <f t="shared" si="53"/>
        <v>99.451156820031485</v>
      </c>
      <c r="F264" s="267">
        <f t="shared" ref="F264:F327" si="65">E264-E263</f>
        <v>-2.3231410098205174E-2</v>
      </c>
      <c r="G264" s="614">
        <f t="shared" si="55"/>
        <v>99.485001338502499</v>
      </c>
      <c r="H264" s="636">
        <f t="shared" ref="H264:H327" si="66">G264-G263</f>
        <v>-3.0952552470665751E-2</v>
      </c>
      <c r="I264" s="1738" t="s">
        <v>344</v>
      </c>
      <c r="J264" s="1753" t="str">
        <f t="shared" si="62"/>
        <v>---</v>
      </c>
      <c r="K264" s="1752">
        <v>0</v>
      </c>
      <c r="L264" s="1694"/>
      <c r="M264" s="10"/>
      <c r="N264" s="202">
        <v>42217</v>
      </c>
      <c r="O264" s="714">
        <v>99.590639999999993</v>
      </c>
      <c r="P264" s="37">
        <f t="shared" si="63"/>
        <v>1.4999999999929514E-3</v>
      </c>
      <c r="Q264" s="264">
        <f t="shared" si="58"/>
        <v>0.18</v>
      </c>
      <c r="R264" s="395">
        <f t="shared" si="60"/>
        <v>99.605923333333337</v>
      </c>
      <c r="S264" s="298">
        <f t="shared" ref="S264:S310" si="67">R264-R263</f>
        <v>-2.9556666666650244E-2</v>
      </c>
      <c r="T264" s="690">
        <f t="shared" si="61"/>
        <v>99.601832857142853</v>
      </c>
      <c r="U264" s="267">
        <f t="shared" si="54"/>
        <v>6.1874285714281996E-2</v>
      </c>
      <c r="V264" s="612" t="str">
        <f t="shared" si="64"/>
        <v>---</v>
      </c>
      <c r="W264" s="248">
        <v>0</v>
      </c>
      <c r="X264" s="648"/>
      <c r="Y264" s="217"/>
    </row>
    <row r="265" spans="1:25" ht="14.25" customHeight="1">
      <c r="A265" s="202">
        <v>42248</v>
      </c>
      <c r="B265" s="1766">
        <v>99.353177630904639</v>
      </c>
      <c r="C265" s="21">
        <f t="shared" si="49"/>
        <v>-6.1920047810858136E-2</v>
      </c>
      <c r="D265" s="1760">
        <f t="shared" si="59"/>
        <v>-0.5</v>
      </c>
      <c r="E265" s="690">
        <f t="shared" si="53"/>
        <v>99.408347342192954</v>
      </c>
      <c r="F265" s="267">
        <f t="shared" si="65"/>
        <v>-4.2809477838531507E-2</v>
      </c>
      <c r="G265" s="614">
        <f t="shared" si="55"/>
        <v>99.455043069985592</v>
      </c>
      <c r="H265" s="636">
        <f t="shared" si="66"/>
        <v>-2.9958268516907083E-2</v>
      </c>
      <c r="I265" s="1738" t="s">
        <v>350</v>
      </c>
      <c r="J265" s="1753" t="str">
        <f t="shared" si="62"/>
        <v>---</v>
      </c>
      <c r="K265" s="1752">
        <v>0</v>
      </c>
      <c r="L265" s="1694"/>
      <c r="M265" s="10"/>
      <c r="N265" s="202">
        <v>42248</v>
      </c>
      <c r="O265" s="714">
        <v>99.617649999999998</v>
      </c>
      <c r="P265" s="37">
        <f t="shared" si="63"/>
        <v>2.7010000000004197E-2</v>
      </c>
      <c r="Q265" s="264">
        <f t="shared" si="58"/>
        <v>0.37</v>
      </c>
      <c r="R265" s="395">
        <f t="shared" si="60"/>
        <v>99.599143333333316</v>
      </c>
      <c r="S265" s="298">
        <f t="shared" si="67"/>
        <v>-6.7800000000204363E-3</v>
      </c>
      <c r="T265" s="690">
        <f t="shared" si="61"/>
        <v>99.630409999999998</v>
      </c>
      <c r="U265" s="267">
        <f t="shared" si="54"/>
        <v>2.8577142857145077E-2</v>
      </c>
      <c r="V265" s="612" t="str">
        <f t="shared" si="64"/>
        <v>---</v>
      </c>
      <c r="W265" s="248">
        <v>0</v>
      </c>
      <c r="X265" s="648"/>
      <c r="Y265" s="217"/>
    </row>
    <row r="266" spans="1:25" ht="14.25" customHeight="1">
      <c r="A266" s="202">
        <v>42278</v>
      </c>
      <c r="B266" s="1766">
        <v>99.293844663322758</v>
      </c>
      <c r="C266" s="21">
        <f t="shared" ref="C266:C329" si="68">B266-B265</f>
        <v>-5.933296758188078E-2</v>
      </c>
      <c r="D266" s="1760">
        <f t="shared" si="59"/>
        <v>-0.53</v>
      </c>
      <c r="E266" s="690">
        <f t="shared" si="53"/>
        <v>99.354039990980979</v>
      </c>
      <c r="F266" s="267">
        <f t="shared" si="65"/>
        <v>-5.4307351211974719E-2</v>
      </c>
      <c r="G266" s="614">
        <f t="shared" si="55"/>
        <v>99.42413188552824</v>
      </c>
      <c r="H266" s="636">
        <f t="shared" si="66"/>
        <v>-3.0911184457352192E-2</v>
      </c>
      <c r="I266" s="1738" t="s">
        <v>350</v>
      </c>
      <c r="J266" s="1753" t="str">
        <f t="shared" si="62"/>
        <v>---</v>
      </c>
      <c r="K266" s="1752">
        <v>0</v>
      </c>
      <c r="L266" s="1694"/>
      <c r="M266" s="10"/>
      <c r="N266" s="202">
        <v>42278</v>
      </c>
      <c r="O266" s="714">
        <v>99.726740000000007</v>
      </c>
      <c r="P266" s="37">
        <f t="shared" si="63"/>
        <v>0.10909000000000901</v>
      </c>
      <c r="Q266" s="264">
        <f t="shared" si="58"/>
        <v>0.67</v>
      </c>
      <c r="R266" s="395">
        <f t="shared" si="60"/>
        <v>99.645009999999999</v>
      </c>
      <c r="S266" s="298">
        <f t="shared" si="67"/>
        <v>4.5866666666682931E-2</v>
      </c>
      <c r="T266" s="690">
        <f t="shared" si="61"/>
        <v>99.647241428571434</v>
      </c>
      <c r="U266" s="267">
        <f t="shared" si="54"/>
        <v>1.6831428571435936E-2</v>
      </c>
      <c r="V266" s="612" t="str">
        <f t="shared" si="64"/>
        <v>---</v>
      </c>
      <c r="W266" s="248">
        <v>0</v>
      </c>
      <c r="X266" s="648"/>
      <c r="Y266" s="217"/>
    </row>
    <row r="267" spans="1:25" ht="14.25" customHeight="1">
      <c r="A267" s="202">
        <v>42309</v>
      </c>
      <c r="B267" s="1766">
        <v>99.246484293628924</v>
      </c>
      <c r="C267" s="21">
        <f t="shared" si="68"/>
        <v>-4.7360369693834059E-2</v>
      </c>
      <c r="D267" s="1760">
        <f t="shared" si="59"/>
        <v>-0.53</v>
      </c>
      <c r="E267" s="690">
        <f t="shared" si="53"/>
        <v>99.29783552928545</v>
      </c>
      <c r="F267" s="267">
        <f t="shared" si="65"/>
        <v>-5.6204461695529062E-2</v>
      </c>
      <c r="G267" s="614">
        <f t="shared" si="55"/>
        <v>99.390252708137254</v>
      </c>
      <c r="H267" s="636">
        <f t="shared" si="66"/>
        <v>-3.3879177390986115E-2</v>
      </c>
      <c r="I267" s="1738" t="s">
        <v>346</v>
      </c>
      <c r="J267" s="1753" t="str">
        <f t="shared" si="62"/>
        <v>---</v>
      </c>
      <c r="K267" s="1752">
        <v>0</v>
      </c>
      <c r="L267" s="1694"/>
      <c r="M267" s="10"/>
      <c r="N267" s="202">
        <v>42309</v>
      </c>
      <c r="O267" s="714">
        <v>99.835620000000006</v>
      </c>
      <c r="P267" s="37">
        <f t="shared" si="63"/>
        <v>0.1088799999999992</v>
      </c>
      <c r="Q267" s="264">
        <f t="shared" si="58"/>
        <v>0.9</v>
      </c>
      <c r="R267" s="395">
        <f t="shared" si="60"/>
        <v>99.726670000000013</v>
      </c>
      <c r="S267" s="298">
        <f t="shared" si="67"/>
        <v>8.1660000000013611E-2</v>
      </c>
      <c r="T267" s="690">
        <f t="shared" si="61"/>
        <v>99.668155714285732</v>
      </c>
      <c r="U267" s="267">
        <f t="shared" si="54"/>
        <v>2.0914285714297876E-2</v>
      </c>
      <c r="V267" s="612" t="str">
        <f t="shared" si="64"/>
        <v>---</v>
      </c>
      <c r="W267" s="248">
        <v>0</v>
      </c>
      <c r="X267" s="648"/>
      <c r="Y267" s="217"/>
    </row>
    <row r="268" spans="1:25" ht="14.25" customHeight="1">
      <c r="A268" s="202">
        <v>42339</v>
      </c>
      <c r="B268" s="1766">
        <v>99.226693103840873</v>
      </c>
      <c r="C268" s="21">
        <f t="shared" si="68"/>
        <v>-1.9791189788051611E-2</v>
      </c>
      <c r="D268" s="1760">
        <f t="shared" si="59"/>
        <v>-0.47</v>
      </c>
      <c r="E268" s="1056">
        <f t="shared" ref="E268:E283" si="69">SUM(B266:B268)/3</f>
        <v>99.255674020264181</v>
      </c>
      <c r="F268" s="267">
        <f t="shared" si="65"/>
        <v>-4.2161509021269694E-2</v>
      </c>
      <c r="G268" s="614">
        <f t="shared" si="55"/>
        <v>99.353381450255952</v>
      </c>
      <c r="H268" s="636">
        <f t="shared" si="66"/>
        <v>-3.6871257881301744E-2</v>
      </c>
      <c r="I268" s="1738" t="s">
        <v>346</v>
      </c>
      <c r="J268" s="1753" t="str">
        <f t="shared" si="62"/>
        <v>---</v>
      </c>
      <c r="K268" s="1752">
        <v>0</v>
      </c>
      <c r="L268" s="1694"/>
      <c r="M268" s="10"/>
      <c r="N268" s="203">
        <v>42339</v>
      </c>
      <c r="O268" s="715">
        <v>99.834909999999994</v>
      </c>
      <c r="P268" s="243">
        <f t="shared" si="63"/>
        <v>-7.1000000001220087E-4</v>
      </c>
      <c r="Q268" s="544">
        <f t="shared" si="58"/>
        <v>0.86</v>
      </c>
      <c r="R268" s="493">
        <f t="shared" si="60"/>
        <v>99.799089999999993</v>
      </c>
      <c r="S268" s="491">
        <f t="shared" si="67"/>
        <v>7.2419999999979723E-2</v>
      </c>
      <c r="T268" s="691">
        <f t="shared" si="61"/>
        <v>99.690384285714302</v>
      </c>
      <c r="U268" s="268">
        <f t="shared" ref="U268:U310" si="70">T268-T267</f>
        <v>2.2228571428570376E-2</v>
      </c>
      <c r="V268" s="612" t="str">
        <f t="shared" si="64"/>
        <v>---</v>
      </c>
      <c r="W268" s="248">
        <v>0</v>
      </c>
      <c r="X268" s="648"/>
      <c r="Y268" s="217"/>
    </row>
    <row r="269" spans="1:25" ht="14.25" customHeight="1">
      <c r="A269" s="201">
        <v>42370</v>
      </c>
      <c r="B269" s="1780">
        <v>99.222426481098736</v>
      </c>
      <c r="C269" s="36">
        <f t="shared" si="68"/>
        <v>-4.2666227421364056E-3</v>
      </c>
      <c r="D269" s="1792">
        <f t="shared" si="59"/>
        <v>-0.41</v>
      </c>
      <c r="E269" s="692">
        <f t="shared" si="69"/>
        <v>99.231867959522845</v>
      </c>
      <c r="F269" s="269">
        <f t="shared" si="65"/>
        <v>-2.3806060741335955E-2</v>
      </c>
      <c r="G269" s="1793">
        <f t="shared" si="55"/>
        <v>99.316355795495738</v>
      </c>
      <c r="H269" s="1792">
        <f t="shared" si="66"/>
        <v>-3.7025654760213911E-2</v>
      </c>
      <c r="I269" s="1740" t="s">
        <v>346</v>
      </c>
      <c r="J269" s="1754" t="str">
        <f t="shared" si="62"/>
        <v>---</v>
      </c>
      <c r="K269" s="1781">
        <v>0</v>
      </c>
      <c r="L269" s="1794"/>
      <c r="M269" s="10"/>
      <c r="N269" s="201">
        <v>42370</v>
      </c>
      <c r="O269" s="716">
        <v>99.727450000000005</v>
      </c>
      <c r="P269" s="245">
        <f t="shared" si="63"/>
        <v>-0.10745999999998901</v>
      </c>
      <c r="Q269" s="264">
        <f t="shared" si="58"/>
        <v>0.56999999999999995</v>
      </c>
      <c r="R269" s="645">
        <f t="shared" si="60"/>
        <v>99.799326666666659</v>
      </c>
      <c r="S269" s="646">
        <f t="shared" si="67"/>
        <v>2.3666666666599667E-4</v>
      </c>
      <c r="T269" s="690">
        <f t="shared" si="61"/>
        <v>99.70316428571428</v>
      </c>
      <c r="U269" s="267">
        <f t="shared" si="70"/>
        <v>1.2779999999978031E-2</v>
      </c>
      <c r="V269" s="612" t="str">
        <f t="shared" si="64"/>
        <v>---</v>
      </c>
      <c r="W269" s="248">
        <v>0</v>
      </c>
      <c r="X269" s="648"/>
      <c r="Y269" s="217"/>
    </row>
    <row r="270" spans="1:25" ht="14.25" customHeight="1">
      <c r="A270" s="202">
        <v>42401</v>
      </c>
      <c r="B270" s="1766">
        <v>99.199578876822798</v>
      </c>
      <c r="C270" s="37">
        <f t="shared" si="68"/>
        <v>-2.2847604275938238E-2</v>
      </c>
      <c r="D270" s="974">
        <f t="shared" si="59"/>
        <v>-0.36</v>
      </c>
      <c r="E270" s="53">
        <f t="shared" si="69"/>
        <v>99.216232820587479</v>
      </c>
      <c r="F270" s="264">
        <f t="shared" si="65"/>
        <v>-1.5635138935365944E-2</v>
      </c>
      <c r="G270" s="641">
        <f t="shared" si="55"/>
        <v>99.27961467547631</v>
      </c>
      <c r="H270" s="974">
        <f t="shared" si="66"/>
        <v>-3.6741120019428308E-2</v>
      </c>
      <c r="I270" s="1744" t="s">
        <v>346</v>
      </c>
      <c r="J270" s="1758" t="str">
        <f t="shared" si="62"/>
        <v>---</v>
      </c>
      <c r="K270" s="1752">
        <v>0</v>
      </c>
      <c r="L270" s="1694"/>
      <c r="M270" s="10"/>
      <c r="N270" s="202">
        <v>42401</v>
      </c>
      <c r="O270" s="714">
        <v>99.573909999999998</v>
      </c>
      <c r="P270" s="37">
        <f t="shared" si="63"/>
        <v>-0.15354000000000667</v>
      </c>
      <c r="Q270" s="264">
        <f t="shared" si="58"/>
        <v>0.16</v>
      </c>
      <c r="R270" s="395">
        <f t="shared" si="60"/>
        <v>99.712090000000003</v>
      </c>
      <c r="S270" s="298">
        <f t="shared" si="67"/>
        <v>-8.7236666666655083E-2</v>
      </c>
      <c r="T270" s="690">
        <f t="shared" si="61"/>
        <v>99.700988571428553</v>
      </c>
      <c r="U270" s="267">
        <f t="shared" si="70"/>
        <v>-2.1757142857268263E-3</v>
      </c>
      <c r="V270" s="612" t="str">
        <f t="shared" si="64"/>
        <v>---</v>
      </c>
      <c r="W270" s="249">
        <v>0</v>
      </c>
      <c r="X270" s="648"/>
      <c r="Y270" s="217"/>
    </row>
    <row r="271" spans="1:25" ht="14.25" customHeight="1">
      <c r="A271" s="202">
        <v>42430</v>
      </c>
      <c r="B271" s="1766">
        <v>99.214669972712059</v>
      </c>
      <c r="C271" s="21">
        <f t="shared" si="68"/>
        <v>1.5091095889260941E-2</v>
      </c>
      <c r="D271" s="1760">
        <f t="shared" si="59"/>
        <v>-0.3</v>
      </c>
      <c r="E271" s="690">
        <f t="shared" si="69"/>
        <v>99.212225110211193</v>
      </c>
      <c r="F271" s="267">
        <f t="shared" si="65"/>
        <v>-4.0077103762854449E-3</v>
      </c>
      <c r="G271" s="1759">
        <f t="shared" si="55"/>
        <v>99.250982146047264</v>
      </c>
      <c r="H271" s="1760">
        <f t="shared" si="66"/>
        <v>-2.8632529429046372E-2</v>
      </c>
      <c r="I271" s="1738" t="s">
        <v>349</v>
      </c>
      <c r="J271" s="1754" t="str">
        <f t="shared" si="62"/>
        <v>---</v>
      </c>
      <c r="K271" s="1752">
        <v>0</v>
      </c>
      <c r="L271" s="1694"/>
      <c r="M271" s="10"/>
      <c r="N271" s="202">
        <v>42430</v>
      </c>
      <c r="O271" s="714">
        <v>99.545079999999999</v>
      </c>
      <c r="P271" s="37">
        <f t="shared" si="63"/>
        <v>-2.8829999999999245E-2</v>
      </c>
      <c r="Q271" s="264">
        <f t="shared" si="58"/>
        <v>-0.06</v>
      </c>
      <c r="R271" s="395">
        <f t="shared" si="60"/>
        <v>99.615479999999991</v>
      </c>
      <c r="S271" s="298">
        <f t="shared" si="67"/>
        <v>-9.6610000000012519E-2</v>
      </c>
      <c r="T271" s="690">
        <f t="shared" si="61"/>
        <v>99.694479999999999</v>
      </c>
      <c r="U271" s="267">
        <f t="shared" si="70"/>
        <v>-6.5085714285544327E-3</v>
      </c>
      <c r="V271" s="612" t="str">
        <f t="shared" si="64"/>
        <v>---</v>
      </c>
      <c r="W271" s="249">
        <v>0</v>
      </c>
      <c r="X271" s="648"/>
      <c r="Y271" s="217"/>
    </row>
    <row r="272" spans="1:25" ht="14.25" customHeight="1">
      <c r="A272" s="251">
        <v>42461</v>
      </c>
      <c r="B272" s="1766">
        <v>99.262615612472374</v>
      </c>
      <c r="C272" s="252">
        <f t="shared" si="68"/>
        <v>4.7945639760314407E-2</v>
      </c>
      <c r="D272" s="1762">
        <f t="shared" si="59"/>
        <v>-0.22</v>
      </c>
      <c r="E272" s="686">
        <f t="shared" si="69"/>
        <v>99.225621487335744</v>
      </c>
      <c r="F272" s="696">
        <f t="shared" si="65"/>
        <v>1.339637712455044E-2</v>
      </c>
      <c r="G272" s="1761">
        <f t="shared" ref="G272" si="71">SUM(B266:B272)/7</f>
        <v>99.238044714842644</v>
      </c>
      <c r="H272" s="1762">
        <f t="shared" si="66"/>
        <v>-1.2937431204619543E-2</v>
      </c>
      <c r="I272" s="1741" t="s">
        <v>349</v>
      </c>
      <c r="J272" s="1757" t="str">
        <f t="shared" si="62"/>
        <v>---</v>
      </c>
      <c r="K272" s="1752">
        <v>0</v>
      </c>
      <c r="L272" s="1694"/>
      <c r="M272" s="10"/>
      <c r="N272" s="202">
        <v>42461</v>
      </c>
      <c r="O272" s="714">
        <v>99.551100000000005</v>
      </c>
      <c r="P272" s="37">
        <f t="shared" si="63"/>
        <v>6.0200000000065756E-3</v>
      </c>
      <c r="Q272" s="264">
        <f t="shared" si="58"/>
        <v>-0.14000000000000001</v>
      </c>
      <c r="R272" s="395">
        <f t="shared" si="60"/>
        <v>99.556696666666667</v>
      </c>
      <c r="S272" s="298">
        <f t="shared" si="67"/>
        <v>-5.878333333332364E-2</v>
      </c>
      <c r="T272" s="690">
        <f t="shared" si="61"/>
        <v>99.684972857142867</v>
      </c>
      <c r="U272" s="267">
        <f t="shared" si="70"/>
        <v>-9.5071428571316119E-3</v>
      </c>
      <c r="V272" s="612" t="str">
        <f t="shared" si="64"/>
        <v>---</v>
      </c>
      <c r="W272" s="249">
        <v>0</v>
      </c>
      <c r="X272" s="648"/>
      <c r="Y272" s="217"/>
    </row>
    <row r="273" spans="1:25" ht="14.25" customHeight="1">
      <c r="A273" s="202">
        <v>42491</v>
      </c>
      <c r="B273" s="1766">
        <v>99.350897494246951</v>
      </c>
      <c r="C273" s="21">
        <f t="shared" si="68"/>
        <v>8.8281881774577187E-2</v>
      </c>
      <c r="D273" s="1760">
        <f t="shared" si="59"/>
        <v>-0.13</v>
      </c>
      <c r="E273" s="690">
        <f t="shared" si="69"/>
        <v>99.276061026477123</v>
      </c>
      <c r="F273" s="267">
        <f t="shared" si="65"/>
        <v>5.0439539141379441E-2</v>
      </c>
      <c r="G273" s="1759">
        <f t="shared" ref="G273:G275" si="72">SUM(B267:B273)/7</f>
        <v>99.246195119260392</v>
      </c>
      <c r="H273" s="1760">
        <f t="shared" si="66"/>
        <v>8.1504044177478363E-3</v>
      </c>
      <c r="I273" s="1745" t="s">
        <v>344</v>
      </c>
      <c r="J273" s="1754" t="str">
        <f t="shared" si="62"/>
        <v>---</v>
      </c>
      <c r="K273" s="1752">
        <v>0</v>
      </c>
      <c r="L273" s="1694"/>
      <c r="M273" s="10"/>
      <c r="N273" s="251">
        <v>42491</v>
      </c>
      <c r="O273" s="717">
        <v>99.601439999999997</v>
      </c>
      <c r="P273" s="252">
        <f t="shared" si="63"/>
        <v>5.0339999999991392E-2</v>
      </c>
      <c r="Q273" s="696">
        <f t="shared" si="58"/>
        <v>-0.08</v>
      </c>
      <c r="R273" s="394">
        <f t="shared" si="60"/>
        <v>99.565873333333343</v>
      </c>
      <c r="S273" s="296">
        <f t="shared" si="67"/>
        <v>9.1766666666757146E-3</v>
      </c>
      <c r="T273" s="686">
        <f t="shared" si="61"/>
        <v>99.667072857142855</v>
      </c>
      <c r="U273" s="696">
        <f t="shared" si="70"/>
        <v>-1.7900000000011573E-2</v>
      </c>
      <c r="V273" s="611" t="str">
        <f t="shared" si="64"/>
        <v>谷</v>
      </c>
      <c r="W273" s="256">
        <v>-1</v>
      </c>
      <c r="X273" s="648"/>
      <c r="Y273" s="217"/>
    </row>
    <row r="274" spans="1:25" ht="14.25" customHeight="1">
      <c r="A274" s="202">
        <v>42522</v>
      </c>
      <c r="B274" s="1766">
        <v>99.480289492394249</v>
      </c>
      <c r="C274" s="21">
        <f t="shared" si="68"/>
        <v>0.12939199814729818</v>
      </c>
      <c r="D274" s="1760">
        <f t="shared" si="59"/>
        <v>0</v>
      </c>
      <c r="E274" s="690">
        <f t="shared" si="69"/>
        <v>99.364600866371191</v>
      </c>
      <c r="F274" s="267">
        <f t="shared" si="65"/>
        <v>8.8539839894067995E-2</v>
      </c>
      <c r="G274" s="1759">
        <f t="shared" si="72"/>
        <v>99.279595861941146</v>
      </c>
      <c r="H274" s="1760">
        <f t="shared" si="66"/>
        <v>3.3400742680754547E-2</v>
      </c>
      <c r="I274" s="1745" t="s">
        <v>343</v>
      </c>
      <c r="J274" s="1754" t="str">
        <f t="shared" si="62"/>
        <v>---</v>
      </c>
      <c r="K274" s="1752">
        <v>0</v>
      </c>
      <c r="L274" s="1694"/>
      <c r="M274" s="10"/>
      <c r="N274" s="202">
        <v>42522</v>
      </c>
      <c r="O274" s="714">
        <v>99.688519999999997</v>
      </c>
      <c r="P274" s="37">
        <f t="shared" si="63"/>
        <v>8.7080000000000268E-2</v>
      </c>
      <c r="Q274" s="264">
        <f t="shared" ref="Q274:Q310" si="73">ROUND((O274-O262)/O262*100,2)</f>
        <v>0.05</v>
      </c>
      <c r="R274" s="395">
        <f t="shared" si="60"/>
        <v>99.613686666666652</v>
      </c>
      <c r="S274" s="298">
        <f t="shared" si="67"/>
        <v>4.781333333330906E-2</v>
      </c>
      <c r="T274" s="53">
        <f t="shared" si="61"/>
        <v>99.646058571428583</v>
      </c>
      <c r="U274" s="264">
        <f t="shared" si="70"/>
        <v>-2.1014285714272773E-2</v>
      </c>
      <c r="V274" s="612" t="str">
        <f t="shared" si="64"/>
        <v>---</v>
      </c>
      <c r="W274" s="249">
        <v>0</v>
      </c>
      <c r="X274" s="648"/>
      <c r="Y274" s="217"/>
    </row>
    <row r="275" spans="1:25" ht="14.25" customHeight="1">
      <c r="A275" s="202">
        <v>42552</v>
      </c>
      <c r="B275" s="1766">
        <v>99.65632750848637</v>
      </c>
      <c r="C275" s="21">
        <f t="shared" si="68"/>
        <v>0.17603801609212155</v>
      </c>
      <c r="D275" s="1760">
        <f t="shared" si="59"/>
        <v>0.2</v>
      </c>
      <c r="E275" s="690">
        <f t="shared" si="69"/>
        <v>99.495838165042528</v>
      </c>
      <c r="F275" s="267">
        <f t="shared" si="65"/>
        <v>0.13123729867133704</v>
      </c>
      <c r="G275" s="1759">
        <f t="shared" si="72"/>
        <v>99.340972205461938</v>
      </c>
      <c r="H275" s="1760">
        <f t="shared" si="66"/>
        <v>6.1376343520791465E-2</v>
      </c>
      <c r="I275" s="1745" t="s">
        <v>343</v>
      </c>
      <c r="J275" s="1754" t="str">
        <f t="shared" si="62"/>
        <v>---</v>
      </c>
      <c r="K275" s="1752">
        <v>0</v>
      </c>
      <c r="L275" s="1694"/>
      <c r="M275" s="10"/>
      <c r="N275" s="202">
        <v>42552</v>
      </c>
      <c r="O275" s="714">
        <v>99.764939999999996</v>
      </c>
      <c r="P275" s="37">
        <f t="shared" si="63"/>
        <v>7.6419999999998822E-2</v>
      </c>
      <c r="Q275" s="264">
        <f t="shared" si="73"/>
        <v>0.18</v>
      </c>
      <c r="R275" s="395">
        <f t="shared" si="60"/>
        <v>99.684966666666654</v>
      </c>
      <c r="S275" s="298">
        <f t="shared" si="67"/>
        <v>7.1280000000001564E-2</v>
      </c>
      <c r="T275" s="690">
        <f t="shared" si="61"/>
        <v>99.636062857142861</v>
      </c>
      <c r="U275" s="267">
        <f t="shared" si="70"/>
        <v>-9.9957142857221015E-3</v>
      </c>
      <c r="V275" s="612" t="str">
        <f t="shared" si="64"/>
        <v>---</v>
      </c>
      <c r="W275" s="249">
        <v>0</v>
      </c>
      <c r="X275" s="648"/>
      <c r="Y275" s="217"/>
    </row>
    <row r="276" spans="1:25" ht="14.25" customHeight="1">
      <c r="A276" s="202">
        <v>42583</v>
      </c>
      <c r="B276" s="1766">
        <v>99.852389770106754</v>
      </c>
      <c r="C276" s="21">
        <f t="shared" si="68"/>
        <v>0.19606226162038354</v>
      </c>
      <c r="D276" s="1760">
        <f t="shared" si="59"/>
        <v>0.44</v>
      </c>
      <c r="E276" s="690">
        <f t="shared" si="69"/>
        <v>99.663002256995796</v>
      </c>
      <c r="F276" s="267">
        <f t="shared" si="65"/>
        <v>0.16716409195326776</v>
      </c>
      <c r="G276" s="1759">
        <f t="shared" ref="G276:G283" si="74">SUM(B270:B276)/7</f>
        <v>99.430966961034528</v>
      </c>
      <c r="H276" s="1760">
        <f t="shared" si="66"/>
        <v>8.9994755572590179E-2</v>
      </c>
      <c r="I276" s="1745" t="s">
        <v>343</v>
      </c>
      <c r="J276" s="1754" t="str">
        <f t="shared" si="62"/>
        <v>---</v>
      </c>
      <c r="K276" s="1752">
        <v>0</v>
      </c>
      <c r="L276" s="1694"/>
      <c r="M276" s="10"/>
      <c r="N276" s="202">
        <v>42583</v>
      </c>
      <c r="O276" s="714">
        <v>99.849540000000005</v>
      </c>
      <c r="P276" s="37">
        <f t="shared" si="63"/>
        <v>8.460000000000889E-2</v>
      </c>
      <c r="Q276" s="264">
        <f t="shared" si="73"/>
        <v>0.26</v>
      </c>
      <c r="R276" s="395">
        <f t="shared" si="60"/>
        <v>99.76766666666667</v>
      </c>
      <c r="S276" s="298">
        <f t="shared" si="67"/>
        <v>8.2700000000016871E-2</v>
      </c>
      <c r="T276" s="690">
        <f t="shared" si="61"/>
        <v>99.653504285714277</v>
      </c>
      <c r="U276" s="267">
        <f t="shared" si="70"/>
        <v>1.7441428571416395E-2</v>
      </c>
      <c r="V276" s="612" t="str">
        <f t="shared" si="64"/>
        <v>---</v>
      </c>
      <c r="W276" s="249">
        <v>0</v>
      </c>
      <c r="X276" s="648"/>
      <c r="Y276" s="217"/>
    </row>
    <row r="277" spans="1:25" ht="14.25" customHeight="1">
      <c r="A277" s="202">
        <v>42614</v>
      </c>
      <c r="B277" s="1766">
        <v>100.0627618191111</v>
      </c>
      <c r="C277" s="21">
        <f t="shared" si="68"/>
        <v>0.21037204900434858</v>
      </c>
      <c r="D277" s="1760">
        <f t="shared" si="59"/>
        <v>0.71</v>
      </c>
      <c r="E277" s="690">
        <f t="shared" si="69"/>
        <v>99.857159699234742</v>
      </c>
      <c r="F277" s="267">
        <f t="shared" si="65"/>
        <v>0.19415744223894649</v>
      </c>
      <c r="G277" s="1759">
        <f t="shared" si="74"/>
        <v>99.554278809932839</v>
      </c>
      <c r="H277" s="1760">
        <f t="shared" si="66"/>
        <v>0.12331184889831093</v>
      </c>
      <c r="I277" s="1745" t="s">
        <v>343</v>
      </c>
      <c r="J277" s="1754" t="str">
        <f t="shared" si="62"/>
        <v>---</v>
      </c>
      <c r="K277" s="1752">
        <v>0</v>
      </c>
      <c r="L277" s="1694"/>
      <c r="M277" s="10"/>
      <c r="N277" s="202">
        <v>42614</v>
      </c>
      <c r="O277" s="714">
        <v>99.895790000000005</v>
      </c>
      <c r="P277" s="37">
        <f t="shared" si="63"/>
        <v>4.6250000000000568E-2</v>
      </c>
      <c r="Q277" s="264">
        <f t="shared" si="73"/>
        <v>0.28000000000000003</v>
      </c>
      <c r="R277" s="395">
        <f t="shared" si="60"/>
        <v>99.836756666666659</v>
      </c>
      <c r="S277" s="298">
        <f t="shared" si="67"/>
        <v>6.9089999999988549E-2</v>
      </c>
      <c r="T277" s="690">
        <f t="shared" si="61"/>
        <v>99.699487142857151</v>
      </c>
      <c r="U277" s="267">
        <f t="shared" si="70"/>
        <v>4.5982857142874423E-2</v>
      </c>
      <c r="V277" s="612" t="str">
        <f t="shared" si="64"/>
        <v>---</v>
      </c>
      <c r="W277" s="249">
        <v>0</v>
      </c>
      <c r="X277" s="648"/>
      <c r="Y277" s="217"/>
    </row>
    <row r="278" spans="1:25" ht="14.25" customHeight="1">
      <c r="A278" s="202">
        <v>42644</v>
      </c>
      <c r="B278" s="1766">
        <v>100.27522972071142</v>
      </c>
      <c r="C278" s="21">
        <f t="shared" si="68"/>
        <v>0.21246790160031992</v>
      </c>
      <c r="D278" s="1760">
        <f t="shared" si="59"/>
        <v>0.99</v>
      </c>
      <c r="E278" s="690">
        <f t="shared" si="69"/>
        <v>100.0634604366431</v>
      </c>
      <c r="F278" s="267">
        <f t="shared" si="65"/>
        <v>0.20630073740835542</v>
      </c>
      <c r="G278" s="1759">
        <f t="shared" si="74"/>
        <v>99.705787345361315</v>
      </c>
      <c r="H278" s="1760">
        <f t="shared" si="66"/>
        <v>0.15150853542847642</v>
      </c>
      <c r="I278" s="1745" t="s">
        <v>343</v>
      </c>
      <c r="J278" s="1754" t="str">
        <f t="shared" si="62"/>
        <v>---</v>
      </c>
      <c r="K278" s="1752">
        <v>0</v>
      </c>
      <c r="L278" s="1691" t="s">
        <v>587</v>
      </c>
      <c r="M278" s="433"/>
      <c r="N278" s="202">
        <v>42644</v>
      </c>
      <c r="O278" s="714">
        <v>99.845179999999999</v>
      </c>
      <c r="P278" s="37">
        <f t="shared" si="63"/>
        <v>-5.0610000000006039E-2</v>
      </c>
      <c r="Q278" s="264">
        <f t="shared" si="73"/>
        <v>0.12</v>
      </c>
      <c r="R278" s="395">
        <f t="shared" ref="R278:R281" si="75">SUM(O276:O278)/3</f>
        <v>99.863503333333327</v>
      </c>
      <c r="S278" s="298">
        <f t="shared" si="67"/>
        <v>2.6746666666667807E-2</v>
      </c>
      <c r="T278" s="690">
        <f t="shared" si="61"/>
        <v>99.742358571428568</v>
      </c>
      <c r="U278" s="267">
        <f t="shared" si="70"/>
        <v>4.2871428571416459E-2</v>
      </c>
      <c r="V278" s="612" t="str">
        <f t="shared" si="64"/>
        <v>---</v>
      </c>
      <c r="W278" s="249">
        <v>0</v>
      </c>
      <c r="X278" s="649" t="s">
        <v>587</v>
      </c>
      <c r="Y278" s="217"/>
    </row>
    <row r="279" spans="1:25" ht="14.25" customHeight="1">
      <c r="A279" s="202">
        <v>42675</v>
      </c>
      <c r="B279" s="1766">
        <v>100.50718996596238</v>
      </c>
      <c r="C279" s="21">
        <f t="shared" si="68"/>
        <v>0.23196024525095993</v>
      </c>
      <c r="D279" s="1760">
        <f t="shared" si="59"/>
        <v>1.27</v>
      </c>
      <c r="E279" s="690">
        <f t="shared" si="69"/>
        <v>100.28172716859497</v>
      </c>
      <c r="F279" s="267">
        <f t="shared" si="65"/>
        <v>0.21826673195187141</v>
      </c>
      <c r="G279" s="1759">
        <f t="shared" si="74"/>
        <v>99.883583681574194</v>
      </c>
      <c r="H279" s="1760">
        <f t="shared" si="66"/>
        <v>0.17779633621287871</v>
      </c>
      <c r="I279" s="1745" t="s">
        <v>343</v>
      </c>
      <c r="J279" s="1754" t="str">
        <f t="shared" si="62"/>
        <v>---</v>
      </c>
      <c r="K279" s="1752">
        <v>0</v>
      </c>
      <c r="L279" s="1691" t="s">
        <v>588</v>
      </c>
      <c r="M279" s="433"/>
      <c r="N279" s="202">
        <v>42675</v>
      </c>
      <c r="O279" s="714">
        <v>99.801670000000001</v>
      </c>
      <c r="P279" s="37">
        <f t="shared" si="63"/>
        <v>-4.3509999999997717E-2</v>
      </c>
      <c r="Q279" s="264">
        <f t="shared" si="73"/>
        <v>-0.03</v>
      </c>
      <c r="R279" s="395">
        <f t="shared" si="75"/>
        <v>99.847546666666673</v>
      </c>
      <c r="S279" s="298">
        <f t="shared" si="67"/>
        <v>-1.5956666666653518E-2</v>
      </c>
      <c r="T279" s="690">
        <f t="shared" si="61"/>
        <v>99.77815428571428</v>
      </c>
      <c r="U279" s="267">
        <f t="shared" si="70"/>
        <v>3.5795714285711711E-2</v>
      </c>
      <c r="V279" s="612" t="str">
        <f t="shared" si="64"/>
        <v>---</v>
      </c>
      <c r="W279" s="249">
        <v>0</v>
      </c>
      <c r="X279" s="649" t="s">
        <v>588</v>
      </c>
      <c r="Y279" s="217"/>
    </row>
    <row r="280" spans="1:25" ht="14.25" customHeight="1">
      <c r="A280" s="203">
        <v>42705</v>
      </c>
      <c r="B280" s="1779">
        <v>100.72851657366598</v>
      </c>
      <c r="C280" s="22">
        <f t="shared" si="68"/>
        <v>0.22132660770360246</v>
      </c>
      <c r="D280" s="1777">
        <f t="shared" si="59"/>
        <v>1.51</v>
      </c>
      <c r="E280" s="691">
        <f t="shared" si="69"/>
        <v>100.50364542011327</v>
      </c>
      <c r="F280" s="268">
        <f t="shared" si="65"/>
        <v>0.22191825151830358</v>
      </c>
      <c r="G280" s="711">
        <f t="shared" si="74"/>
        <v>100.08038640720547</v>
      </c>
      <c r="H280" s="1777">
        <f t="shared" si="66"/>
        <v>0.19680272563127232</v>
      </c>
      <c r="I280" s="1795" t="s">
        <v>343</v>
      </c>
      <c r="J280" s="1754" t="str">
        <f t="shared" si="62"/>
        <v>---</v>
      </c>
      <c r="K280" s="1782">
        <v>0</v>
      </c>
      <c r="L280" s="1696" t="s">
        <v>589</v>
      </c>
      <c r="M280" s="433"/>
      <c r="N280" s="203">
        <v>42705</v>
      </c>
      <c r="O280" s="715">
        <v>99.916780000000003</v>
      </c>
      <c r="P280" s="37">
        <f t="shared" si="63"/>
        <v>0.11511000000000138</v>
      </c>
      <c r="Q280" s="544">
        <f t="shared" si="73"/>
        <v>0.08</v>
      </c>
      <c r="R280" s="395">
        <f t="shared" si="75"/>
        <v>99.854543333333325</v>
      </c>
      <c r="S280" s="298">
        <f t="shared" si="67"/>
        <v>6.996666666651663E-3</v>
      </c>
      <c r="T280" s="690">
        <f t="shared" si="61"/>
        <v>99.82320285714286</v>
      </c>
      <c r="U280" s="267">
        <f t="shared" si="70"/>
        <v>4.5048571428580431E-2</v>
      </c>
      <c r="V280" s="630" t="s">
        <v>345</v>
      </c>
      <c r="W280" s="262">
        <v>0</v>
      </c>
      <c r="X280" s="649" t="s">
        <v>589</v>
      </c>
      <c r="Y280" s="217"/>
    </row>
    <row r="281" spans="1:25" ht="14.25" customHeight="1">
      <c r="A281" s="1784">
        <v>42736</v>
      </c>
      <c r="B281" s="1766">
        <v>100.90937271347313</v>
      </c>
      <c r="C281" s="1785">
        <f t="shared" si="68"/>
        <v>0.18085613980714754</v>
      </c>
      <c r="D281" s="1786">
        <f t="shared" si="59"/>
        <v>1.7</v>
      </c>
      <c r="E281" s="1787">
        <f t="shared" si="69"/>
        <v>100.71502641770051</v>
      </c>
      <c r="F281" s="1788">
        <f t="shared" si="65"/>
        <v>0.21138099758724138</v>
      </c>
      <c r="G281" s="1789">
        <f t="shared" si="74"/>
        <v>100.28454115307387</v>
      </c>
      <c r="H281" s="1786">
        <f t="shared" si="66"/>
        <v>0.20415474586840787</v>
      </c>
      <c r="I281" s="1790" t="s">
        <v>343</v>
      </c>
      <c r="J281" s="1791" t="str">
        <f t="shared" si="62"/>
        <v>---</v>
      </c>
      <c r="K281" s="1752">
        <v>0</v>
      </c>
      <c r="L281" s="1691" t="s">
        <v>590</v>
      </c>
      <c r="M281" s="433"/>
      <c r="N281" s="201">
        <v>42736</v>
      </c>
      <c r="O281" s="721">
        <v>100.0468</v>
      </c>
      <c r="P281" s="513">
        <f t="shared" si="63"/>
        <v>0.1300200000000018</v>
      </c>
      <c r="Q281" s="264">
        <f t="shared" si="73"/>
        <v>0.32</v>
      </c>
      <c r="R281" s="645">
        <f t="shared" si="75"/>
        <v>99.921750000000017</v>
      </c>
      <c r="S281" s="646">
        <f t="shared" si="67"/>
        <v>6.7206666666692172E-2</v>
      </c>
      <c r="T281" s="692">
        <f t="shared" si="61"/>
        <v>99.874385714285708</v>
      </c>
      <c r="U281" s="269">
        <f t="shared" si="70"/>
        <v>5.1182857142848093E-2</v>
      </c>
      <c r="V281" s="621" t="s">
        <v>345</v>
      </c>
      <c r="W281" s="619">
        <v>0</v>
      </c>
      <c r="X281" s="650" t="s">
        <v>590</v>
      </c>
      <c r="Y281" s="217"/>
    </row>
    <row r="282" spans="1:25" ht="14.25" customHeight="1">
      <c r="A282" s="317">
        <v>42767</v>
      </c>
      <c r="B282" s="1766">
        <v>101.00699894679904</v>
      </c>
      <c r="C282" s="21">
        <f t="shared" si="68"/>
        <v>9.7626233325911471E-2</v>
      </c>
      <c r="D282" s="524">
        <f t="shared" si="59"/>
        <v>1.82</v>
      </c>
      <c r="E282" s="522">
        <f t="shared" si="69"/>
        <v>100.88162941131272</v>
      </c>
      <c r="F282" s="700">
        <f t="shared" si="65"/>
        <v>0.16660299361220154</v>
      </c>
      <c r="G282" s="639">
        <f t="shared" si="74"/>
        <v>100.47749421568997</v>
      </c>
      <c r="H282" s="524">
        <f t="shared" si="66"/>
        <v>0.19295306261609824</v>
      </c>
      <c r="I282" s="1706" t="s">
        <v>343</v>
      </c>
      <c r="J282" s="612" t="str">
        <f t="shared" si="62"/>
        <v>---</v>
      </c>
      <c r="K282" s="1752">
        <v>0</v>
      </c>
      <c r="L282" s="1691" t="s">
        <v>591</v>
      </c>
      <c r="M282" s="433"/>
      <c r="N282" s="202">
        <v>42767</v>
      </c>
      <c r="O282" s="720">
        <v>100.1618</v>
      </c>
      <c r="P282" s="512">
        <f t="shared" si="63"/>
        <v>0.11499999999999488</v>
      </c>
      <c r="Q282" s="264">
        <f t="shared" si="73"/>
        <v>0.59</v>
      </c>
      <c r="R282" s="395">
        <f t="shared" ref="R282" si="76">SUM(O280:O282)/3</f>
        <v>100.04179333333333</v>
      </c>
      <c r="S282" s="298">
        <f t="shared" si="67"/>
        <v>0.12004333333331374</v>
      </c>
      <c r="T282" s="690">
        <f t="shared" ref="T282:T294" si="77">SUM(O276:O282)/7</f>
        <v>99.931079999999994</v>
      </c>
      <c r="U282" s="267">
        <f t="shared" si="70"/>
        <v>5.6694285714286252E-2</v>
      </c>
      <c r="V282" s="621" t="s">
        <v>345</v>
      </c>
      <c r="W282" s="619">
        <v>0</v>
      </c>
      <c r="X282" s="649" t="s">
        <v>591</v>
      </c>
      <c r="Y282" s="217"/>
    </row>
    <row r="283" spans="1:25" ht="14.25" customHeight="1">
      <c r="A283" s="202">
        <v>42795</v>
      </c>
      <c r="B283" s="1766">
        <v>101.02569987558047</v>
      </c>
      <c r="C283" s="536">
        <f t="shared" si="68"/>
        <v>1.8700928781427706E-2</v>
      </c>
      <c r="D283" s="524">
        <f t="shared" si="59"/>
        <v>1.83</v>
      </c>
      <c r="E283" s="522">
        <f t="shared" si="69"/>
        <v>100.98069051195087</v>
      </c>
      <c r="F283" s="700">
        <f t="shared" si="65"/>
        <v>9.9061100638152766E-2</v>
      </c>
      <c r="G283" s="639">
        <f t="shared" si="74"/>
        <v>100.64510994504336</v>
      </c>
      <c r="H283" s="524">
        <f t="shared" si="66"/>
        <v>0.1676157293533862</v>
      </c>
      <c r="I283" s="1706" t="s">
        <v>350</v>
      </c>
      <c r="J283" s="612" t="str">
        <f t="shared" si="62"/>
        <v>山</v>
      </c>
      <c r="K283" s="1752">
        <v>1</v>
      </c>
      <c r="L283" s="1691" t="s">
        <v>592</v>
      </c>
      <c r="M283" s="433"/>
      <c r="N283" s="202">
        <v>42795</v>
      </c>
      <c r="O283" s="720">
        <v>100.2435</v>
      </c>
      <c r="P283" s="512">
        <f t="shared" si="63"/>
        <v>8.1699999999997885E-2</v>
      </c>
      <c r="Q283" s="264">
        <f t="shared" si="73"/>
        <v>0.7</v>
      </c>
      <c r="R283" s="395">
        <f t="shared" ref="R283" si="78">SUM(O281:O283)/3</f>
        <v>100.15069999999999</v>
      </c>
      <c r="S283" s="298">
        <f t="shared" si="67"/>
        <v>0.10890666666665538</v>
      </c>
      <c r="T283" s="690">
        <f t="shared" si="77"/>
        <v>99.98736000000001</v>
      </c>
      <c r="U283" s="267">
        <f t="shared" si="70"/>
        <v>5.6280000000015207E-2</v>
      </c>
      <c r="V283" s="621" t="s">
        <v>345</v>
      </c>
      <c r="W283" s="619">
        <v>0</v>
      </c>
      <c r="X283" s="649" t="s">
        <v>592</v>
      </c>
      <c r="Y283" s="217"/>
    </row>
    <row r="284" spans="1:25" ht="14.25" customHeight="1">
      <c r="A284" s="202">
        <v>42826</v>
      </c>
      <c r="B284" s="1766">
        <v>101.00220895350094</v>
      </c>
      <c r="C284" s="536">
        <f t="shared" si="68"/>
        <v>-2.3490922079531629E-2</v>
      </c>
      <c r="D284" s="524">
        <f t="shared" si="59"/>
        <v>1.75</v>
      </c>
      <c r="E284" s="522">
        <f t="shared" ref="E284:E301" si="79">SUM(B282:B284)/3</f>
        <v>101.01163592529349</v>
      </c>
      <c r="F284" s="700">
        <f t="shared" si="65"/>
        <v>3.0945413342621464E-2</v>
      </c>
      <c r="G284" s="639">
        <f t="shared" ref="G284:G301" si="80">SUM(B278:B284)/7</f>
        <v>100.77931667852762</v>
      </c>
      <c r="H284" s="524">
        <f t="shared" si="66"/>
        <v>0.13420673348426249</v>
      </c>
      <c r="I284" s="1706" t="s">
        <v>350</v>
      </c>
      <c r="J284" s="1758" t="str">
        <f t="shared" si="62"/>
        <v>---</v>
      </c>
      <c r="K284" s="1752">
        <v>0</v>
      </c>
      <c r="L284" s="1691" t="s">
        <v>593</v>
      </c>
      <c r="M284" s="433"/>
      <c r="N284" s="202">
        <v>42826</v>
      </c>
      <c r="O284" s="720">
        <v>100.2529</v>
      </c>
      <c r="P284" s="512">
        <f t="shared" si="63"/>
        <v>9.3999999999994088E-3</v>
      </c>
      <c r="Q284" s="264">
        <f t="shared" si="73"/>
        <v>0.7</v>
      </c>
      <c r="R284" s="395">
        <f t="shared" ref="R284:R294" si="81">SUM(O282:O284)/3</f>
        <v>100.21940000000001</v>
      </c>
      <c r="S284" s="298">
        <f t="shared" si="67"/>
        <v>6.8700000000021078E-2</v>
      </c>
      <c r="T284" s="690">
        <f t="shared" si="77"/>
        <v>100.03837571428572</v>
      </c>
      <c r="U284" s="267">
        <f t="shared" si="70"/>
        <v>5.1015714285711056E-2</v>
      </c>
      <c r="V284" s="621" t="s">
        <v>345</v>
      </c>
      <c r="W284" s="619">
        <v>0</v>
      </c>
      <c r="X284" s="649" t="s">
        <v>593</v>
      </c>
      <c r="Y284" s="217"/>
    </row>
    <row r="285" spans="1:25" ht="14.25" customHeight="1">
      <c r="A285" s="202">
        <v>42856</v>
      </c>
      <c r="B285" s="1766">
        <v>100.94745398074596</v>
      </c>
      <c r="C285" s="536">
        <f t="shared" si="68"/>
        <v>-5.4754972754977871E-2</v>
      </c>
      <c r="D285" s="524">
        <f t="shared" si="59"/>
        <v>1.61</v>
      </c>
      <c r="E285" s="522">
        <f t="shared" si="79"/>
        <v>100.9917876032758</v>
      </c>
      <c r="F285" s="700">
        <f t="shared" si="65"/>
        <v>-1.9848322017693931E-2</v>
      </c>
      <c r="G285" s="639">
        <f t="shared" si="80"/>
        <v>100.87534871567541</v>
      </c>
      <c r="H285" s="524">
        <f t="shared" si="66"/>
        <v>9.6032037147793403E-2</v>
      </c>
      <c r="I285" s="1713" t="s">
        <v>281</v>
      </c>
      <c r="J285" s="1758" t="str">
        <f t="shared" si="62"/>
        <v>---</v>
      </c>
      <c r="K285" s="1752">
        <v>0</v>
      </c>
      <c r="L285" s="1691" t="s">
        <v>584</v>
      </c>
      <c r="M285" s="433"/>
      <c r="N285" s="202">
        <v>42856</v>
      </c>
      <c r="O285" s="720">
        <v>100.24160000000001</v>
      </c>
      <c r="P285" s="512">
        <f t="shared" si="63"/>
        <v>-1.1299999999991428E-2</v>
      </c>
      <c r="Q285" s="264">
        <f t="shared" si="73"/>
        <v>0.64</v>
      </c>
      <c r="R285" s="395">
        <f t="shared" si="81"/>
        <v>100.246</v>
      </c>
      <c r="S285" s="298">
        <f t="shared" si="67"/>
        <v>2.6599999999987745E-2</v>
      </c>
      <c r="T285" s="690">
        <f t="shared" si="77"/>
        <v>100.09500714285716</v>
      </c>
      <c r="U285" s="267">
        <f t="shared" si="70"/>
        <v>5.6631428571435549E-2</v>
      </c>
      <c r="V285" s="621" t="s">
        <v>345</v>
      </c>
      <c r="W285" s="619">
        <v>0</v>
      </c>
      <c r="X285" s="649" t="s">
        <v>584</v>
      </c>
      <c r="Y285" s="217"/>
    </row>
    <row r="286" spans="1:25" ht="14.25" customHeight="1">
      <c r="A286" s="202">
        <v>42887</v>
      </c>
      <c r="B286" s="1766">
        <v>100.8838315750056</v>
      </c>
      <c r="C286" s="536">
        <f t="shared" si="68"/>
        <v>-6.3622405740360932E-2</v>
      </c>
      <c r="D286" s="524">
        <f t="shared" ref="D286:D349" si="82">ROUND((B286-B274)/B274*100,2)</f>
        <v>1.41</v>
      </c>
      <c r="E286" s="522">
        <f t="shared" si="79"/>
        <v>100.94449816975083</v>
      </c>
      <c r="F286" s="700">
        <f t="shared" si="65"/>
        <v>-4.7289433524966284E-2</v>
      </c>
      <c r="G286" s="639">
        <f t="shared" si="80"/>
        <v>100.92915465982445</v>
      </c>
      <c r="H286" s="524">
        <f t="shared" si="66"/>
        <v>5.380594414903328E-2</v>
      </c>
      <c r="I286" s="1713" t="s">
        <v>281</v>
      </c>
      <c r="J286" s="1758" t="str">
        <f t="shared" si="62"/>
        <v>---</v>
      </c>
      <c r="K286" s="1752">
        <v>0</v>
      </c>
      <c r="L286" s="1691" t="s">
        <v>583</v>
      </c>
      <c r="M286" s="433"/>
      <c r="N286" s="202">
        <v>42887</v>
      </c>
      <c r="O286" s="720">
        <v>100.2321</v>
      </c>
      <c r="P286" s="512">
        <f t="shared" si="63"/>
        <v>-9.5000000000027285E-3</v>
      </c>
      <c r="Q286" s="264">
        <f t="shared" si="73"/>
        <v>0.55000000000000004</v>
      </c>
      <c r="R286" s="395">
        <f t="shared" si="81"/>
        <v>100.24220000000001</v>
      </c>
      <c r="S286" s="298">
        <f t="shared" si="67"/>
        <v>-3.7999999999840384E-3</v>
      </c>
      <c r="T286" s="53">
        <f t="shared" si="77"/>
        <v>100.15649714285713</v>
      </c>
      <c r="U286" s="264">
        <f t="shared" si="70"/>
        <v>6.148999999997784E-2</v>
      </c>
      <c r="V286" s="621" t="s">
        <v>345</v>
      </c>
      <c r="W286" s="619">
        <v>0</v>
      </c>
      <c r="X286" s="649" t="s">
        <v>583</v>
      </c>
      <c r="Y286" s="217"/>
    </row>
    <row r="287" spans="1:25" ht="14.25" customHeight="1">
      <c r="A287" s="202">
        <v>42917</v>
      </c>
      <c r="B287" s="1766">
        <v>100.83913191254388</v>
      </c>
      <c r="C287" s="536">
        <f t="shared" si="68"/>
        <v>-4.4699662461724188E-2</v>
      </c>
      <c r="D287" s="524">
        <f t="shared" si="82"/>
        <v>1.19</v>
      </c>
      <c r="E287" s="522">
        <f t="shared" si="79"/>
        <v>100.89013915609848</v>
      </c>
      <c r="F287" s="700">
        <f t="shared" si="65"/>
        <v>-5.4359013652344856E-2</v>
      </c>
      <c r="G287" s="639">
        <f t="shared" si="80"/>
        <v>100.94495685109271</v>
      </c>
      <c r="H287" s="524">
        <f t="shared" si="66"/>
        <v>1.580219126826421E-2</v>
      </c>
      <c r="I287" s="1713" t="s">
        <v>281</v>
      </c>
      <c r="J287" s="1758" t="str">
        <f t="shared" si="62"/>
        <v>---</v>
      </c>
      <c r="K287" s="1752">
        <v>0</v>
      </c>
      <c r="L287" s="1697" t="s">
        <v>594</v>
      </c>
      <c r="M287" s="10"/>
      <c r="N287" s="202">
        <v>42917</v>
      </c>
      <c r="O287" s="720">
        <v>100.2565</v>
      </c>
      <c r="P287" s="512">
        <f t="shared" si="63"/>
        <v>2.4399999999999977E-2</v>
      </c>
      <c r="Q287" s="264">
        <f t="shared" si="73"/>
        <v>0.49</v>
      </c>
      <c r="R287" s="395">
        <f t="shared" si="81"/>
        <v>100.24340000000001</v>
      </c>
      <c r="S287" s="298">
        <f t="shared" si="67"/>
        <v>1.1999999999972033E-3</v>
      </c>
      <c r="T287" s="53">
        <f t="shared" si="77"/>
        <v>100.20502857142856</v>
      </c>
      <c r="U287" s="264">
        <f t="shared" si="70"/>
        <v>4.8531428571422452E-2</v>
      </c>
      <c r="V287" s="621" t="s">
        <v>345</v>
      </c>
      <c r="W287" s="619">
        <v>0</v>
      </c>
      <c r="X287" s="651" t="s">
        <v>594</v>
      </c>
    </row>
    <row r="288" spans="1:25" ht="14.25" customHeight="1">
      <c r="A288" s="202">
        <v>42948</v>
      </c>
      <c r="B288" s="1766">
        <v>100.82952143904102</v>
      </c>
      <c r="C288" s="536">
        <f t="shared" si="68"/>
        <v>-9.6104735028603727E-3</v>
      </c>
      <c r="D288" s="524">
        <f t="shared" si="82"/>
        <v>0.98</v>
      </c>
      <c r="E288" s="522">
        <f t="shared" si="79"/>
        <v>100.85082830886348</v>
      </c>
      <c r="F288" s="700">
        <f t="shared" si="65"/>
        <v>-3.9310847235000779E-2</v>
      </c>
      <c r="G288" s="639">
        <f t="shared" si="80"/>
        <v>100.93354952617385</v>
      </c>
      <c r="H288" s="524">
        <f t="shared" si="66"/>
        <v>-1.1407324918863537E-2</v>
      </c>
      <c r="I288" s="1713" t="s">
        <v>281</v>
      </c>
      <c r="J288" s="1758" t="str">
        <f t="shared" si="62"/>
        <v>---</v>
      </c>
      <c r="K288" s="1752">
        <v>0</v>
      </c>
      <c r="L288" s="1697" t="s">
        <v>595</v>
      </c>
      <c r="M288" s="10"/>
      <c r="N288" s="202">
        <v>42948</v>
      </c>
      <c r="O288" s="720">
        <v>100.2837</v>
      </c>
      <c r="P288" s="512">
        <f t="shared" si="63"/>
        <v>2.7199999999993452E-2</v>
      </c>
      <c r="Q288" s="264">
        <f t="shared" si="73"/>
        <v>0.43</v>
      </c>
      <c r="R288" s="395">
        <f t="shared" si="81"/>
        <v>100.25743333333334</v>
      </c>
      <c r="S288" s="298">
        <f t="shared" si="67"/>
        <v>1.4033333333330233E-2</v>
      </c>
      <c r="T288" s="53">
        <f t="shared" si="77"/>
        <v>100.23887142857143</v>
      </c>
      <c r="U288" s="264">
        <f t="shared" si="70"/>
        <v>3.3842857142872163E-2</v>
      </c>
      <c r="V288" s="621" t="s">
        <v>345</v>
      </c>
      <c r="W288" s="619">
        <v>0</v>
      </c>
      <c r="X288" s="651" t="s">
        <v>595</v>
      </c>
    </row>
    <row r="289" spans="1:24" ht="14.25" customHeight="1">
      <c r="A289" s="202">
        <v>42979</v>
      </c>
      <c r="B289" s="1766">
        <v>100.8341825319574</v>
      </c>
      <c r="C289" s="536">
        <f t="shared" si="68"/>
        <v>4.6610929163790615E-3</v>
      </c>
      <c r="D289" s="524">
        <f t="shared" si="82"/>
        <v>0.77</v>
      </c>
      <c r="E289" s="522">
        <f t="shared" si="79"/>
        <v>100.83427862784743</v>
      </c>
      <c r="F289" s="700">
        <f t="shared" si="65"/>
        <v>-1.6549681016059026E-2</v>
      </c>
      <c r="G289" s="639">
        <f t="shared" si="80"/>
        <v>100.90886146691075</v>
      </c>
      <c r="H289" s="524">
        <f t="shared" si="66"/>
        <v>-2.4688059263098694E-2</v>
      </c>
      <c r="I289" s="1713" t="s">
        <v>349</v>
      </c>
      <c r="J289" s="1758" t="str">
        <f t="shared" si="62"/>
        <v>---</v>
      </c>
      <c r="K289" s="1752">
        <v>0</v>
      </c>
      <c r="L289" s="1691" t="s">
        <v>688</v>
      </c>
      <c r="M289" s="10"/>
      <c r="N289" s="202">
        <v>42979</v>
      </c>
      <c r="O289" s="720">
        <v>100.36020000000001</v>
      </c>
      <c r="P289" s="512">
        <f t="shared" si="63"/>
        <v>7.6500000000010004E-2</v>
      </c>
      <c r="Q289" s="264">
        <f t="shared" si="73"/>
        <v>0.46</v>
      </c>
      <c r="R289" s="395">
        <f t="shared" si="81"/>
        <v>100.30013333333333</v>
      </c>
      <c r="S289" s="298">
        <f t="shared" si="67"/>
        <v>4.2699999999996407E-2</v>
      </c>
      <c r="T289" s="53">
        <f t="shared" si="77"/>
        <v>100.26721428571429</v>
      </c>
      <c r="U289" s="264">
        <f t="shared" si="70"/>
        <v>2.8342857142860112E-2</v>
      </c>
      <c r="V289" s="612" t="s">
        <v>345</v>
      </c>
      <c r="W289" s="620">
        <v>0</v>
      </c>
      <c r="X289" s="649" t="s">
        <v>688</v>
      </c>
    </row>
    <row r="290" spans="1:24" ht="14.25" customHeight="1">
      <c r="A290" s="202">
        <v>43009</v>
      </c>
      <c r="B290" s="1766">
        <v>100.84263853645732</v>
      </c>
      <c r="C290" s="536">
        <f t="shared" si="68"/>
        <v>8.4560044999193451E-3</v>
      </c>
      <c r="D290" s="524">
        <f t="shared" si="82"/>
        <v>0.56999999999999995</v>
      </c>
      <c r="E290" s="522">
        <f t="shared" si="79"/>
        <v>100.83544750248525</v>
      </c>
      <c r="F290" s="700">
        <f t="shared" si="65"/>
        <v>1.1688746378268888E-3</v>
      </c>
      <c r="G290" s="660">
        <f t="shared" si="80"/>
        <v>100.88270984703603</v>
      </c>
      <c r="H290" s="617">
        <f t="shared" si="66"/>
        <v>-2.6151619874724474E-2</v>
      </c>
      <c r="I290" s="1713" t="s">
        <v>349</v>
      </c>
      <c r="J290" s="1758" t="str">
        <f t="shared" si="62"/>
        <v>---</v>
      </c>
      <c r="K290" s="1752">
        <v>0</v>
      </c>
      <c r="L290" s="1691" t="s">
        <v>587</v>
      </c>
      <c r="M290" s="10"/>
      <c r="N290" s="202">
        <v>43009</v>
      </c>
      <c r="O290" s="720">
        <v>100.4451</v>
      </c>
      <c r="P290" s="512">
        <f t="shared" si="63"/>
        <v>8.4899999999990428E-2</v>
      </c>
      <c r="Q290" s="264">
        <f t="shared" si="73"/>
        <v>0.6</v>
      </c>
      <c r="R290" s="395">
        <f t="shared" si="81"/>
        <v>100.363</v>
      </c>
      <c r="S290" s="298">
        <f t="shared" si="67"/>
        <v>6.2866666666664628E-2</v>
      </c>
      <c r="T290" s="53">
        <f t="shared" si="77"/>
        <v>100.29601428571429</v>
      </c>
      <c r="U290" s="264">
        <f t="shared" si="70"/>
        <v>2.8800000000003934E-2</v>
      </c>
      <c r="V290" s="612" t="s">
        <v>345</v>
      </c>
      <c r="W290" s="620">
        <v>0</v>
      </c>
      <c r="X290" s="649" t="s">
        <v>587</v>
      </c>
    </row>
    <row r="291" spans="1:24" ht="14.25" customHeight="1">
      <c r="A291" s="202">
        <v>43040</v>
      </c>
      <c r="B291" s="1766">
        <v>100.8385257804803</v>
      </c>
      <c r="C291" s="536">
        <f t="shared" si="68"/>
        <v>-4.1127559770188782E-3</v>
      </c>
      <c r="D291" s="524">
        <f t="shared" si="82"/>
        <v>0.33</v>
      </c>
      <c r="E291" s="522">
        <f t="shared" si="79"/>
        <v>100.83844894963165</v>
      </c>
      <c r="F291" s="700">
        <f t="shared" si="65"/>
        <v>3.0014471464028247E-3</v>
      </c>
      <c r="G291" s="660">
        <f t="shared" si="80"/>
        <v>100.8593265366045</v>
      </c>
      <c r="H291" s="617">
        <f t="shared" si="66"/>
        <v>-2.3383310431526638E-2</v>
      </c>
      <c r="I291" s="1706" t="s">
        <v>343</v>
      </c>
      <c r="J291" s="1758" t="str">
        <f t="shared" si="62"/>
        <v>---</v>
      </c>
      <c r="K291" s="1752">
        <v>0</v>
      </c>
      <c r="L291" s="1691" t="s">
        <v>588</v>
      </c>
      <c r="M291" s="10"/>
      <c r="N291" s="202">
        <v>43040</v>
      </c>
      <c r="O291" s="720">
        <v>100.499</v>
      </c>
      <c r="P291" s="37">
        <f t="shared" si="63"/>
        <v>5.3899999999998727E-2</v>
      </c>
      <c r="Q291" s="53">
        <f t="shared" si="73"/>
        <v>0.7</v>
      </c>
      <c r="R291" s="641">
        <f t="shared" si="81"/>
        <v>100.43476666666668</v>
      </c>
      <c r="S291" s="298">
        <f t="shared" si="67"/>
        <v>7.176666666667586E-2</v>
      </c>
      <c r="T291" s="53">
        <f t="shared" si="77"/>
        <v>100.33117142857144</v>
      </c>
      <c r="U291" s="264">
        <f t="shared" si="70"/>
        <v>3.5157142857144663E-2</v>
      </c>
      <c r="V291" s="612" t="s">
        <v>345</v>
      </c>
      <c r="W291" s="620">
        <v>0</v>
      </c>
      <c r="X291" s="649" t="s">
        <v>588</v>
      </c>
    </row>
    <row r="292" spans="1:24" ht="14.25" customHeight="1">
      <c r="A292" s="202">
        <v>43070</v>
      </c>
      <c r="B292" s="1766">
        <v>100.81351481684308</v>
      </c>
      <c r="C292" s="536">
        <f t="shared" si="68"/>
        <v>-2.5010963637214445E-2</v>
      </c>
      <c r="D292" s="524">
        <f t="shared" si="82"/>
        <v>0.08</v>
      </c>
      <c r="E292" s="969">
        <f t="shared" si="79"/>
        <v>100.83155971126023</v>
      </c>
      <c r="F292" s="700">
        <f t="shared" si="65"/>
        <v>-6.8892383714285188E-3</v>
      </c>
      <c r="G292" s="660">
        <f t="shared" si="80"/>
        <v>100.84019237033264</v>
      </c>
      <c r="H292" s="617">
        <f t="shared" si="66"/>
        <v>-1.9134166271854269E-2</v>
      </c>
      <c r="I292" s="1706" t="s">
        <v>343</v>
      </c>
      <c r="J292" s="51" t="str">
        <f t="shared" si="62"/>
        <v>---</v>
      </c>
      <c r="K292" s="1752">
        <v>0</v>
      </c>
      <c r="L292" s="1691" t="s">
        <v>589</v>
      </c>
      <c r="M292" s="10"/>
      <c r="N292" s="203">
        <v>43070</v>
      </c>
      <c r="O292" s="722">
        <v>100.5093</v>
      </c>
      <c r="P292" s="243">
        <f t="shared" si="63"/>
        <v>1.0300000000000864E-2</v>
      </c>
      <c r="Q292" s="551">
        <f t="shared" si="73"/>
        <v>0.59</v>
      </c>
      <c r="R292" s="647">
        <f t="shared" si="81"/>
        <v>100.48446666666666</v>
      </c>
      <c r="S292" s="491">
        <f t="shared" si="67"/>
        <v>4.9699999999987199E-2</v>
      </c>
      <c r="T292" s="551">
        <f t="shared" si="77"/>
        <v>100.36941428571429</v>
      </c>
      <c r="U292" s="544">
        <f t="shared" si="70"/>
        <v>3.8242857142847697E-2</v>
      </c>
      <c r="V292" s="630" t="s">
        <v>345</v>
      </c>
      <c r="W292" s="262">
        <v>0</v>
      </c>
      <c r="X292" s="652" t="s">
        <v>589</v>
      </c>
    </row>
    <row r="293" spans="1:24" ht="14.25" customHeight="1">
      <c r="A293" s="316">
        <v>43101</v>
      </c>
      <c r="B293" s="1780">
        <v>100.77307688391181</v>
      </c>
      <c r="C293" s="618">
        <f t="shared" si="68"/>
        <v>-4.0437932931268961E-2</v>
      </c>
      <c r="D293" s="658">
        <f t="shared" si="82"/>
        <v>-0.14000000000000001</v>
      </c>
      <c r="E293" s="971">
        <f t="shared" si="79"/>
        <v>100.80837249374507</v>
      </c>
      <c r="F293" s="699">
        <f t="shared" si="65"/>
        <v>-2.3187217515157954E-2</v>
      </c>
      <c r="G293" s="659">
        <f t="shared" si="80"/>
        <v>100.82437027160496</v>
      </c>
      <c r="H293" s="658">
        <f t="shared" si="66"/>
        <v>-1.5822098727682032E-2</v>
      </c>
      <c r="I293" s="1705" t="s">
        <v>350</v>
      </c>
      <c r="J293" s="51" t="str">
        <f t="shared" si="62"/>
        <v>---</v>
      </c>
      <c r="K293" s="1781">
        <v>0</v>
      </c>
      <c r="L293" s="1698" t="s">
        <v>590</v>
      </c>
      <c r="M293" s="10"/>
      <c r="N293" s="316">
        <v>43101</v>
      </c>
      <c r="O293" s="721">
        <v>100.4922</v>
      </c>
      <c r="P293" s="513">
        <f t="shared" si="63"/>
        <v>-1.7099999999999227E-2</v>
      </c>
      <c r="Q293" s="698">
        <f t="shared" si="73"/>
        <v>0.45</v>
      </c>
      <c r="R293" s="645">
        <f t="shared" si="81"/>
        <v>100.50016666666666</v>
      </c>
      <c r="S293" s="646">
        <f t="shared" si="67"/>
        <v>1.5699999999995384E-2</v>
      </c>
      <c r="T293" s="548">
        <f t="shared" si="77"/>
        <v>100.40657142857144</v>
      </c>
      <c r="U293" s="698">
        <f t="shared" si="70"/>
        <v>3.7157142857154213E-2</v>
      </c>
      <c r="V293" s="621" t="s">
        <v>345</v>
      </c>
      <c r="W293" s="619">
        <v>0</v>
      </c>
      <c r="X293" s="650" t="s">
        <v>590</v>
      </c>
    </row>
    <row r="294" spans="1:24" ht="14.25" customHeight="1">
      <c r="A294" s="317">
        <v>43132</v>
      </c>
      <c r="B294" s="1766">
        <v>100.77363754146272</v>
      </c>
      <c r="C294" s="536">
        <f t="shared" si="68"/>
        <v>5.60657550906285E-4</v>
      </c>
      <c r="D294" s="617">
        <f t="shared" si="82"/>
        <v>-0.23</v>
      </c>
      <c r="E294" s="969">
        <f t="shared" si="79"/>
        <v>100.7867430807392</v>
      </c>
      <c r="F294" s="522">
        <f t="shared" si="65"/>
        <v>-2.1629413005868514E-2</v>
      </c>
      <c r="G294" s="660">
        <f t="shared" si="80"/>
        <v>100.81501393287908</v>
      </c>
      <c r="H294" s="617">
        <f t="shared" si="66"/>
        <v>-9.3563387258797093E-3</v>
      </c>
      <c r="I294" s="1713" t="s">
        <v>281</v>
      </c>
      <c r="J294" s="51" t="str">
        <f t="shared" si="62"/>
        <v>---</v>
      </c>
      <c r="K294" s="1752">
        <v>0</v>
      </c>
      <c r="L294" s="1691" t="s">
        <v>591</v>
      </c>
      <c r="M294" s="10"/>
      <c r="N294" s="317">
        <v>43132</v>
      </c>
      <c r="O294" s="720">
        <v>100.4539</v>
      </c>
      <c r="P294" s="512">
        <f t="shared" si="63"/>
        <v>-3.8299999999992451E-2</v>
      </c>
      <c r="Q294" s="264">
        <f t="shared" si="73"/>
        <v>0.28999999999999998</v>
      </c>
      <c r="R294" s="395">
        <f t="shared" si="81"/>
        <v>100.48513333333334</v>
      </c>
      <c r="S294" s="298">
        <f t="shared" si="67"/>
        <v>-1.5033333333320797E-2</v>
      </c>
      <c r="T294" s="53">
        <f t="shared" si="77"/>
        <v>100.43477142857141</v>
      </c>
      <c r="U294" s="264">
        <f t="shared" si="70"/>
        <v>2.8199999999969805E-2</v>
      </c>
      <c r="V294" s="621" t="s">
        <v>345</v>
      </c>
      <c r="W294" s="619">
        <v>0</v>
      </c>
      <c r="X294" s="649" t="s">
        <v>591</v>
      </c>
    </row>
    <row r="295" spans="1:24" ht="14.25" customHeight="1">
      <c r="A295" s="202">
        <v>43160</v>
      </c>
      <c r="B295" s="1766">
        <v>100.82817413021566</v>
      </c>
      <c r="C295" s="536">
        <f t="shared" si="68"/>
        <v>5.4536588752938542E-2</v>
      </c>
      <c r="D295" s="617">
        <f t="shared" si="82"/>
        <v>-0.2</v>
      </c>
      <c r="E295" s="969">
        <f t="shared" si="79"/>
        <v>100.79162951853006</v>
      </c>
      <c r="F295" s="522">
        <f t="shared" si="65"/>
        <v>4.8864377908586221E-3</v>
      </c>
      <c r="G295" s="660">
        <f t="shared" si="80"/>
        <v>100.81482146018973</v>
      </c>
      <c r="H295" s="617">
        <f t="shared" si="66"/>
        <v>-1.9247268934918793E-4</v>
      </c>
      <c r="I295" s="1713" t="s">
        <v>281</v>
      </c>
      <c r="J295" s="1758" t="str">
        <f t="shared" si="62"/>
        <v>---</v>
      </c>
      <c r="K295" s="1752">
        <v>0</v>
      </c>
      <c r="L295" s="1691" t="s">
        <v>592</v>
      </c>
      <c r="M295" s="10"/>
      <c r="N295" s="202">
        <v>43160</v>
      </c>
      <c r="O295" s="720">
        <v>100.4083</v>
      </c>
      <c r="P295" s="512">
        <f t="shared" si="63"/>
        <v>-4.5600000000007412E-2</v>
      </c>
      <c r="Q295" s="264">
        <f t="shared" si="73"/>
        <v>0.16</v>
      </c>
      <c r="R295" s="395">
        <f t="shared" ref="R295:R310" si="83">SUM(O293:O295)/3</f>
        <v>100.45146666666666</v>
      </c>
      <c r="S295" s="298">
        <f t="shared" si="67"/>
        <v>-3.3666666666675837E-2</v>
      </c>
      <c r="T295" s="53">
        <f t="shared" ref="T295:T310" si="84">SUM(O289:O295)/7</f>
        <v>100.45257142857142</v>
      </c>
      <c r="U295" s="264">
        <f t="shared" si="70"/>
        <v>1.7800000000008254E-2</v>
      </c>
      <c r="V295" s="621" t="s">
        <v>345</v>
      </c>
      <c r="W295" s="619">
        <v>0</v>
      </c>
      <c r="X295" s="649" t="s">
        <v>592</v>
      </c>
    </row>
    <row r="296" spans="1:24" ht="14.25" customHeight="1">
      <c r="A296" s="202">
        <v>43191</v>
      </c>
      <c r="B296" s="1766">
        <v>100.92265454635485</v>
      </c>
      <c r="C296" s="536">
        <f t="shared" si="68"/>
        <v>9.4480416139191448E-2</v>
      </c>
      <c r="D296" s="617">
        <f t="shared" si="82"/>
        <v>-0.08</v>
      </c>
      <c r="E296" s="969">
        <f t="shared" si="79"/>
        <v>100.84148873934441</v>
      </c>
      <c r="F296" s="522">
        <f t="shared" si="65"/>
        <v>4.9859220814354899E-2</v>
      </c>
      <c r="G296" s="660">
        <f t="shared" si="80"/>
        <v>100.82746031938939</v>
      </c>
      <c r="H296" s="617">
        <f t="shared" si="66"/>
        <v>1.2638859199654462E-2</v>
      </c>
      <c r="I296" s="1713" t="s">
        <v>281</v>
      </c>
      <c r="J296" s="1758" t="str">
        <f t="shared" si="62"/>
        <v>---</v>
      </c>
      <c r="K296" s="1752">
        <v>0</v>
      </c>
      <c r="L296" s="1691" t="s">
        <v>593</v>
      </c>
      <c r="M296" s="10"/>
      <c r="N296" s="202">
        <v>43191</v>
      </c>
      <c r="O296" s="720">
        <v>100.3599</v>
      </c>
      <c r="P296" s="512">
        <f t="shared" si="63"/>
        <v>-4.8400000000000887E-2</v>
      </c>
      <c r="Q296" s="264">
        <f t="shared" si="73"/>
        <v>0.11</v>
      </c>
      <c r="R296" s="395">
        <f t="shared" si="83"/>
        <v>100.40736666666668</v>
      </c>
      <c r="S296" s="298">
        <f t="shared" si="67"/>
        <v>-4.4099999999986039E-2</v>
      </c>
      <c r="T296" s="53">
        <f t="shared" si="84"/>
        <v>100.45252857142859</v>
      </c>
      <c r="U296" s="264">
        <f t="shared" si="70"/>
        <v>-4.2857142830143857E-5</v>
      </c>
      <c r="V296" s="621" t="s">
        <v>345</v>
      </c>
      <c r="W296" s="619">
        <v>0</v>
      </c>
      <c r="X296" s="649" t="s">
        <v>593</v>
      </c>
    </row>
    <row r="297" spans="1:24" ht="14.25" customHeight="1">
      <c r="A297" s="202">
        <v>43221</v>
      </c>
      <c r="B297" s="1766">
        <v>101.03070633125749</v>
      </c>
      <c r="C297" s="536">
        <f t="shared" si="68"/>
        <v>0.10805178490264211</v>
      </c>
      <c r="D297" s="617">
        <f t="shared" si="82"/>
        <v>0.08</v>
      </c>
      <c r="E297" s="969">
        <f t="shared" si="79"/>
        <v>100.92717833594266</v>
      </c>
      <c r="F297" s="522">
        <f t="shared" si="65"/>
        <v>8.5689596598243156E-2</v>
      </c>
      <c r="G297" s="660">
        <f t="shared" si="80"/>
        <v>100.85432714721799</v>
      </c>
      <c r="H297" s="617">
        <f t="shared" si="66"/>
        <v>2.6866827828598616E-2</v>
      </c>
      <c r="I297" s="1713" t="s">
        <v>281</v>
      </c>
      <c r="J297" s="1758" t="str">
        <f t="shared" si="62"/>
        <v>---</v>
      </c>
      <c r="K297" s="1752">
        <v>0</v>
      </c>
      <c r="L297" s="1691" t="s">
        <v>584</v>
      </c>
      <c r="M297" s="10"/>
      <c r="N297" s="202">
        <v>43221</v>
      </c>
      <c r="O297" s="720">
        <v>100.322</v>
      </c>
      <c r="P297" s="512">
        <f t="shared" si="63"/>
        <v>-3.7899999999993383E-2</v>
      </c>
      <c r="Q297" s="264">
        <f t="shared" si="73"/>
        <v>0.08</v>
      </c>
      <c r="R297" s="395">
        <f t="shared" si="83"/>
        <v>100.3634</v>
      </c>
      <c r="S297" s="298">
        <f t="shared" si="67"/>
        <v>-4.3966666666676701E-2</v>
      </c>
      <c r="T297" s="53">
        <f t="shared" si="84"/>
        <v>100.43494285714284</v>
      </c>
      <c r="U297" s="264">
        <f t="shared" si="70"/>
        <v>-1.7585714285743848E-2</v>
      </c>
      <c r="V297" s="621" t="s">
        <v>345</v>
      </c>
      <c r="W297" s="619">
        <v>0</v>
      </c>
      <c r="X297" s="649" t="s">
        <v>584</v>
      </c>
    </row>
    <row r="298" spans="1:24" ht="14.25" customHeight="1">
      <c r="A298" s="202">
        <v>43252</v>
      </c>
      <c r="B298" s="1766">
        <v>101.11115068241962</v>
      </c>
      <c r="C298" s="536">
        <f t="shared" si="68"/>
        <v>8.0444351162128669E-2</v>
      </c>
      <c r="D298" s="617">
        <f t="shared" si="82"/>
        <v>0.23</v>
      </c>
      <c r="E298" s="969">
        <f t="shared" si="79"/>
        <v>101.02150385334399</v>
      </c>
      <c r="F298" s="522">
        <f t="shared" si="65"/>
        <v>9.4325517401330217E-2</v>
      </c>
      <c r="G298" s="660">
        <f t="shared" si="80"/>
        <v>100.89327356178076</v>
      </c>
      <c r="H298" s="617">
        <f t="shared" si="66"/>
        <v>3.8946414562772702E-2</v>
      </c>
      <c r="I298" s="1713" t="s">
        <v>281</v>
      </c>
      <c r="J298" s="1758" t="str">
        <f t="shared" si="62"/>
        <v>---</v>
      </c>
      <c r="K298" s="1752">
        <v>0</v>
      </c>
      <c r="L298" s="1691" t="s">
        <v>583</v>
      </c>
      <c r="M298" s="10"/>
      <c r="N298" s="202">
        <v>43252</v>
      </c>
      <c r="O298" s="720">
        <v>100.2821</v>
      </c>
      <c r="P298" s="512">
        <f t="shared" si="63"/>
        <v>-3.9900000000002933E-2</v>
      </c>
      <c r="Q298" s="264">
        <f t="shared" si="73"/>
        <v>0.05</v>
      </c>
      <c r="R298" s="395">
        <f t="shared" si="83"/>
        <v>100.32133333333333</v>
      </c>
      <c r="S298" s="298">
        <f t="shared" si="67"/>
        <v>-4.2066666666670471E-2</v>
      </c>
      <c r="T298" s="53">
        <f t="shared" si="84"/>
        <v>100.40395714285714</v>
      </c>
      <c r="U298" s="264">
        <f t="shared" si="70"/>
        <v>-3.0985714285705512E-2</v>
      </c>
      <c r="V298" s="621" t="s">
        <v>345</v>
      </c>
      <c r="W298" s="619">
        <v>0</v>
      </c>
      <c r="X298" s="649" t="s">
        <v>583</v>
      </c>
    </row>
    <row r="299" spans="1:24" ht="14.25" customHeight="1">
      <c r="A299" s="202">
        <v>43282</v>
      </c>
      <c r="B299" s="1766">
        <v>101.12702205306175</v>
      </c>
      <c r="C299" s="536">
        <f t="shared" si="68"/>
        <v>1.5871370642130955E-2</v>
      </c>
      <c r="D299" s="617">
        <f t="shared" si="82"/>
        <v>0.28999999999999998</v>
      </c>
      <c r="E299" s="969">
        <f t="shared" si="79"/>
        <v>101.08962635557963</v>
      </c>
      <c r="F299" s="522">
        <f t="shared" si="65"/>
        <v>6.8122502235638649E-2</v>
      </c>
      <c r="G299" s="660">
        <f t="shared" si="80"/>
        <v>100.93806030981197</v>
      </c>
      <c r="H299" s="617">
        <f t="shared" si="66"/>
        <v>4.4786748031214074E-2</v>
      </c>
      <c r="I299" s="1713" t="s">
        <v>281</v>
      </c>
      <c r="J299" s="1758" t="str">
        <f t="shared" si="62"/>
        <v>---</v>
      </c>
      <c r="K299" s="1752">
        <v>0</v>
      </c>
      <c r="L299" s="1691" t="s">
        <v>594</v>
      </c>
      <c r="M299" s="10"/>
      <c r="N299" s="202">
        <v>43282</v>
      </c>
      <c r="O299" s="720">
        <v>100.23990000000001</v>
      </c>
      <c r="P299" s="512">
        <f t="shared" si="63"/>
        <v>-4.219999999999402E-2</v>
      </c>
      <c r="Q299" s="264">
        <f t="shared" si="73"/>
        <v>-0.02</v>
      </c>
      <c r="R299" s="395">
        <f t="shared" si="83"/>
        <v>100.28133333333335</v>
      </c>
      <c r="S299" s="298">
        <f t="shared" si="67"/>
        <v>-3.9999999999977831E-2</v>
      </c>
      <c r="T299" s="53">
        <f t="shared" si="84"/>
        <v>100.36547142857144</v>
      </c>
      <c r="U299" s="264">
        <f t="shared" si="70"/>
        <v>-3.8485714285698691E-2</v>
      </c>
      <c r="V299" s="621" t="s">
        <v>345</v>
      </c>
      <c r="W299" s="619">
        <v>0</v>
      </c>
      <c r="X299" s="649" t="s">
        <v>594</v>
      </c>
    </row>
    <row r="300" spans="1:24" ht="14.25" customHeight="1">
      <c r="A300" s="202">
        <v>43313</v>
      </c>
      <c r="B300" s="1766">
        <v>101.07874631414536</v>
      </c>
      <c r="C300" s="536">
        <f t="shared" si="68"/>
        <v>-4.8275738916387922E-2</v>
      </c>
      <c r="D300" s="617">
        <f t="shared" si="82"/>
        <v>0.25</v>
      </c>
      <c r="E300" s="969">
        <f t="shared" si="79"/>
        <v>101.10563968320891</v>
      </c>
      <c r="F300" s="522">
        <f t="shared" si="65"/>
        <v>1.6013327629281093E-2</v>
      </c>
      <c r="G300" s="660">
        <f t="shared" si="80"/>
        <v>100.98172737127393</v>
      </c>
      <c r="H300" s="617">
        <f t="shared" si="66"/>
        <v>4.3667061461960088E-2</v>
      </c>
      <c r="I300" s="1713" t="s">
        <v>281</v>
      </c>
      <c r="J300" s="1758" t="str">
        <f t="shared" si="62"/>
        <v>---</v>
      </c>
      <c r="K300" s="1752">
        <v>0</v>
      </c>
      <c r="L300" s="1691" t="s">
        <v>595</v>
      </c>
      <c r="M300" s="10"/>
      <c r="N300" s="202">
        <v>43313</v>
      </c>
      <c r="O300" s="720">
        <v>100.19199999999999</v>
      </c>
      <c r="P300" s="512">
        <f t="shared" si="63"/>
        <v>-4.790000000001271E-2</v>
      </c>
      <c r="Q300" s="264">
        <f t="shared" si="73"/>
        <v>-0.09</v>
      </c>
      <c r="R300" s="395">
        <f t="shared" si="83"/>
        <v>100.238</v>
      </c>
      <c r="S300" s="298">
        <f t="shared" si="67"/>
        <v>-4.3333333333350765E-2</v>
      </c>
      <c r="T300" s="53">
        <f t="shared" si="84"/>
        <v>100.32258571428572</v>
      </c>
      <c r="U300" s="264">
        <f t="shared" si="70"/>
        <v>-4.2885714285716858E-2</v>
      </c>
      <c r="V300" s="612" t="s">
        <v>345</v>
      </c>
      <c r="W300" s="620">
        <v>0</v>
      </c>
      <c r="X300" s="649" t="s">
        <v>595</v>
      </c>
    </row>
    <row r="301" spans="1:24" ht="14.25" customHeight="1">
      <c r="A301" s="202">
        <v>43344</v>
      </c>
      <c r="B301" s="1766">
        <v>100.97063736714279</v>
      </c>
      <c r="C301" s="536">
        <f t="shared" si="68"/>
        <v>-0.10810894700257734</v>
      </c>
      <c r="D301" s="617">
        <f t="shared" si="82"/>
        <v>0.14000000000000001</v>
      </c>
      <c r="E301" s="969">
        <f t="shared" si="79"/>
        <v>101.05880191144996</v>
      </c>
      <c r="F301" s="522">
        <f t="shared" si="65"/>
        <v>-4.6837771758944768E-2</v>
      </c>
      <c r="G301" s="660">
        <f t="shared" si="80"/>
        <v>101.00987020351394</v>
      </c>
      <c r="H301" s="617">
        <f t="shared" si="66"/>
        <v>2.8142832240007465E-2</v>
      </c>
      <c r="I301" s="1713" t="s">
        <v>281</v>
      </c>
      <c r="J301" s="1758" t="str">
        <f t="shared" si="62"/>
        <v>---</v>
      </c>
      <c r="K301" s="1752">
        <v>0</v>
      </c>
      <c r="L301" s="1691" t="s">
        <v>688</v>
      </c>
      <c r="M301" s="10"/>
      <c r="N301" s="202">
        <v>43344</v>
      </c>
      <c r="O301" s="720">
        <v>100.1465</v>
      </c>
      <c r="P301" s="512">
        <f t="shared" si="63"/>
        <v>-4.5499999999989882E-2</v>
      </c>
      <c r="Q301" s="264">
        <f t="shared" si="73"/>
        <v>-0.21</v>
      </c>
      <c r="R301" s="395">
        <f t="shared" si="83"/>
        <v>100.19279999999999</v>
      </c>
      <c r="S301" s="298">
        <f t="shared" si="67"/>
        <v>-4.5200000000008345E-2</v>
      </c>
      <c r="T301" s="53">
        <f t="shared" si="84"/>
        <v>100.27867142857144</v>
      </c>
      <c r="U301" s="264">
        <f t="shared" si="70"/>
        <v>-4.3914285714279799E-2</v>
      </c>
      <c r="V301" s="612" t="s">
        <v>345</v>
      </c>
      <c r="W301" s="620">
        <v>0</v>
      </c>
      <c r="X301" s="649" t="s">
        <v>688</v>
      </c>
    </row>
    <row r="302" spans="1:24" ht="14.25" customHeight="1">
      <c r="A302" s="202">
        <v>43374</v>
      </c>
      <c r="B302" s="1766">
        <v>100.82620862838559</v>
      </c>
      <c r="C302" s="536">
        <f t="shared" si="68"/>
        <v>-0.14442873875719897</v>
      </c>
      <c r="D302" s="617">
        <f t="shared" si="82"/>
        <v>-0.02</v>
      </c>
      <c r="E302" s="969">
        <f t="shared" ref="E302:E303" si="85">SUM(B300:B302)/3</f>
        <v>100.95853076989124</v>
      </c>
      <c r="F302" s="522">
        <f t="shared" si="65"/>
        <v>-0.10027114155872141</v>
      </c>
      <c r="G302" s="660">
        <f t="shared" ref="G302:G303" si="86">SUM(B296:B302)/7</f>
        <v>101.00958941753821</v>
      </c>
      <c r="H302" s="617">
        <f t="shared" si="66"/>
        <v>-2.8078597573255593E-4</v>
      </c>
      <c r="I302" s="1713" t="s">
        <v>281</v>
      </c>
      <c r="J302" s="1758" t="str">
        <f t="shared" si="62"/>
        <v>---</v>
      </c>
      <c r="K302" s="1752">
        <v>0</v>
      </c>
      <c r="L302" s="1691" t="s">
        <v>587</v>
      </c>
      <c r="M302" s="10"/>
      <c r="N302" s="202">
        <v>43374</v>
      </c>
      <c r="O302" s="720">
        <v>100.08799999999999</v>
      </c>
      <c r="P302" s="512">
        <f t="shared" si="63"/>
        <v>-5.8500000000009322E-2</v>
      </c>
      <c r="Q302" s="264">
        <f t="shared" si="73"/>
        <v>-0.36</v>
      </c>
      <c r="R302" s="395">
        <f t="shared" si="83"/>
        <v>100.14216666666668</v>
      </c>
      <c r="S302" s="298">
        <f t="shared" si="67"/>
        <v>-5.0633333333308883E-2</v>
      </c>
      <c r="T302" s="53">
        <f t="shared" si="84"/>
        <v>100.23291428571429</v>
      </c>
      <c r="U302" s="264">
        <f t="shared" si="70"/>
        <v>-4.5757142857155486E-2</v>
      </c>
      <c r="V302" s="612" t="s">
        <v>345</v>
      </c>
      <c r="W302" s="620">
        <v>0</v>
      </c>
      <c r="X302" s="649" t="s">
        <v>587</v>
      </c>
    </row>
    <row r="303" spans="1:24" ht="14.25" customHeight="1">
      <c r="A303" s="202">
        <v>43405</v>
      </c>
      <c r="B303" s="1766">
        <v>100.66992258983761</v>
      </c>
      <c r="C303" s="536">
        <f t="shared" si="68"/>
        <v>-0.15628603854797518</v>
      </c>
      <c r="D303" s="617">
        <f t="shared" si="82"/>
        <v>-0.17</v>
      </c>
      <c r="E303" s="969">
        <f t="shared" si="85"/>
        <v>100.82225619512199</v>
      </c>
      <c r="F303" s="522">
        <f t="shared" si="65"/>
        <v>-0.13627457476924576</v>
      </c>
      <c r="G303" s="660">
        <f t="shared" si="86"/>
        <v>100.97348485232146</v>
      </c>
      <c r="H303" s="617">
        <f t="shared" si="66"/>
        <v>-3.6104565216746209E-2</v>
      </c>
      <c r="I303" s="1713" t="s">
        <v>281</v>
      </c>
      <c r="J303" s="1758" t="s">
        <v>345</v>
      </c>
      <c r="K303" s="1752">
        <v>0</v>
      </c>
      <c r="L303" s="1691" t="s">
        <v>588</v>
      </c>
      <c r="M303" s="10"/>
      <c r="N303" s="202">
        <v>43405</v>
      </c>
      <c r="O303" s="720">
        <v>100.0232</v>
      </c>
      <c r="P303" s="512">
        <f t="shared" si="63"/>
        <v>-6.4799999999991087E-2</v>
      </c>
      <c r="Q303" s="264">
        <f t="shared" si="73"/>
        <v>-0.47</v>
      </c>
      <c r="R303" s="395">
        <f t="shared" si="83"/>
        <v>100.0859</v>
      </c>
      <c r="S303" s="298">
        <f t="shared" si="67"/>
        <v>-5.6266666666687115E-2</v>
      </c>
      <c r="T303" s="53">
        <f t="shared" si="84"/>
        <v>100.1848142857143</v>
      </c>
      <c r="U303" s="264">
        <f t="shared" si="70"/>
        <v>-4.8099999999990928E-2</v>
      </c>
      <c r="V303" s="612" t="s">
        <v>345</v>
      </c>
      <c r="W303" s="620">
        <v>0</v>
      </c>
      <c r="X303" s="649" t="s">
        <v>588</v>
      </c>
    </row>
    <row r="304" spans="1:24" ht="14.25" customHeight="1">
      <c r="A304" s="203">
        <v>43435</v>
      </c>
      <c r="B304" s="1779">
        <v>100.50844559018542</v>
      </c>
      <c r="C304" s="589">
        <f t="shared" si="68"/>
        <v>-0.16147699965219431</v>
      </c>
      <c r="D304" s="818">
        <f t="shared" si="82"/>
        <v>-0.3</v>
      </c>
      <c r="E304" s="970">
        <f t="shared" ref="E304:E335" si="87">SUM(B302:B304)/3</f>
        <v>100.66819226946954</v>
      </c>
      <c r="F304" s="707">
        <f t="shared" si="65"/>
        <v>-0.15406392565245142</v>
      </c>
      <c r="G304" s="640">
        <f t="shared" ref="G304:G335" si="88">SUM(B298:B304)/7</f>
        <v>100.89887617502544</v>
      </c>
      <c r="H304" s="818">
        <f t="shared" si="66"/>
        <v>-7.4608677296026826E-2</v>
      </c>
      <c r="I304" s="1746" t="s">
        <v>281</v>
      </c>
      <c r="J304" s="1758" t="s">
        <v>345</v>
      </c>
      <c r="K304" s="1782">
        <v>0</v>
      </c>
      <c r="L304" s="1696" t="s">
        <v>589</v>
      </c>
      <c r="M304" s="10"/>
      <c r="N304" s="202">
        <v>43435</v>
      </c>
      <c r="O304" s="720">
        <v>99.929320000000004</v>
      </c>
      <c r="P304" s="737">
        <f t="shared" si="63"/>
        <v>-9.3879999999998631E-2</v>
      </c>
      <c r="Q304" s="264">
        <f t="shared" si="73"/>
        <v>-0.57999999999999996</v>
      </c>
      <c r="R304" s="395">
        <f t="shared" si="83"/>
        <v>100.01350666666667</v>
      </c>
      <c r="S304" s="298">
        <f t="shared" si="67"/>
        <v>-7.239333333332354E-2</v>
      </c>
      <c r="T304" s="53">
        <f t="shared" si="84"/>
        <v>100.12871714285713</v>
      </c>
      <c r="U304" s="264">
        <f t="shared" si="70"/>
        <v>-5.6097142857169047E-2</v>
      </c>
      <c r="V304" s="612" t="s">
        <v>345</v>
      </c>
      <c r="W304" s="620">
        <v>0</v>
      </c>
      <c r="X304" s="652" t="s">
        <v>589</v>
      </c>
    </row>
    <row r="305" spans="1:24" ht="14.25" customHeight="1">
      <c r="A305" s="317">
        <v>43466</v>
      </c>
      <c r="B305" s="1766">
        <v>100.35796283608863</v>
      </c>
      <c r="C305" s="536">
        <f t="shared" si="68"/>
        <v>-0.15048275409678524</v>
      </c>
      <c r="D305" s="617">
        <f t="shared" si="82"/>
        <v>-0.41</v>
      </c>
      <c r="E305" s="969">
        <f t="shared" si="87"/>
        <v>100.51211033870389</v>
      </c>
      <c r="F305" s="522">
        <f t="shared" si="65"/>
        <v>-0.15608193076565158</v>
      </c>
      <c r="G305" s="660">
        <f t="shared" si="88"/>
        <v>100.79127791126386</v>
      </c>
      <c r="H305" s="617">
        <f t="shared" si="66"/>
        <v>-0.10759826376157378</v>
      </c>
      <c r="I305" s="1713" t="s">
        <v>281</v>
      </c>
      <c r="J305" s="1514" t="s">
        <v>345</v>
      </c>
      <c r="K305" s="1752">
        <v>0</v>
      </c>
      <c r="L305" s="1691" t="s">
        <v>759</v>
      </c>
      <c r="M305" s="10"/>
      <c r="N305" s="316">
        <v>43466</v>
      </c>
      <c r="O305" s="716">
        <v>99.790679999999995</v>
      </c>
      <c r="P305" s="738">
        <f t="shared" si="63"/>
        <v>-0.13864000000000942</v>
      </c>
      <c r="Q305" s="246">
        <f t="shared" si="73"/>
        <v>-0.7</v>
      </c>
      <c r="R305" s="548">
        <f t="shared" si="83"/>
        <v>99.914400000000001</v>
      </c>
      <c r="S305" s="246">
        <f t="shared" si="67"/>
        <v>-9.9106666666671117E-2</v>
      </c>
      <c r="T305" s="246">
        <f t="shared" si="84"/>
        <v>100.05851428571427</v>
      </c>
      <c r="U305" s="739">
        <f t="shared" si="70"/>
        <v>-7.0202857142859898E-2</v>
      </c>
      <c r="V305" s="736" t="s">
        <v>345</v>
      </c>
      <c r="W305" s="713">
        <v>0</v>
      </c>
      <c r="X305" s="650" t="s">
        <v>759</v>
      </c>
    </row>
    <row r="306" spans="1:24" ht="14.25" customHeight="1">
      <c r="A306" s="317">
        <v>43497</v>
      </c>
      <c r="B306" s="1766">
        <v>100.26553528813453</v>
      </c>
      <c r="C306" s="536">
        <f t="shared" si="68"/>
        <v>-9.2427547954102351E-2</v>
      </c>
      <c r="D306" s="617">
        <f t="shared" si="82"/>
        <v>-0.5</v>
      </c>
      <c r="E306" s="969">
        <f t="shared" si="87"/>
        <v>100.37731457146953</v>
      </c>
      <c r="F306" s="522">
        <f t="shared" si="65"/>
        <v>-0.13479576723436537</v>
      </c>
      <c r="G306" s="660">
        <f t="shared" si="88"/>
        <v>100.66820837341713</v>
      </c>
      <c r="H306" s="617">
        <f t="shared" si="66"/>
        <v>-0.12306953784673169</v>
      </c>
      <c r="I306" s="1713" t="s">
        <v>281</v>
      </c>
      <c r="J306" s="1514" t="s">
        <v>345</v>
      </c>
      <c r="K306" s="1752">
        <v>0</v>
      </c>
      <c r="L306" s="1691" t="s">
        <v>767</v>
      </c>
      <c r="M306" s="10"/>
      <c r="N306" s="317">
        <v>43497</v>
      </c>
      <c r="O306" s="714">
        <v>99.637979999999999</v>
      </c>
      <c r="P306" s="737">
        <f t="shared" si="63"/>
        <v>-0.15269999999999584</v>
      </c>
      <c r="Q306" s="244">
        <f t="shared" si="73"/>
        <v>-0.81</v>
      </c>
      <c r="R306" s="53">
        <f t="shared" si="83"/>
        <v>99.785993333333337</v>
      </c>
      <c r="S306" s="244">
        <f t="shared" si="67"/>
        <v>-0.12840666666666323</v>
      </c>
      <c r="T306" s="244">
        <f t="shared" si="84"/>
        <v>99.972525714285709</v>
      </c>
      <c r="U306" s="702">
        <f t="shared" si="70"/>
        <v>-8.5988571428558203E-2</v>
      </c>
      <c r="V306" s="233" t="s">
        <v>345</v>
      </c>
      <c r="W306" s="620">
        <v>0</v>
      </c>
      <c r="X306" s="649" t="s">
        <v>767</v>
      </c>
    </row>
    <row r="307" spans="1:24" ht="14.25" customHeight="1">
      <c r="A307" s="202">
        <v>43525</v>
      </c>
      <c r="B307" s="1766">
        <v>100.20303993085753</v>
      </c>
      <c r="C307" s="536">
        <f t="shared" si="68"/>
        <v>-6.2495357277001062E-2</v>
      </c>
      <c r="D307" s="617">
        <f t="shared" si="82"/>
        <v>-0.62</v>
      </c>
      <c r="E307" s="969">
        <f t="shared" si="87"/>
        <v>100.2755126850269</v>
      </c>
      <c r="F307" s="522">
        <f t="shared" si="65"/>
        <v>-0.10180188644262955</v>
      </c>
      <c r="G307" s="660">
        <f t="shared" si="88"/>
        <v>100.54310746151886</v>
      </c>
      <c r="H307" s="617">
        <f t="shared" si="66"/>
        <v>-0.12510091189827222</v>
      </c>
      <c r="I307" s="1713" t="s">
        <v>281</v>
      </c>
      <c r="J307" s="1514" t="s">
        <v>345</v>
      </c>
      <c r="K307" s="1752">
        <v>0</v>
      </c>
      <c r="L307" s="1691" t="s">
        <v>776</v>
      </c>
      <c r="M307" s="10"/>
      <c r="N307" s="202">
        <v>43525</v>
      </c>
      <c r="O307" s="714">
        <v>99.46593</v>
      </c>
      <c r="P307" s="737">
        <f t="shared" si="63"/>
        <v>-0.1720499999999987</v>
      </c>
      <c r="Q307" s="244">
        <f t="shared" si="73"/>
        <v>-0.94</v>
      </c>
      <c r="R307" s="53">
        <f t="shared" si="83"/>
        <v>99.631529999999998</v>
      </c>
      <c r="S307" s="244">
        <f t="shared" si="67"/>
        <v>-0.15446333333333939</v>
      </c>
      <c r="T307" s="244">
        <f t="shared" si="84"/>
        <v>99.868801428571416</v>
      </c>
      <c r="U307" s="702">
        <f t="shared" si="70"/>
        <v>-0.10372428571429282</v>
      </c>
      <c r="V307" s="233" t="s">
        <v>345</v>
      </c>
      <c r="W307" s="620">
        <v>0</v>
      </c>
      <c r="X307" s="649" t="s">
        <v>776</v>
      </c>
    </row>
    <row r="308" spans="1:24" ht="14.25" customHeight="1">
      <c r="A308" s="202">
        <v>43556</v>
      </c>
      <c r="B308" s="1766">
        <v>100.18984815822688</v>
      </c>
      <c r="C308" s="536">
        <f t="shared" si="68"/>
        <v>-1.3191772630648302E-2</v>
      </c>
      <c r="D308" s="617">
        <f t="shared" si="82"/>
        <v>-0.73</v>
      </c>
      <c r="E308" s="969">
        <f t="shared" si="87"/>
        <v>100.21947445907297</v>
      </c>
      <c r="F308" s="522">
        <f t="shared" si="65"/>
        <v>-5.6038225953926712E-2</v>
      </c>
      <c r="G308" s="660">
        <f t="shared" si="88"/>
        <v>100.43156614595945</v>
      </c>
      <c r="H308" s="617">
        <f t="shared" si="66"/>
        <v>-0.11154131555940694</v>
      </c>
      <c r="I308" s="1713" t="s">
        <v>281</v>
      </c>
      <c r="J308" s="1514" t="s">
        <v>345</v>
      </c>
      <c r="K308" s="1752">
        <v>0</v>
      </c>
      <c r="L308" s="1691" t="s">
        <v>777</v>
      </c>
      <c r="M308" s="10"/>
      <c r="N308" s="202">
        <v>43556</v>
      </c>
      <c r="O308" s="714">
        <v>99.303319999999999</v>
      </c>
      <c r="P308" s="737">
        <f t="shared" si="63"/>
        <v>-0.16261000000000081</v>
      </c>
      <c r="Q308" s="244">
        <f t="shared" si="73"/>
        <v>-1.05</v>
      </c>
      <c r="R308" s="53">
        <f t="shared" si="83"/>
        <v>99.469076666666652</v>
      </c>
      <c r="S308" s="244">
        <f t="shared" si="67"/>
        <v>-0.162453333333346</v>
      </c>
      <c r="T308" s="244">
        <f t="shared" si="84"/>
        <v>99.748347142857142</v>
      </c>
      <c r="U308" s="702">
        <f t="shared" si="70"/>
        <v>-0.12045428571427408</v>
      </c>
      <c r="V308" s="233" t="s">
        <v>345</v>
      </c>
      <c r="W308" s="620">
        <v>0</v>
      </c>
      <c r="X308" s="649" t="s">
        <v>777</v>
      </c>
    </row>
    <row r="309" spans="1:24" ht="14.25" customHeight="1">
      <c r="A309" s="202">
        <v>43586</v>
      </c>
      <c r="B309" s="1766">
        <v>100.1865972849594</v>
      </c>
      <c r="C309" s="536">
        <f t="shared" si="68"/>
        <v>-3.2508732674756402E-3</v>
      </c>
      <c r="D309" s="617">
        <f t="shared" si="82"/>
        <v>-0.84</v>
      </c>
      <c r="E309" s="969">
        <f t="shared" si="87"/>
        <v>100.19316179134795</v>
      </c>
      <c r="F309" s="522">
        <f t="shared" si="65"/>
        <v>-2.631266772502272E-2</v>
      </c>
      <c r="G309" s="660">
        <f t="shared" si="88"/>
        <v>100.34019309689857</v>
      </c>
      <c r="H309" s="617">
        <f t="shared" si="66"/>
        <v>-9.1373049060877065E-2</v>
      </c>
      <c r="I309" s="1713" t="s">
        <v>281</v>
      </c>
      <c r="J309" s="1514" t="s">
        <v>345</v>
      </c>
      <c r="K309" s="1752">
        <v>0</v>
      </c>
      <c r="L309" s="1691" t="s">
        <v>778</v>
      </c>
      <c r="M309" s="10"/>
      <c r="N309" s="202">
        <v>43586</v>
      </c>
      <c r="O309" s="714">
        <v>99.109009999999998</v>
      </c>
      <c r="P309" s="737">
        <f t="shared" si="63"/>
        <v>-0.19431000000000154</v>
      </c>
      <c r="Q309" s="244">
        <f t="shared" si="73"/>
        <v>-1.21</v>
      </c>
      <c r="R309" s="53">
        <f t="shared" si="83"/>
        <v>99.292753333333337</v>
      </c>
      <c r="S309" s="244">
        <f t="shared" si="67"/>
        <v>-0.17632333333331474</v>
      </c>
      <c r="T309" s="244">
        <f t="shared" si="84"/>
        <v>99.60849142857144</v>
      </c>
      <c r="U309" s="702">
        <f t="shared" si="70"/>
        <v>-0.13985571428570154</v>
      </c>
      <c r="V309" s="233" t="s">
        <v>345</v>
      </c>
      <c r="W309" s="620">
        <v>0</v>
      </c>
      <c r="X309" s="649" t="s">
        <v>778</v>
      </c>
    </row>
    <row r="310" spans="1:24" ht="14.25" customHeight="1">
      <c r="A310" s="202">
        <v>43252</v>
      </c>
      <c r="B310" s="1766">
        <v>100.17005578292567</v>
      </c>
      <c r="C310" s="536">
        <f t="shared" si="68"/>
        <v>-1.6541502033732058E-2</v>
      </c>
      <c r="D310" s="617">
        <f t="shared" si="82"/>
        <v>-0.93</v>
      </c>
      <c r="E310" s="969">
        <f t="shared" si="87"/>
        <v>100.18216707537066</v>
      </c>
      <c r="F310" s="522">
        <f t="shared" si="65"/>
        <v>-1.099471597729007E-2</v>
      </c>
      <c r="G310" s="660">
        <f t="shared" si="88"/>
        <v>100.26878355305402</v>
      </c>
      <c r="H310" s="617">
        <f t="shared" si="66"/>
        <v>-7.1409543844552559E-2</v>
      </c>
      <c r="I310" s="1713" t="s">
        <v>281</v>
      </c>
      <c r="J310" s="1514" t="s">
        <v>345</v>
      </c>
      <c r="K310" s="1752">
        <v>0</v>
      </c>
      <c r="L310" s="1691" t="s">
        <v>796</v>
      </c>
      <c r="M310" s="10"/>
      <c r="N310" s="202">
        <v>43252</v>
      </c>
      <c r="O310" s="714">
        <v>98.907070000000004</v>
      </c>
      <c r="P310" s="737">
        <f t="shared" si="63"/>
        <v>-0.20193999999999335</v>
      </c>
      <c r="Q310" s="244">
        <f t="shared" si="73"/>
        <v>-1.37</v>
      </c>
      <c r="R310" s="53">
        <f t="shared" si="83"/>
        <v>99.106466666666662</v>
      </c>
      <c r="S310" s="244">
        <f t="shared" si="67"/>
        <v>-0.18628666666667471</v>
      </c>
      <c r="T310" s="244">
        <f t="shared" si="84"/>
        <v>99.44904428571428</v>
      </c>
      <c r="U310" s="702">
        <f t="shared" si="70"/>
        <v>-0.15944714285716088</v>
      </c>
      <c r="V310" s="233" t="s">
        <v>345</v>
      </c>
      <c r="W310" s="620">
        <v>0</v>
      </c>
      <c r="X310" s="649" t="s">
        <v>796</v>
      </c>
    </row>
    <row r="311" spans="1:24" ht="14.25" customHeight="1">
      <c r="A311" s="202">
        <v>43647</v>
      </c>
      <c r="B311" s="1766">
        <v>100.118538297626</v>
      </c>
      <c r="C311" s="536">
        <f t="shared" si="68"/>
        <v>-5.1517485299669374E-2</v>
      </c>
      <c r="D311" s="617">
        <f t="shared" si="82"/>
        <v>-1</v>
      </c>
      <c r="E311" s="969">
        <f t="shared" si="87"/>
        <v>100.15839712183703</v>
      </c>
      <c r="F311" s="522">
        <f t="shared" si="65"/>
        <v>-2.3769953533630428E-2</v>
      </c>
      <c r="G311" s="660">
        <f t="shared" si="88"/>
        <v>100.2130825112598</v>
      </c>
      <c r="H311" s="617">
        <f t="shared" si="66"/>
        <v>-5.5701041794222306E-2</v>
      </c>
      <c r="I311" s="1713" t="s">
        <v>281</v>
      </c>
      <c r="J311" s="1514" t="s">
        <v>345</v>
      </c>
      <c r="K311" s="1752">
        <v>0</v>
      </c>
      <c r="L311" s="1691" t="s">
        <v>797</v>
      </c>
      <c r="M311" s="10"/>
      <c r="N311" s="800">
        <v>43647</v>
      </c>
      <c r="O311" s="801"/>
      <c r="P311" s="802"/>
      <c r="Q311" s="803"/>
      <c r="R311" s="804"/>
      <c r="S311" s="803"/>
      <c r="T311" s="803"/>
      <c r="U311" s="805"/>
      <c r="V311" s="806"/>
      <c r="W311" s="807"/>
      <c r="X311" s="808" t="s">
        <v>797</v>
      </c>
    </row>
    <row r="312" spans="1:24" ht="14.25" customHeight="1">
      <c r="A312" s="202">
        <v>43678</v>
      </c>
      <c r="B312" s="1766">
        <v>100.01559982109316</v>
      </c>
      <c r="C312" s="536">
        <f t="shared" si="68"/>
        <v>-0.10293847653284161</v>
      </c>
      <c r="D312" s="617">
        <f t="shared" si="82"/>
        <v>-1.05</v>
      </c>
      <c r="E312" s="969">
        <f t="shared" si="87"/>
        <v>100.10139796721494</v>
      </c>
      <c r="F312" s="522">
        <f t="shared" si="65"/>
        <v>-5.6999154622090487E-2</v>
      </c>
      <c r="G312" s="660">
        <f t="shared" si="88"/>
        <v>100.1641735091176</v>
      </c>
      <c r="H312" s="617">
        <f t="shared" si="66"/>
        <v>-4.8909002142195845E-2</v>
      </c>
      <c r="I312" s="1713" t="s">
        <v>281</v>
      </c>
      <c r="J312" s="1514" t="s">
        <v>345</v>
      </c>
      <c r="K312" s="1752">
        <v>0</v>
      </c>
      <c r="L312" s="1691" t="s">
        <v>798</v>
      </c>
      <c r="M312" s="10"/>
      <c r="N312" s="800">
        <v>43678</v>
      </c>
      <c r="O312" s="801"/>
      <c r="P312" s="802"/>
      <c r="Q312" s="803"/>
      <c r="R312" s="804"/>
      <c r="S312" s="803"/>
      <c r="T312" s="803"/>
      <c r="U312" s="805"/>
      <c r="V312" s="806"/>
      <c r="W312" s="807"/>
      <c r="X312" s="808" t="s">
        <v>798</v>
      </c>
    </row>
    <row r="313" spans="1:24" ht="14.25" customHeight="1">
      <c r="A313" s="202">
        <v>43709</v>
      </c>
      <c r="B313" s="1766">
        <v>99.857728676534805</v>
      </c>
      <c r="C313" s="536">
        <f t="shared" si="68"/>
        <v>-0.15787114455835649</v>
      </c>
      <c r="D313" s="617">
        <f t="shared" si="82"/>
        <v>-1.1000000000000001</v>
      </c>
      <c r="E313" s="969">
        <f t="shared" si="87"/>
        <v>99.997288931751314</v>
      </c>
      <c r="F313" s="522">
        <f t="shared" si="65"/>
        <v>-0.10410903546362249</v>
      </c>
      <c r="G313" s="660">
        <f t="shared" si="88"/>
        <v>100.1059154217462</v>
      </c>
      <c r="H313" s="617">
        <f t="shared" si="66"/>
        <v>-5.825808737139937E-2</v>
      </c>
      <c r="I313" s="1713" t="s">
        <v>281</v>
      </c>
      <c r="J313" s="1758" t="str">
        <f t="shared" ref="J313:J362" si="89">IF(K313=1,"山",IF(K313=-1,"谷","---"))</f>
        <v>---</v>
      </c>
      <c r="K313" s="1752">
        <v>0</v>
      </c>
      <c r="L313" s="1691" t="s">
        <v>799</v>
      </c>
      <c r="M313" s="10"/>
      <c r="N313" s="800">
        <v>43709</v>
      </c>
      <c r="O313" s="801"/>
      <c r="P313" s="802"/>
      <c r="Q313" s="803"/>
      <c r="R313" s="804"/>
      <c r="S313" s="803"/>
      <c r="T313" s="803"/>
      <c r="U313" s="805"/>
      <c r="V313" s="806"/>
      <c r="W313" s="807"/>
      <c r="X313" s="808" t="s">
        <v>799</v>
      </c>
    </row>
    <row r="314" spans="1:24" ht="14.25" customHeight="1">
      <c r="A314" s="202">
        <v>43739</v>
      </c>
      <c r="B314" s="1766">
        <v>99.620544583976397</v>
      </c>
      <c r="C314" s="536">
        <f t="shared" si="68"/>
        <v>-0.23718409255840811</v>
      </c>
      <c r="D314" s="617">
        <f t="shared" si="82"/>
        <v>-1.2</v>
      </c>
      <c r="E314" s="969">
        <f t="shared" si="87"/>
        <v>99.831291027201459</v>
      </c>
      <c r="F314" s="522">
        <f t="shared" si="65"/>
        <v>-0.16599790454985452</v>
      </c>
      <c r="G314" s="660">
        <f t="shared" si="88"/>
        <v>100.02270180076319</v>
      </c>
      <c r="H314" s="617">
        <f t="shared" si="66"/>
        <v>-8.3213620983016767E-2</v>
      </c>
      <c r="I314" s="1713" t="s">
        <v>281</v>
      </c>
      <c r="J314" s="1758" t="str">
        <f t="shared" si="89"/>
        <v>---</v>
      </c>
      <c r="K314" s="1752">
        <v>0</v>
      </c>
      <c r="L314" s="1691" t="s">
        <v>800</v>
      </c>
      <c r="M314" s="10"/>
      <c r="N314" s="800">
        <v>43739</v>
      </c>
      <c r="O314" s="801"/>
      <c r="P314" s="802"/>
      <c r="Q314" s="803"/>
      <c r="R314" s="804"/>
      <c r="S314" s="803"/>
      <c r="T314" s="803"/>
      <c r="U314" s="805"/>
      <c r="V314" s="806"/>
      <c r="W314" s="807"/>
      <c r="X314" s="808" t="s">
        <v>800</v>
      </c>
    </row>
    <row r="315" spans="1:24" ht="14.25" customHeight="1">
      <c r="A315" s="202">
        <v>43770</v>
      </c>
      <c r="B315" s="1766">
        <v>99.348333012572027</v>
      </c>
      <c r="C315" s="536">
        <f t="shared" si="68"/>
        <v>-0.27221157140436958</v>
      </c>
      <c r="D315" s="617">
        <f t="shared" si="82"/>
        <v>-1.31</v>
      </c>
      <c r="E315" s="969">
        <f t="shared" si="87"/>
        <v>99.608868757694424</v>
      </c>
      <c r="F315" s="522">
        <f t="shared" si="65"/>
        <v>-0.22242226950703525</v>
      </c>
      <c r="G315" s="660">
        <f t="shared" si="88"/>
        <v>99.90248535138393</v>
      </c>
      <c r="H315" s="617">
        <f t="shared" si="66"/>
        <v>-0.12021644937925657</v>
      </c>
      <c r="I315" s="1713" t="s">
        <v>281</v>
      </c>
      <c r="J315" s="1758" t="str">
        <f t="shared" si="89"/>
        <v>---</v>
      </c>
      <c r="K315" s="1752">
        <v>0</v>
      </c>
      <c r="L315" s="1691" t="s">
        <v>801</v>
      </c>
      <c r="M315" s="10"/>
      <c r="N315" s="800">
        <v>43770</v>
      </c>
      <c r="O315" s="801"/>
      <c r="P315" s="802"/>
      <c r="Q315" s="803"/>
      <c r="R315" s="804"/>
      <c r="S315" s="803"/>
      <c r="T315" s="803"/>
      <c r="U315" s="805"/>
      <c r="V315" s="806"/>
      <c r="W315" s="964"/>
      <c r="X315" s="963" t="s">
        <v>801</v>
      </c>
    </row>
    <row r="316" spans="1:24" ht="14.25" customHeight="1">
      <c r="A316" s="202">
        <v>43800</v>
      </c>
      <c r="B316" s="1766">
        <v>99.044927796246398</v>
      </c>
      <c r="C316" s="536">
        <f t="shared" si="68"/>
        <v>-0.30340521632562911</v>
      </c>
      <c r="D316" s="617">
        <f t="shared" si="82"/>
        <v>-1.46</v>
      </c>
      <c r="E316" s="969">
        <f t="shared" si="87"/>
        <v>99.337935130931612</v>
      </c>
      <c r="F316" s="522">
        <f t="shared" si="65"/>
        <v>-0.27093362676281174</v>
      </c>
      <c r="G316" s="660">
        <f t="shared" si="88"/>
        <v>99.739389710139193</v>
      </c>
      <c r="H316" s="617">
        <f t="shared" si="66"/>
        <v>-0.16309564124473752</v>
      </c>
      <c r="I316" s="1713" t="s">
        <v>281</v>
      </c>
      <c r="J316" s="51" t="str">
        <f t="shared" si="89"/>
        <v>---</v>
      </c>
      <c r="K316" s="1752">
        <v>0</v>
      </c>
      <c r="L316" s="1691" t="s">
        <v>787</v>
      </c>
      <c r="M316" s="10"/>
      <c r="N316" s="938">
        <v>43800</v>
      </c>
      <c r="O316" s="939"/>
      <c r="P316" s="940"/>
      <c r="Q316" s="941"/>
      <c r="R316" s="942"/>
      <c r="S316" s="941"/>
      <c r="T316" s="941"/>
      <c r="U316" s="943"/>
      <c r="V316" s="944"/>
      <c r="W316" s="945"/>
      <c r="X316" s="946" t="s">
        <v>787</v>
      </c>
    </row>
    <row r="317" spans="1:24" ht="14.25" customHeight="1">
      <c r="A317" s="316">
        <v>43831</v>
      </c>
      <c r="B317" s="1780">
        <v>98.693507790692323</v>
      </c>
      <c r="C317" s="618">
        <f t="shared" si="68"/>
        <v>-0.35142000555407549</v>
      </c>
      <c r="D317" s="658">
        <f t="shared" si="82"/>
        <v>-1.66</v>
      </c>
      <c r="E317" s="971">
        <f t="shared" si="87"/>
        <v>99.028922866503578</v>
      </c>
      <c r="F317" s="699">
        <f t="shared" si="65"/>
        <v>-0.3090122644280342</v>
      </c>
      <c r="G317" s="659">
        <f t="shared" si="88"/>
        <v>99.528454282677316</v>
      </c>
      <c r="H317" s="658">
        <f t="shared" si="66"/>
        <v>-0.21093542746187666</v>
      </c>
      <c r="I317" s="1747" t="s">
        <v>281</v>
      </c>
      <c r="J317" s="1758" t="str">
        <f t="shared" si="89"/>
        <v>---</v>
      </c>
      <c r="K317" s="1781">
        <v>0</v>
      </c>
      <c r="L317" s="1748" t="s">
        <v>759</v>
      </c>
      <c r="M317" s="10"/>
      <c r="N317" s="965">
        <v>43831</v>
      </c>
      <c r="O317" s="947"/>
      <c r="P317" s="953"/>
      <c r="Q317" s="948"/>
      <c r="R317" s="956"/>
      <c r="S317" s="948"/>
      <c r="T317" s="956"/>
      <c r="U317" s="948"/>
      <c r="V317" s="957"/>
      <c r="W317" s="949"/>
      <c r="X317" s="960" t="s">
        <v>759</v>
      </c>
    </row>
    <row r="318" spans="1:24" ht="14.25" customHeight="1">
      <c r="A318" s="317">
        <v>43862</v>
      </c>
      <c r="B318" s="1766">
        <v>98.295379953165778</v>
      </c>
      <c r="C318" s="536">
        <f t="shared" si="68"/>
        <v>-0.39812783752654468</v>
      </c>
      <c r="D318" s="617">
        <f t="shared" si="82"/>
        <v>-1.96</v>
      </c>
      <c r="E318" s="969">
        <f t="shared" si="87"/>
        <v>98.677938513368176</v>
      </c>
      <c r="F318" s="522">
        <f t="shared" si="65"/>
        <v>-0.35098435313540222</v>
      </c>
      <c r="G318" s="660">
        <f t="shared" si="88"/>
        <v>99.268003090611572</v>
      </c>
      <c r="H318" s="617">
        <f t="shared" si="66"/>
        <v>-0.26045119206574441</v>
      </c>
      <c r="I318" s="1713" t="s">
        <v>281</v>
      </c>
      <c r="J318" s="1758" t="str">
        <f t="shared" si="89"/>
        <v>---</v>
      </c>
      <c r="K318" s="1752">
        <v>0</v>
      </c>
      <c r="L318" s="1749" t="s">
        <v>767</v>
      </c>
      <c r="M318" s="10"/>
      <c r="N318" s="966">
        <v>43862</v>
      </c>
      <c r="O318" s="950"/>
      <c r="P318" s="954"/>
      <c r="Q318" s="804"/>
      <c r="R318" s="803"/>
      <c r="S318" s="804"/>
      <c r="T318" s="803"/>
      <c r="U318" s="804"/>
      <c r="V318" s="958"/>
      <c r="W318" s="937"/>
      <c r="X318" s="961" t="s">
        <v>767</v>
      </c>
    </row>
    <row r="319" spans="1:24" ht="14.25" customHeight="1">
      <c r="A319" s="202">
        <v>43891</v>
      </c>
      <c r="B319" s="1766">
        <v>97.897813845587734</v>
      </c>
      <c r="C319" s="536">
        <f t="shared" si="68"/>
        <v>-0.39756610757804367</v>
      </c>
      <c r="D319" s="617">
        <f t="shared" si="82"/>
        <v>-2.2999999999999998</v>
      </c>
      <c r="E319" s="969">
        <f t="shared" si="87"/>
        <v>98.29556719648194</v>
      </c>
      <c r="F319" s="522">
        <f t="shared" si="65"/>
        <v>-0.38237131688623549</v>
      </c>
      <c r="G319" s="660">
        <f t="shared" si="88"/>
        <v>98.965462236967923</v>
      </c>
      <c r="H319" s="617">
        <f t="shared" si="66"/>
        <v>-0.30254085364364869</v>
      </c>
      <c r="I319" s="1713" t="s">
        <v>281</v>
      </c>
      <c r="J319" s="1758" t="str">
        <f t="shared" si="89"/>
        <v>---</v>
      </c>
      <c r="K319" s="1752">
        <v>0</v>
      </c>
      <c r="L319" s="1749" t="s">
        <v>776</v>
      </c>
      <c r="M319" s="10"/>
      <c r="N319" s="967">
        <v>43891</v>
      </c>
      <c r="O319" s="950"/>
      <c r="P319" s="954"/>
      <c r="Q319" s="804"/>
      <c r="R319" s="803"/>
      <c r="S319" s="804"/>
      <c r="T319" s="803"/>
      <c r="U319" s="804"/>
      <c r="V319" s="958"/>
      <c r="W319" s="937"/>
      <c r="X319" s="961" t="s">
        <v>776</v>
      </c>
    </row>
    <row r="320" spans="1:24" ht="14.25" customHeight="1">
      <c r="A320" s="202">
        <v>43922</v>
      </c>
      <c r="B320" s="1766">
        <v>97.550390298661711</v>
      </c>
      <c r="C320" s="536">
        <f t="shared" si="68"/>
        <v>-0.34742354692602362</v>
      </c>
      <c r="D320" s="617">
        <f t="shared" si="82"/>
        <v>-2.63</v>
      </c>
      <c r="E320" s="969">
        <f t="shared" si="87"/>
        <v>97.91452803247175</v>
      </c>
      <c r="F320" s="522">
        <f t="shared" si="65"/>
        <v>-0.38103916401018978</v>
      </c>
      <c r="G320" s="660">
        <f t="shared" si="88"/>
        <v>98.635842468700318</v>
      </c>
      <c r="H320" s="617">
        <f t="shared" si="66"/>
        <v>-0.3296197682676052</v>
      </c>
      <c r="I320" s="1713" t="s">
        <v>281</v>
      </c>
      <c r="J320" s="1758" t="str">
        <f t="shared" si="89"/>
        <v>---</v>
      </c>
      <c r="K320" s="1752">
        <v>0</v>
      </c>
      <c r="L320" s="1749" t="s">
        <v>777</v>
      </c>
      <c r="M320" s="10"/>
      <c r="N320" s="967">
        <v>43922</v>
      </c>
      <c r="O320" s="950"/>
      <c r="P320" s="954"/>
      <c r="Q320" s="804"/>
      <c r="R320" s="803"/>
      <c r="S320" s="804"/>
      <c r="T320" s="803"/>
      <c r="U320" s="804"/>
      <c r="V320" s="958"/>
      <c r="W320" s="937"/>
      <c r="X320" s="961" t="s">
        <v>777</v>
      </c>
    </row>
    <row r="321" spans="1:24" ht="14.25" customHeight="1">
      <c r="A321" s="202">
        <v>43952</v>
      </c>
      <c r="B321" s="1766">
        <v>97.361048392963411</v>
      </c>
      <c r="C321" s="536">
        <f t="shared" si="68"/>
        <v>-0.18934190569829923</v>
      </c>
      <c r="D321" s="617">
        <f t="shared" si="82"/>
        <v>-2.82</v>
      </c>
      <c r="E321" s="969">
        <f t="shared" si="87"/>
        <v>97.603084179070947</v>
      </c>
      <c r="F321" s="522">
        <f t="shared" si="65"/>
        <v>-0.31144385340080305</v>
      </c>
      <c r="G321" s="660">
        <f t="shared" si="88"/>
        <v>98.31305729855562</v>
      </c>
      <c r="H321" s="617">
        <f t="shared" si="66"/>
        <v>-0.32278517014469799</v>
      </c>
      <c r="I321" s="1713" t="s">
        <v>281</v>
      </c>
      <c r="J321" s="1758" t="str">
        <f t="shared" si="89"/>
        <v>---</v>
      </c>
      <c r="K321" s="1752">
        <v>0</v>
      </c>
      <c r="L321" s="1749" t="s">
        <v>778</v>
      </c>
      <c r="M321" s="10"/>
      <c r="N321" s="967">
        <v>43952</v>
      </c>
      <c r="O321" s="950"/>
      <c r="P321" s="954"/>
      <c r="Q321" s="804"/>
      <c r="R321" s="803"/>
      <c r="S321" s="804"/>
      <c r="T321" s="803"/>
      <c r="U321" s="804"/>
      <c r="V321" s="958"/>
      <c r="W321" s="937"/>
      <c r="X321" s="961" t="s">
        <v>778</v>
      </c>
    </row>
    <row r="322" spans="1:24" ht="14.25" customHeight="1">
      <c r="A322" s="202">
        <v>43983</v>
      </c>
      <c r="B322" s="1766">
        <v>97.358090355105091</v>
      </c>
      <c r="C322" s="536">
        <f t="shared" si="68"/>
        <v>-2.9580378583204947E-3</v>
      </c>
      <c r="D322" s="617">
        <f t="shared" si="82"/>
        <v>-2.81</v>
      </c>
      <c r="E322" s="969">
        <f t="shared" si="87"/>
        <v>97.423176348910076</v>
      </c>
      <c r="F322" s="522">
        <f t="shared" si="65"/>
        <v>-0.17990783016087164</v>
      </c>
      <c r="G322" s="660">
        <f t="shared" si="88"/>
        <v>98.028736918917502</v>
      </c>
      <c r="H322" s="617">
        <f t="shared" si="66"/>
        <v>-0.28432037963811752</v>
      </c>
      <c r="I322" s="1713" t="s">
        <v>281</v>
      </c>
      <c r="J322" s="1758" t="str">
        <f t="shared" si="89"/>
        <v>谷</v>
      </c>
      <c r="K322" s="1752">
        <v>-1</v>
      </c>
      <c r="L322" s="1749" t="s">
        <v>796</v>
      </c>
      <c r="M322" s="10"/>
      <c r="N322" s="967">
        <v>43983</v>
      </c>
      <c r="O322" s="950"/>
      <c r="P322" s="954"/>
      <c r="Q322" s="804"/>
      <c r="R322" s="803"/>
      <c r="S322" s="804"/>
      <c r="T322" s="803"/>
      <c r="U322" s="804"/>
      <c r="V322" s="958"/>
      <c r="W322" s="937"/>
      <c r="X322" s="961" t="s">
        <v>796</v>
      </c>
    </row>
    <row r="323" spans="1:24" ht="14.25" customHeight="1">
      <c r="A323" s="202">
        <v>44013</v>
      </c>
      <c r="B323" s="1766">
        <v>97.547310576978177</v>
      </c>
      <c r="C323" s="536">
        <f t="shared" si="68"/>
        <v>0.18922022187308585</v>
      </c>
      <c r="D323" s="617">
        <f t="shared" si="82"/>
        <v>-2.57</v>
      </c>
      <c r="E323" s="969">
        <f t="shared" si="87"/>
        <v>97.422149775015555</v>
      </c>
      <c r="F323" s="522">
        <f t="shared" si="65"/>
        <v>-1.0265738945207659E-3</v>
      </c>
      <c r="G323" s="660">
        <f t="shared" si="88"/>
        <v>97.814791601879165</v>
      </c>
      <c r="H323" s="617">
        <f t="shared" si="66"/>
        <v>-0.21394531703833763</v>
      </c>
      <c r="I323" s="1713" t="s">
        <v>349</v>
      </c>
      <c r="J323" s="1758" t="str">
        <f t="shared" si="89"/>
        <v>---</v>
      </c>
      <c r="K323" s="1752">
        <v>0</v>
      </c>
      <c r="L323" s="1749" t="s">
        <v>797</v>
      </c>
      <c r="M323" s="10"/>
      <c r="N323" s="967">
        <v>44013</v>
      </c>
      <c r="O323" s="950"/>
      <c r="P323" s="954"/>
      <c r="Q323" s="804"/>
      <c r="R323" s="803"/>
      <c r="S323" s="804"/>
      <c r="T323" s="803"/>
      <c r="U323" s="804"/>
      <c r="V323" s="958"/>
      <c r="W323" s="937"/>
      <c r="X323" s="961" t="s">
        <v>797</v>
      </c>
    </row>
    <row r="324" spans="1:24" ht="14.25" customHeight="1">
      <c r="A324" s="202">
        <v>44044</v>
      </c>
      <c r="B324" s="1766">
        <v>97.891254168221934</v>
      </c>
      <c r="C324" s="536">
        <f t="shared" si="68"/>
        <v>0.3439435912437574</v>
      </c>
      <c r="D324" s="617">
        <f t="shared" si="82"/>
        <v>-2.12</v>
      </c>
      <c r="E324" s="969">
        <f t="shared" si="87"/>
        <v>97.598885033435067</v>
      </c>
      <c r="F324" s="522">
        <f t="shared" si="65"/>
        <v>0.17673525841951232</v>
      </c>
      <c r="G324" s="660">
        <f t="shared" si="88"/>
        <v>97.700183941526262</v>
      </c>
      <c r="H324" s="617">
        <f t="shared" si="66"/>
        <v>-0.11460766035290249</v>
      </c>
      <c r="I324" s="1713" t="s">
        <v>349</v>
      </c>
      <c r="J324" s="1758" t="str">
        <f t="shared" si="89"/>
        <v>---</v>
      </c>
      <c r="K324" s="1752">
        <v>0</v>
      </c>
      <c r="L324" s="1749" t="s">
        <v>798</v>
      </c>
      <c r="M324" s="10"/>
      <c r="N324" s="967">
        <v>44044</v>
      </c>
      <c r="O324" s="950"/>
      <c r="P324" s="954"/>
      <c r="Q324" s="804"/>
      <c r="R324" s="803"/>
      <c r="S324" s="804"/>
      <c r="T324" s="803"/>
      <c r="U324" s="804"/>
      <c r="V324" s="958"/>
      <c r="W324" s="937"/>
      <c r="X324" s="961" t="s">
        <v>798</v>
      </c>
    </row>
    <row r="325" spans="1:24" ht="14.25" customHeight="1">
      <c r="A325" s="202">
        <v>44075</v>
      </c>
      <c r="B325" s="1766">
        <v>98.328537116780552</v>
      </c>
      <c r="C325" s="536">
        <f t="shared" si="68"/>
        <v>0.43728294855861805</v>
      </c>
      <c r="D325" s="617">
        <f t="shared" si="82"/>
        <v>-1.53</v>
      </c>
      <c r="E325" s="969">
        <f t="shared" si="87"/>
        <v>97.922367287326892</v>
      </c>
      <c r="F325" s="522">
        <f t="shared" si="65"/>
        <v>0.32348225389182517</v>
      </c>
      <c r="G325" s="660">
        <f t="shared" si="88"/>
        <v>97.70492067918552</v>
      </c>
      <c r="H325" s="617">
        <f t="shared" si="66"/>
        <v>4.7367376592575283E-3</v>
      </c>
      <c r="I325" s="1713" t="s">
        <v>349</v>
      </c>
      <c r="J325" s="1758" t="str">
        <f t="shared" si="89"/>
        <v>---</v>
      </c>
      <c r="K325" s="1752">
        <v>0</v>
      </c>
      <c r="L325" s="1749" t="s">
        <v>799</v>
      </c>
      <c r="M325" s="10"/>
      <c r="N325" s="967">
        <v>44075</v>
      </c>
      <c r="O325" s="950"/>
      <c r="P325" s="954"/>
      <c r="Q325" s="804"/>
      <c r="R325" s="803"/>
      <c r="S325" s="804"/>
      <c r="T325" s="803"/>
      <c r="U325" s="804"/>
      <c r="V325" s="958"/>
      <c r="W325" s="937"/>
      <c r="X325" s="961" t="s">
        <v>799</v>
      </c>
    </row>
    <row r="326" spans="1:24" ht="14.25" customHeight="1">
      <c r="A326" s="202">
        <v>44105</v>
      </c>
      <c r="B326" s="1766">
        <v>98.761956498987956</v>
      </c>
      <c r="C326" s="536">
        <f t="shared" si="68"/>
        <v>0.43341938220740417</v>
      </c>
      <c r="D326" s="617">
        <f t="shared" si="82"/>
        <v>-0.86</v>
      </c>
      <c r="E326" s="969">
        <f t="shared" si="87"/>
        <v>98.327249261330152</v>
      </c>
      <c r="F326" s="522">
        <f t="shared" si="65"/>
        <v>0.40488197400325987</v>
      </c>
      <c r="G326" s="660">
        <f t="shared" si="88"/>
        <v>97.828369629671258</v>
      </c>
      <c r="H326" s="617">
        <f t="shared" si="66"/>
        <v>0.1234489504857379</v>
      </c>
      <c r="I326" s="1706" t="s">
        <v>343</v>
      </c>
      <c r="J326" s="1758" t="str">
        <f t="shared" si="89"/>
        <v>---</v>
      </c>
      <c r="K326" s="1752">
        <v>0</v>
      </c>
      <c r="L326" s="1749" t="s">
        <v>799</v>
      </c>
      <c r="M326" s="10"/>
      <c r="N326" s="967">
        <v>44105</v>
      </c>
      <c r="O326" s="950"/>
      <c r="P326" s="954"/>
      <c r="Q326" s="804"/>
      <c r="R326" s="803"/>
      <c r="S326" s="804"/>
      <c r="T326" s="803"/>
      <c r="U326" s="804"/>
      <c r="V326" s="958"/>
      <c r="W326" s="937"/>
      <c r="X326" s="961" t="s">
        <v>800</v>
      </c>
    </row>
    <row r="327" spans="1:24" ht="14.25" customHeight="1">
      <c r="A327" s="202">
        <v>44136</v>
      </c>
      <c r="B327" s="1766">
        <v>99.168709594129652</v>
      </c>
      <c r="C327" s="536">
        <f t="shared" si="68"/>
        <v>0.40675309514169555</v>
      </c>
      <c r="D327" s="617">
        <f t="shared" si="82"/>
        <v>-0.18</v>
      </c>
      <c r="E327" s="969">
        <f t="shared" si="87"/>
        <v>98.753067736632715</v>
      </c>
      <c r="F327" s="522">
        <f t="shared" si="65"/>
        <v>0.42581847530256312</v>
      </c>
      <c r="G327" s="660">
        <f t="shared" si="88"/>
        <v>98.059558100452392</v>
      </c>
      <c r="H327" s="617">
        <f t="shared" si="66"/>
        <v>0.23118847078113447</v>
      </c>
      <c r="I327" s="1706" t="s">
        <v>343</v>
      </c>
      <c r="J327" s="1758" t="str">
        <f t="shared" si="89"/>
        <v>---</v>
      </c>
      <c r="K327" s="1752">
        <v>0</v>
      </c>
      <c r="L327" s="1749" t="s">
        <v>801</v>
      </c>
      <c r="M327" s="10"/>
      <c r="N327" s="967">
        <v>44136</v>
      </c>
      <c r="O327" s="950"/>
      <c r="P327" s="954"/>
      <c r="Q327" s="804"/>
      <c r="R327" s="803"/>
      <c r="S327" s="804"/>
      <c r="T327" s="803"/>
      <c r="U327" s="804"/>
      <c r="V327" s="958"/>
      <c r="W327" s="937"/>
      <c r="X327" s="961" t="s">
        <v>801</v>
      </c>
    </row>
    <row r="328" spans="1:24" ht="14.25" customHeight="1">
      <c r="A328" s="203">
        <v>44166</v>
      </c>
      <c r="B328" s="1716">
        <v>99.542598024524466</v>
      </c>
      <c r="C328" s="589">
        <f t="shared" si="68"/>
        <v>0.37388843039481401</v>
      </c>
      <c r="D328" s="818">
        <f t="shared" si="82"/>
        <v>0.5</v>
      </c>
      <c r="E328" s="970">
        <f t="shared" si="87"/>
        <v>99.157754705880691</v>
      </c>
      <c r="F328" s="707">
        <f t="shared" ref="F328:F361" si="90">E328-E327</f>
        <v>0.40468696924797598</v>
      </c>
      <c r="G328" s="640">
        <f t="shared" si="88"/>
        <v>98.371208047818271</v>
      </c>
      <c r="H328" s="818">
        <f t="shared" ref="H328:H361" si="91">G328-G327</f>
        <v>0.31164994736587914</v>
      </c>
      <c r="I328" s="1707" t="s">
        <v>343</v>
      </c>
      <c r="J328" s="1758" t="str">
        <f t="shared" si="89"/>
        <v>---</v>
      </c>
      <c r="K328" s="1782">
        <v>0</v>
      </c>
      <c r="L328" s="1783" t="s">
        <v>787</v>
      </c>
      <c r="M328" s="10"/>
      <c r="N328" s="968">
        <v>44166</v>
      </c>
      <c r="O328" s="951"/>
      <c r="P328" s="955"/>
      <c r="Q328" s="942"/>
      <c r="R328" s="941"/>
      <c r="S328" s="942"/>
      <c r="T328" s="941"/>
      <c r="U328" s="942"/>
      <c r="V328" s="959"/>
      <c r="W328" s="952"/>
      <c r="X328" s="962" t="s">
        <v>787</v>
      </c>
    </row>
    <row r="329" spans="1:24" ht="14.25" customHeight="1">
      <c r="A329" s="202">
        <v>44197</v>
      </c>
      <c r="B329" s="1715">
        <v>99.873585412850474</v>
      </c>
      <c r="C329" s="1778">
        <f t="shared" si="68"/>
        <v>0.33098738832600816</v>
      </c>
      <c r="D329" s="524">
        <f t="shared" si="82"/>
        <v>1.2</v>
      </c>
      <c r="E329" s="522">
        <f t="shared" si="87"/>
        <v>99.528297677168212</v>
      </c>
      <c r="F329" s="700">
        <f t="shared" si="90"/>
        <v>0.37054297128752012</v>
      </c>
      <c r="G329" s="639">
        <f t="shared" si="88"/>
        <v>98.730564484639032</v>
      </c>
      <c r="H329" s="524">
        <f t="shared" si="91"/>
        <v>0.3593564368207609</v>
      </c>
      <c r="I329" s="1706" t="s">
        <v>343</v>
      </c>
      <c r="J329" s="1514" t="str">
        <f t="shared" si="89"/>
        <v>---</v>
      </c>
      <c r="K329" s="1752">
        <v>0</v>
      </c>
      <c r="L329" s="1749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8"/>
      <c r="W329" s="228"/>
      <c r="X329" s="10"/>
    </row>
    <row r="330" spans="1:24">
      <c r="A330" s="317">
        <v>44228</v>
      </c>
      <c r="B330" s="1715">
        <v>100.16827824932993</v>
      </c>
      <c r="C330" s="1778">
        <f t="shared" ref="C330:C354" si="92">B330-B329</f>
        <v>0.29469283647945588</v>
      </c>
      <c r="D330" s="524">
        <f t="shared" si="82"/>
        <v>1.91</v>
      </c>
      <c r="E330" s="522">
        <f t="shared" si="87"/>
        <v>99.861487228901623</v>
      </c>
      <c r="F330" s="700">
        <f t="shared" si="90"/>
        <v>0.3331895517334118</v>
      </c>
      <c r="G330" s="639">
        <f t="shared" si="88"/>
        <v>99.104988437832134</v>
      </c>
      <c r="H330" s="524">
        <f t="shared" si="91"/>
        <v>0.37442395319310151</v>
      </c>
      <c r="I330" s="1706" t="s">
        <v>343</v>
      </c>
      <c r="J330" s="1514" t="str">
        <f t="shared" si="89"/>
        <v>---</v>
      </c>
      <c r="K330" s="1752">
        <v>0</v>
      </c>
      <c r="L330" s="1750" t="s">
        <v>767</v>
      </c>
    </row>
    <row r="331" spans="1:24">
      <c r="A331" s="202">
        <v>44256</v>
      </c>
      <c r="B331" s="1715">
        <v>100.41343866052557</v>
      </c>
      <c r="C331" s="1778">
        <f t="shared" si="92"/>
        <v>0.24516041119564136</v>
      </c>
      <c r="D331" s="524">
        <f t="shared" si="82"/>
        <v>2.57</v>
      </c>
      <c r="E331" s="522">
        <f t="shared" si="87"/>
        <v>100.15176744090199</v>
      </c>
      <c r="F331" s="700">
        <f t="shared" si="90"/>
        <v>0.29028021200036846</v>
      </c>
      <c r="G331" s="639">
        <f t="shared" si="88"/>
        <v>99.465300508161221</v>
      </c>
      <c r="H331" s="524">
        <f t="shared" si="91"/>
        <v>0.36031207032908696</v>
      </c>
      <c r="I331" s="1706" t="s">
        <v>343</v>
      </c>
      <c r="J331" s="1514" t="str">
        <f t="shared" si="89"/>
        <v>---</v>
      </c>
      <c r="K331" s="1752">
        <v>0</v>
      </c>
      <c r="L331" s="1749" t="s">
        <v>776</v>
      </c>
      <c r="M331" s="10"/>
    </row>
    <row r="332" spans="1:24">
      <c r="A332" s="202">
        <v>44287</v>
      </c>
      <c r="B332" s="1715">
        <v>100.59120998355264</v>
      </c>
      <c r="C332" s="1778">
        <f t="shared" si="92"/>
        <v>0.17777132302707344</v>
      </c>
      <c r="D332" s="524">
        <f t="shared" si="82"/>
        <v>3.12</v>
      </c>
      <c r="E332" s="522">
        <f t="shared" si="87"/>
        <v>100.39097563113604</v>
      </c>
      <c r="F332" s="700">
        <f t="shared" si="90"/>
        <v>0.23920819023405215</v>
      </c>
      <c r="G332" s="639">
        <f t="shared" si="88"/>
        <v>99.788539489128667</v>
      </c>
      <c r="H332" s="524">
        <f t="shared" si="91"/>
        <v>0.32323898096744585</v>
      </c>
      <c r="I332" s="1706" t="s">
        <v>343</v>
      </c>
      <c r="J332" s="1514" t="str">
        <f t="shared" si="89"/>
        <v>---</v>
      </c>
      <c r="K332" s="1752">
        <v>0</v>
      </c>
      <c r="L332" s="1749" t="s">
        <v>777</v>
      </c>
      <c r="M332" s="10"/>
    </row>
    <row r="333" spans="1:24">
      <c r="A333" s="202">
        <v>44317</v>
      </c>
      <c r="B333" s="1715">
        <v>100.68451327983634</v>
      </c>
      <c r="C333" s="1778">
        <f t="shared" si="92"/>
        <v>9.3303296283693271E-2</v>
      </c>
      <c r="D333" s="524">
        <f t="shared" si="82"/>
        <v>3.41</v>
      </c>
      <c r="E333" s="522">
        <f t="shared" si="87"/>
        <v>100.56305397463818</v>
      </c>
      <c r="F333" s="700">
        <f t="shared" si="90"/>
        <v>0.17207834350213602</v>
      </c>
      <c r="G333" s="639">
        <f t="shared" si="88"/>
        <v>100.06319045782131</v>
      </c>
      <c r="H333" s="524">
        <f t="shared" si="91"/>
        <v>0.27465096869264016</v>
      </c>
      <c r="I333" s="1706" t="s">
        <v>343</v>
      </c>
      <c r="J333" s="1514" t="str">
        <f t="shared" si="89"/>
        <v>---</v>
      </c>
      <c r="K333" s="1752">
        <v>0</v>
      </c>
      <c r="L333" s="1749" t="s">
        <v>778</v>
      </c>
      <c r="M333" s="10"/>
    </row>
    <row r="334" spans="1:24">
      <c r="A334" s="202">
        <v>44348</v>
      </c>
      <c r="B334" s="1715">
        <v>100.70417616635993</v>
      </c>
      <c r="C334" s="1778">
        <f t="shared" si="92"/>
        <v>1.9662886523590828E-2</v>
      </c>
      <c r="D334" s="524">
        <f t="shared" si="82"/>
        <v>3.44</v>
      </c>
      <c r="E334" s="522">
        <f t="shared" si="87"/>
        <v>100.65996647658297</v>
      </c>
      <c r="F334" s="700">
        <f t="shared" si="90"/>
        <v>9.6912501944785845E-2</v>
      </c>
      <c r="G334" s="639">
        <f t="shared" si="88"/>
        <v>100.28254282528277</v>
      </c>
      <c r="H334" s="524">
        <f t="shared" si="91"/>
        <v>0.21935236746146813</v>
      </c>
      <c r="I334" s="1706" t="s">
        <v>343</v>
      </c>
      <c r="J334" s="1514" t="str">
        <f t="shared" si="89"/>
        <v>---</v>
      </c>
      <c r="K334" s="1752">
        <v>0</v>
      </c>
      <c r="L334" s="1749" t="s">
        <v>796</v>
      </c>
      <c r="M334" s="10"/>
    </row>
    <row r="335" spans="1:24">
      <c r="A335" s="202">
        <v>44378</v>
      </c>
      <c r="B335" s="1715">
        <v>100.67564325270203</v>
      </c>
      <c r="C335" s="1778">
        <f t="shared" si="92"/>
        <v>-2.8532913657898007E-2</v>
      </c>
      <c r="D335" s="524">
        <f t="shared" si="82"/>
        <v>3.21</v>
      </c>
      <c r="E335" s="522">
        <f t="shared" si="87"/>
        <v>100.68811089963276</v>
      </c>
      <c r="F335" s="700">
        <f t="shared" si="90"/>
        <v>2.8144423049795364E-2</v>
      </c>
      <c r="G335" s="639">
        <f t="shared" si="88"/>
        <v>100.44440642930813</v>
      </c>
      <c r="H335" s="524">
        <f t="shared" si="91"/>
        <v>0.16186360402535627</v>
      </c>
      <c r="I335" s="1713" t="s">
        <v>281</v>
      </c>
      <c r="J335" s="1514" t="str">
        <f t="shared" si="89"/>
        <v>---</v>
      </c>
      <c r="K335" s="1752">
        <v>0</v>
      </c>
      <c r="L335" s="1749" t="s">
        <v>797</v>
      </c>
      <c r="M335" s="10"/>
    </row>
    <row r="336" spans="1:24">
      <c r="A336" s="202">
        <v>44409</v>
      </c>
      <c r="B336" s="1715">
        <v>100.6183624805825</v>
      </c>
      <c r="C336" s="1778">
        <f t="shared" si="92"/>
        <v>-5.7280772119526091E-2</v>
      </c>
      <c r="D336" s="524">
        <f t="shared" si="82"/>
        <v>2.79</v>
      </c>
      <c r="E336" s="522">
        <f t="shared" ref="E336" si="93">SUM(B334:B336)/3</f>
        <v>100.66606063321483</v>
      </c>
      <c r="F336" s="700">
        <f t="shared" si="90"/>
        <v>-2.2050266417934949E-2</v>
      </c>
      <c r="G336" s="639">
        <f t="shared" ref="G336" si="94">SUM(B330:B336)/7</f>
        <v>100.55080315326984</v>
      </c>
      <c r="H336" s="524">
        <f t="shared" si="91"/>
        <v>0.10639672396170852</v>
      </c>
      <c r="I336" s="1713" t="s">
        <v>281</v>
      </c>
      <c r="J336" s="1514" t="str">
        <f t="shared" si="89"/>
        <v>---</v>
      </c>
      <c r="K336" s="1752">
        <v>0</v>
      </c>
      <c r="L336" s="1749" t="s">
        <v>798</v>
      </c>
      <c r="M336" s="10"/>
    </row>
    <row r="337" spans="1:13">
      <c r="A337" s="202">
        <v>44440</v>
      </c>
      <c r="B337" s="1715">
        <v>100.56247703401571</v>
      </c>
      <c r="C337" s="1778">
        <f t="shared" si="92"/>
        <v>-5.588544656679062E-2</v>
      </c>
      <c r="D337" s="524">
        <f t="shared" si="82"/>
        <v>2.27</v>
      </c>
      <c r="E337" s="522">
        <f t="shared" ref="E337:E357" si="95">SUM(B335:B337)/3</f>
        <v>100.61882758910008</v>
      </c>
      <c r="F337" s="700">
        <f t="shared" si="90"/>
        <v>-4.7233044114747713E-2</v>
      </c>
      <c r="G337" s="639">
        <f t="shared" ref="G337:G353" si="96">SUM(B331:B337)/7</f>
        <v>100.60711726536782</v>
      </c>
      <c r="H337" s="524">
        <f t="shared" si="91"/>
        <v>5.6314112097979319E-2</v>
      </c>
      <c r="I337" s="1713" t="s">
        <v>803</v>
      </c>
      <c r="J337" s="1514" t="str">
        <f t="shared" si="89"/>
        <v>---</v>
      </c>
      <c r="K337" s="1752">
        <v>0</v>
      </c>
      <c r="L337" s="1749" t="s">
        <v>799</v>
      </c>
      <c r="M337" s="10"/>
    </row>
    <row r="338" spans="1:13">
      <c r="A338" s="202">
        <v>44470</v>
      </c>
      <c r="B338" s="1715">
        <v>100.54880633746203</v>
      </c>
      <c r="C338" s="1778">
        <f t="shared" si="92"/>
        <v>-1.3670696553688799E-2</v>
      </c>
      <c r="D338" s="524">
        <f t="shared" si="82"/>
        <v>1.81</v>
      </c>
      <c r="E338" s="522">
        <f t="shared" si="95"/>
        <v>100.57654861735341</v>
      </c>
      <c r="F338" s="700">
        <f t="shared" si="90"/>
        <v>-4.2278971746668503E-2</v>
      </c>
      <c r="G338" s="639">
        <f t="shared" si="96"/>
        <v>100.62645550493016</v>
      </c>
      <c r="H338" s="524">
        <f t="shared" si="91"/>
        <v>1.9338239562344484E-2</v>
      </c>
      <c r="I338" s="1713" t="s">
        <v>281</v>
      </c>
      <c r="J338" s="1514" t="str">
        <f t="shared" si="89"/>
        <v>---</v>
      </c>
      <c r="K338" s="1752">
        <v>0</v>
      </c>
      <c r="L338" s="1749" t="s">
        <v>799</v>
      </c>
      <c r="M338" s="10"/>
    </row>
    <row r="339" spans="1:13">
      <c r="A339" s="202">
        <v>44501</v>
      </c>
      <c r="B339" s="1715">
        <v>100.56781403237098</v>
      </c>
      <c r="C339" s="1778">
        <f t="shared" si="92"/>
        <v>1.9007694908950157E-2</v>
      </c>
      <c r="D339" s="524">
        <f t="shared" si="82"/>
        <v>1.41</v>
      </c>
      <c r="E339" s="522">
        <f t="shared" si="95"/>
        <v>100.55969913461622</v>
      </c>
      <c r="F339" s="700">
        <f t="shared" si="90"/>
        <v>-1.6849482737185895E-2</v>
      </c>
      <c r="G339" s="639">
        <f t="shared" si="96"/>
        <v>100.62311322618993</v>
      </c>
      <c r="H339" s="524">
        <f t="shared" si="91"/>
        <v>-3.3422787402344056E-3</v>
      </c>
      <c r="I339" s="1713" t="s">
        <v>281</v>
      </c>
      <c r="J339" s="1514" t="str">
        <f t="shared" si="89"/>
        <v>---</v>
      </c>
      <c r="K339" s="1752">
        <v>0</v>
      </c>
      <c r="L339" s="1749" t="s">
        <v>801</v>
      </c>
      <c r="M339" s="10"/>
    </row>
    <row r="340" spans="1:13">
      <c r="A340" s="202">
        <v>44531</v>
      </c>
      <c r="B340" s="1715">
        <v>100.60727147974858</v>
      </c>
      <c r="C340" s="1778">
        <f t="shared" si="92"/>
        <v>3.9457447377600374E-2</v>
      </c>
      <c r="D340" s="524">
        <f t="shared" si="82"/>
        <v>1.07</v>
      </c>
      <c r="E340" s="522">
        <f t="shared" si="95"/>
        <v>100.5746306165272</v>
      </c>
      <c r="F340" s="700">
        <f t="shared" si="90"/>
        <v>1.4931481910977595E-2</v>
      </c>
      <c r="G340" s="639">
        <f t="shared" si="96"/>
        <v>100.61207868332023</v>
      </c>
      <c r="H340" s="524">
        <f t="shared" si="91"/>
        <v>-1.1034542869694519E-2</v>
      </c>
      <c r="I340" s="1713" t="s">
        <v>281</v>
      </c>
      <c r="J340" s="1514" t="str">
        <f t="shared" si="89"/>
        <v>---</v>
      </c>
      <c r="K340" s="1752">
        <v>0</v>
      </c>
      <c r="L340" s="1749" t="s">
        <v>787</v>
      </c>
      <c r="M340" s="10"/>
    </row>
    <row r="341" spans="1:13">
      <c r="A341" s="316">
        <v>44562</v>
      </c>
      <c r="B341" s="1780">
        <v>100.6665407819078</v>
      </c>
      <c r="C341" s="618">
        <f t="shared" si="92"/>
        <v>5.9269302159222548E-2</v>
      </c>
      <c r="D341" s="1042">
        <f t="shared" si="82"/>
        <v>0.79</v>
      </c>
      <c r="E341" s="971">
        <f t="shared" si="95"/>
        <v>100.61387543134246</v>
      </c>
      <c r="F341" s="1198">
        <f t="shared" si="90"/>
        <v>3.924481481526243E-2</v>
      </c>
      <c r="G341" s="659">
        <f t="shared" si="96"/>
        <v>100.60670219982707</v>
      </c>
      <c r="H341" s="1042">
        <f t="shared" si="91"/>
        <v>-5.3764834931655514E-3</v>
      </c>
      <c r="I341" s="1747" t="s">
        <v>281</v>
      </c>
      <c r="J341" s="51" t="str">
        <f t="shared" si="89"/>
        <v>---</v>
      </c>
      <c r="K341" s="1781">
        <v>0</v>
      </c>
      <c r="L341" s="1698" t="s">
        <v>759</v>
      </c>
    </row>
    <row r="342" spans="1:13">
      <c r="A342" s="317">
        <v>44593</v>
      </c>
      <c r="B342" s="1766">
        <v>100.75010037002686</v>
      </c>
      <c r="C342" s="536">
        <f t="shared" si="92"/>
        <v>8.3559588119058503E-2</v>
      </c>
      <c r="D342" s="524">
        <f t="shared" si="82"/>
        <v>0.57999999999999996</v>
      </c>
      <c r="E342" s="969">
        <f t="shared" si="95"/>
        <v>100.67463754389441</v>
      </c>
      <c r="F342" s="700">
        <f t="shared" si="90"/>
        <v>6.0762112551941527E-2</v>
      </c>
      <c r="G342" s="660">
        <f t="shared" si="96"/>
        <v>100.6173389308735</v>
      </c>
      <c r="H342" s="524">
        <f t="shared" si="91"/>
        <v>1.0636731046432146E-2</v>
      </c>
      <c r="I342" s="1713" t="s">
        <v>350</v>
      </c>
      <c r="J342" s="1514" t="str">
        <f t="shared" si="89"/>
        <v>---</v>
      </c>
      <c r="K342" s="1752">
        <v>0</v>
      </c>
      <c r="L342" s="1691" t="s">
        <v>767</v>
      </c>
    </row>
    <row r="343" spans="1:13">
      <c r="A343" s="202">
        <v>44621</v>
      </c>
      <c r="B343" s="1766">
        <v>100.8550181702453</v>
      </c>
      <c r="C343" s="536">
        <f t="shared" si="92"/>
        <v>0.10491780021844477</v>
      </c>
      <c r="D343" s="524">
        <f t="shared" si="82"/>
        <v>0.44</v>
      </c>
      <c r="E343" s="969">
        <f t="shared" si="95"/>
        <v>100.75721977405999</v>
      </c>
      <c r="F343" s="700">
        <f t="shared" si="90"/>
        <v>8.2582230165584747E-2</v>
      </c>
      <c r="G343" s="660">
        <f t="shared" si="96"/>
        <v>100.65114688653962</v>
      </c>
      <c r="H343" s="524">
        <f t="shared" si="91"/>
        <v>3.3807955666119938E-2</v>
      </c>
      <c r="I343" s="1713" t="s">
        <v>350</v>
      </c>
      <c r="J343" s="1514" t="str">
        <f t="shared" si="89"/>
        <v>---</v>
      </c>
      <c r="K343" s="1752">
        <v>0</v>
      </c>
      <c r="L343" s="1691" t="s">
        <v>776</v>
      </c>
    </row>
    <row r="344" spans="1:13">
      <c r="A344" s="202">
        <v>44652</v>
      </c>
      <c r="B344" s="1766">
        <v>100.94639959385719</v>
      </c>
      <c r="C344" s="536">
        <f t="shared" si="92"/>
        <v>9.1381423611892387E-2</v>
      </c>
      <c r="D344" s="524">
        <f t="shared" si="82"/>
        <v>0.35</v>
      </c>
      <c r="E344" s="969">
        <f t="shared" si="95"/>
        <v>100.85050604470977</v>
      </c>
      <c r="F344" s="700">
        <f t="shared" si="90"/>
        <v>9.3286270649784342E-2</v>
      </c>
      <c r="G344" s="660">
        <f t="shared" si="96"/>
        <v>100.70599296651697</v>
      </c>
      <c r="H344" s="524">
        <f t="shared" si="91"/>
        <v>5.4846079977352247E-2</v>
      </c>
      <c r="I344" s="1713" t="s">
        <v>343</v>
      </c>
      <c r="J344" s="1514" t="str">
        <f t="shared" si="89"/>
        <v>---</v>
      </c>
      <c r="K344" s="1752">
        <v>0</v>
      </c>
      <c r="L344" s="1691" t="s">
        <v>777</v>
      </c>
    </row>
    <row r="345" spans="1:13">
      <c r="A345" s="202">
        <v>44682</v>
      </c>
      <c r="B345" s="1766">
        <v>101.0069660299622</v>
      </c>
      <c r="C345" s="536">
        <f t="shared" si="92"/>
        <v>6.0566436105006005E-2</v>
      </c>
      <c r="D345" s="524">
        <f t="shared" si="82"/>
        <v>0.32</v>
      </c>
      <c r="E345" s="969">
        <f t="shared" si="95"/>
        <v>100.9361279313549</v>
      </c>
      <c r="F345" s="700">
        <f t="shared" si="90"/>
        <v>8.5621886645128598E-2</v>
      </c>
      <c r="G345" s="660">
        <f t="shared" si="96"/>
        <v>100.77144435115986</v>
      </c>
      <c r="H345" s="524">
        <f t="shared" si="91"/>
        <v>6.5451384642884136E-2</v>
      </c>
      <c r="I345" s="1713" t="s">
        <v>343</v>
      </c>
      <c r="J345" s="1514" t="str">
        <f t="shared" si="89"/>
        <v>---</v>
      </c>
      <c r="K345" s="1752">
        <v>0</v>
      </c>
      <c r="L345" s="1691" t="s">
        <v>778</v>
      </c>
    </row>
    <row r="346" spans="1:13">
      <c r="A346" s="202">
        <v>44713</v>
      </c>
      <c r="B346" s="1766">
        <v>101.0491207025557</v>
      </c>
      <c r="C346" s="536">
        <f t="shared" si="92"/>
        <v>4.2154672593497367E-2</v>
      </c>
      <c r="D346" s="524">
        <f t="shared" si="82"/>
        <v>0.34</v>
      </c>
      <c r="E346" s="969">
        <f t="shared" si="95"/>
        <v>101.00082877545837</v>
      </c>
      <c r="F346" s="700">
        <f t="shared" si="90"/>
        <v>6.470084410346999E-2</v>
      </c>
      <c r="G346" s="660">
        <f t="shared" si="96"/>
        <v>100.84020244690052</v>
      </c>
      <c r="H346" s="524">
        <f t="shared" si="91"/>
        <v>6.8758095740662384E-2</v>
      </c>
      <c r="I346" s="1713" t="s">
        <v>343</v>
      </c>
      <c r="J346" s="1514" t="str">
        <f t="shared" si="89"/>
        <v>山</v>
      </c>
      <c r="K346" s="1752">
        <v>1</v>
      </c>
      <c r="L346" s="1691" t="s">
        <v>796</v>
      </c>
    </row>
    <row r="347" spans="1:13">
      <c r="A347" s="202">
        <v>44743</v>
      </c>
      <c r="B347" s="1766">
        <v>101.04577872816141</v>
      </c>
      <c r="C347" s="536">
        <f t="shared" si="92"/>
        <v>-3.3419743942886271E-3</v>
      </c>
      <c r="D347" s="524">
        <f t="shared" si="82"/>
        <v>0.37</v>
      </c>
      <c r="E347" s="969">
        <f t="shared" si="95"/>
        <v>101.03395515355976</v>
      </c>
      <c r="F347" s="700">
        <f t="shared" si="90"/>
        <v>3.3126378101385967E-2</v>
      </c>
      <c r="G347" s="660">
        <f t="shared" si="96"/>
        <v>100.90284633953092</v>
      </c>
      <c r="H347" s="524">
        <f t="shared" si="91"/>
        <v>6.2643892630404707E-2</v>
      </c>
      <c r="I347" s="1713" t="s">
        <v>343</v>
      </c>
      <c r="J347" s="1514" t="str">
        <f t="shared" si="89"/>
        <v>---</v>
      </c>
      <c r="K347" s="1752">
        <v>0</v>
      </c>
      <c r="L347" s="1691" t="s">
        <v>797</v>
      </c>
    </row>
    <row r="348" spans="1:13">
      <c r="A348" s="202">
        <v>44774</v>
      </c>
      <c r="B348" s="1766">
        <v>101.00123479205779</v>
      </c>
      <c r="C348" s="536">
        <f t="shared" si="92"/>
        <v>-4.4543936103622173E-2</v>
      </c>
      <c r="D348" s="524">
        <f t="shared" si="82"/>
        <v>0.38</v>
      </c>
      <c r="E348" s="969">
        <f t="shared" si="95"/>
        <v>101.03204474092496</v>
      </c>
      <c r="F348" s="700">
        <f t="shared" si="90"/>
        <v>-1.9104126347997408E-3</v>
      </c>
      <c r="G348" s="660">
        <f t="shared" si="96"/>
        <v>100.95065976955233</v>
      </c>
      <c r="H348" s="524">
        <f t="shared" si="91"/>
        <v>4.7813430021406589E-2</v>
      </c>
      <c r="I348" s="1713" t="s">
        <v>343</v>
      </c>
      <c r="J348" s="1514" t="str">
        <f t="shared" si="89"/>
        <v>---</v>
      </c>
      <c r="K348" s="1752">
        <v>0</v>
      </c>
      <c r="L348" s="1691" t="s">
        <v>798</v>
      </c>
    </row>
    <row r="349" spans="1:13">
      <c r="A349" s="202">
        <v>44805</v>
      </c>
      <c r="B349" s="1766">
        <v>100.91911896927189</v>
      </c>
      <c r="C349" s="536">
        <f t="shared" si="92"/>
        <v>-8.2115822785894466E-2</v>
      </c>
      <c r="D349" s="524">
        <f t="shared" si="82"/>
        <v>0.35</v>
      </c>
      <c r="E349" s="969">
        <f t="shared" si="95"/>
        <v>100.98871082983037</v>
      </c>
      <c r="F349" s="700">
        <f t="shared" si="90"/>
        <v>-4.3333911094592281E-2</v>
      </c>
      <c r="G349" s="660">
        <f t="shared" si="96"/>
        <v>100.97480528373022</v>
      </c>
      <c r="H349" s="524">
        <f t="shared" si="91"/>
        <v>2.4145514177888572E-2</v>
      </c>
      <c r="I349" s="1713" t="s">
        <v>343</v>
      </c>
      <c r="J349" s="1514" t="str">
        <f t="shared" si="89"/>
        <v>---</v>
      </c>
      <c r="K349" s="1752">
        <v>0</v>
      </c>
      <c r="L349" s="1691" t="s">
        <v>799</v>
      </c>
    </row>
    <row r="350" spans="1:13">
      <c r="A350" s="202">
        <v>44835</v>
      </c>
      <c r="B350" s="1766">
        <v>100.81429053261178</v>
      </c>
      <c r="C350" s="536">
        <f t="shared" si="92"/>
        <v>-0.10482843666011377</v>
      </c>
      <c r="D350" s="524">
        <f t="shared" ref="D350:D372" si="97">ROUND((B350-B338)/B338*100,2)</f>
        <v>0.26</v>
      </c>
      <c r="E350" s="969">
        <f t="shared" si="95"/>
        <v>100.91154809798049</v>
      </c>
      <c r="F350" s="700">
        <f t="shared" si="90"/>
        <v>-7.7162731849881538E-2</v>
      </c>
      <c r="G350" s="660">
        <f t="shared" si="96"/>
        <v>100.96898704978256</v>
      </c>
      <c r="H350" s="524">
        <f t="shared" si="91"/>
        <v>-5.8182339476644529E-3</v>
      </c>
      <c r="I350" s="1713" t="s">
        <v>803</v>
      </c>
      <c r="J350" s="1514" t="str">
        <f t="shared" si="89"/>
        <v>---</v>
      </c>
      <c r="K350" s="1752">
        <v>0</v>
      </c>
      <c r="L350" s="1691" t="s">
        <v>800</v>
      </c>
    </row>
    <row r="351" spans="1:13">
      <c r="A351" s="202">
        <v>44866</v>
      </c>
      <c r="B351" s="1766">
        <v>100.67631970729309</v>
      </c>
      <c r="C351" s="536">
        <f t="shared" si="92"/>
        <v>-0.13797082531868909</v>
      </c>
      <c r="D351" s="524">
        <f t="shared" si="97"/>
        <v>0.11</v>
      </c>
      <c r="E351" s="969">
        <f t="shared" si="95"/>
        <v>100.80324306972558</v>
      </c>
      <c r="F351" s="700">
        <f t="shared" si="90"/>
        <v>-0.10830502825490385</v>
      </c>
      <c r="G351" s="660">
        <f t="shared" si="96"/>
        <v>100.93040420884482</v>
      </c>
      <c r="H351" s="524">
        <f t="shared" si="91"/>
        <v>-3.8582840937735341E-2</v>
      </c>
      <c r="I351" s="1713" t="s">
        <v>803</v>
      </c>
      <c r="J351" s="1514" t="str">
        <f t="shared" si="89"/>
        <v>---</v>
      </c>
      <c r="K351" s="1752">
        <v>0</v>
      </c>
      <c r="L351" s="1691" t="s">
        <v>801</v>
      </c>
    </row>
    <row r="352" spans="1:13">
      <c r="A352" s="203">
        <v>44896</v>
      </c>
      <c r="B352" s="1766">
        <v>100.50604251236595</v>
      </c>
      <c r="C352" s="589">
        <f t="shared" si="92"/>
        <v>-0.170277194927138</v>
      </c>
      <c r="D352" s="657">
        <f t="shared" si="97"/>
        <v>-0.1</v>
      </c>
      <c r="E352" s="970">
        <f t="shared" si="95"/>
        <v>100.66555091742362</v>
      </c>
      <c r="F352" s="701">
        <f t="shared" si="90"/>
        <v>-0.13769215230196608</v>
      </c>
      <c r="G352" s="640">
        <f t="shared" si="96"/>
        <v>100.85884370633109</v>
      </c>
      <c r="H352" s="657">
        <f t="shared" si="91"/>
        <v>-7.1560502513733582E-2</v>
      </c>
      <c r="I352" s="1746" t="s">
        <v>281</v>
      </c>
      <c r="J352" s="1714" t="str">
        <f t="shared" si="89"/>
        <v>---</v>
      </c>
      <c r="K352" s="1782">
        <v>0</v>
      </c>
      <c r="L352" s="1696" t="s">
        <v>787</v>
      </c>
    </row>
    <row r="353" spans="1:12">
      <c r="A353" s="317">
        <v>44927</v>
      </c>
      <c r="B353" s="1766">
        <v>100.33663442948514</v>
      </c>
      <c r="C353" s="1699">
        <f t="shared" si="92"/>
        <v>-0.16940808288080689</v>
      </c>
      <c r="D353" s="524">
        <f t="shared" si="97"/>
        <v>-0.33</v>
      </c>
      <c r="E353" s="522">
        <f t="shared" si="95"/>
        <v>100.5063322163814</v>
      </c>
      <c r="F353" s="700">
        <f t="shared" si="90"/>
        <v>-0.1592187010422208</v>
      </c>
      <c r="G353" s="639">
        <f t="shared" si="96"/>
        <v>100.7570599530353</v>
      </c>
      <c r="H353" s="524">
        <f t="shared" si="91"/>
        <v>-0.10178375329579126</v>
      </c>
      <c r="I353" s="1713" t="s">
        <v>281</v>
      </c>
      <c r="J353" s="1514" t="str">
        <f t="shared" si="89"/>
        <v>---</v>
      </c>
      <c r="K353" s="1752">
        <v>0</v>
      </c>
      <c r="L353" s="1691" t="s">
        <v>759</v>
      </c>
    </row>
    <row r="354" spans="1:12">
      <c r="A354" s="317">
        <v>44958</v>
      </c>
      <c r="B354" s="1766">
        <v>100.19690354220172</v>
      </c>
      <c r="C354" s="1699">
        <f t="shared" si="92"/>
        <v>-0.1397308872834202</v>
      </c>
      <c r="D354" s="524">
        <f t="shared" si="97"/>
        <v>-0.55000000000000004</v>
      </c>
      <c r="E354" s="522">
        <f t="shared" si="95"/>
        <v>100.3465268280176</v>
      </c>
      <c r="F354" s="522">
        <f t="shared" si="90"/>
        <v>-0.1598053883637931</v>
      </c>
      <c r="G354" s="639">
        <f t="shared" ref="G354:G357" si="98">SUM(B348:B354)/7</f>
        <v>100.63579206932677</v>
      </c>
      <c r="H354" s="524">
        <f t="shared" si="91"/>
        <v>-0.12126788370852637</v>
      </c>
      <c r="I354" s="1713" t="s">
        <v>281</v>
      </c>
      <c r="J354" s="1514" t="str">
        <f t="shared" si="89"/>
        <v>---</v>
      </c>
      <c r="K354" s="1752">
        <v>0</v>
      </c>
      <c r="L354" s="1691" t="s">
        <v>767</v>
      </c>
    </row>
    <row r="355" spans="1:12">
      <c r="A355" s="202">
        <v>44986</v>
      </c>
      <c r="B355" s="1766">
        <v>100.11858735332899</v>
      </c>
      <c r="C355" s="1699">
        <f t="shared" ref="C355:C361" si="99">B355-B354</f>
        <v>-7.8316188872733505E-2</v>
      </c>
      <c r="D355" s="524">
        <f t="shared" si="97"/>
        <v>-0.73</v>
      </c>
      <c r="E355" s="522">
        <f t="shared" si="95"/>
        <v>100.21737510833862</v>
      </c>
      <c r="F355" s="700">
        <f t="shared" si="90"/>
        <v>-0.12915171967898686</v>
      </c>
      <c r="G355" s="639">
        <f t="shared" si="98"/>
        <v>100.50969957807979</v>
      </c>
      <c r="H355" s="524">
        <f t="shared" si="91"/>
        <v>-0.12609249124697897</v>
      </c>
      <c r="I355" s="1713" t="s">
        <v>281</v>
      </c>
      <c r="J355" s="1514" t="str">
        <f t="shared" si="89"/>
        <v>---</v>
      </c>
      <c r="K355" s="1752">
        <v>0</v>
      </c>
      <c r="L355" s="1691" t="s">
        <v>776</v>
      </c>
    </row>
    <row r="356" spans="1:12">
      <c r="A356" s="202">
        <v>45017</v>
      </c>
      <c r="B356" s="1766">
        <v>100.09959288080159</v>
      </c>
      <c r="C356" s="1699">
        <f t="shared" si="99"/>
        <v>-1.8994472527396056E-2</v>
      </c>
      <c r="D356" s="524">
        <f t="shared" si="97"/>
        <v>-0.84</v>
      </c>
      <c r="E356" s="522">
        <f t="shared" si="95"/>
        <v>100.13836125877744</v>
      </c>
      <c r="F356" s="700">
        <f t="shared" si="90"/>
        <v>-7.9013849561178517E-2</v>
      </c>
      <c r="G356" s="639">
        <f t="shared" si="98"/>
        <v>100.39262442258405</v>
      </c>
      <c r="H356" s="524">
        <f t="shared" si="91"/>
        <v>-0.11707515549574055</v>
      </c>
      <c r="I356" s="1713" t="s">
        <v>281</v>
      </c>
      <c r="J356" s="1514" t="str">
        <f t="shared" si="89"/>
        <v>---</v>
      </c>
      <c r="K356" s="1752">
        <v>0</v>
      </c>
      <c r="L356" s="1691" t="s">
        <v>777</v>
      </c>
    </row>
    <row r="357" spans="1:12">
      <c r="A357" s="202">
        <v>45047</v>
      </c>
      <c r="B357" s="1766">
        <v>100.10842430713372</v>
      </c>
      <c r="C357" s="1699">
        <f t="shared" si="99"/>
        <v>8.8314263321223052E-3</v>
      </c>
      <c r="D357" s="524">
        <f t="shared" si="97"/>
        <v>-0.89</v>
      </c>
      <c r="E357" s="522">
        <f t="shared" si="95"/>
        <v>100.10886818042144</v>
      </c>
      <c r="F357" s="700">
        <f t="shared" si="90"/>
        <v>-2.9493078355997682E-2</v>
      </c>
      <c r="G357" s="639">
        <f t="shared" si="98"/>
        <v>100.29178639037288</v>
      </c>
      <c r="H357" s="524">
        <f t="shared" si="91"/>
        <v>-0.10083803221117194</v>
      </c>
      <c r="I357" s="1713" t="s">
        <v>350</v>
      </c>
      <c r="J357" s="1514" t="str">
        <f t="shared" si="89"/>
        <v>---</v>
      </c>
      <c r="K357" s="1752">
        <v>0</v>
      </c>
      <c r="L357" s="1691" t="s">
        <v>778</v>
      </c>
    </row>
    <row r="358" spans="1:12">
      <c r="A358" s="202">
        <v>45078</v>
      </c>
      <c r="B358" s="1766">
        <v>100.12824774014236</v>
      </c>
      <c r="C358" s="1699">
        <f t="shared" si="99"/>
        <v>1.9823433008639313E-2</v>
      </c>
      <c r="D358" s="524">
        <f t="shared" si="97"/>
        <v>-0.91</v>
      </c>
      <c r="E358" s="522">
        <f t="shared" ref="E358:E361" si="100">SUM(B356:B358)/3</f>
        <v>100.11208830935921</v>
      </c>
      <c r="F358" s="700">
        <f t="shared" si="90"/>
        <v>3.220128937769573E-3</v>
      </c>
      <c r="G358" s="639">
        <f t="shared" ref="G358:G361" si="101">SUM(B352:B358)/7</f>
        <v>100.21349039506563</v>
      </c>
      <c r="H358" s="524">
        <f t="shared" si="91"/>
        <v>-7.8295995307243516E-2</v>
      </c>
      <c r="I358" s="1713" t="s">
        <v>343</v>
      </c>
      <c r="J358" s="1514" t="str">
        <f t="shared" si="89"/>
        <v>---</v>
      </c>
      <c r="K358" s="1752">
        <v>0</v>
      </c>
      <c r="L358" s="1691" t="s">
        <v>796</v>
      </c>
    </row>
    <row r="359" spans="1:12">
      <c r="A359" s="202">
        <v>45108</v>
      </c>
      <c r="B359" s="1766">
        <v>100.12807450844662</v>
      </c>
      <c r="C359" s="1699">
        <f t="shared" si="99"/>
        <v>-1.7323169574012809E-4</v>
      </c>
      <c r="D359" s="524">
        <f t="shared" si="97"/>
        <v>-0.91</v>
      </c>
      <c r="E359" s="522">
        <f t="shared" si="100"/>
        <v>100.12158218524091</v>
      </c>
      <c r="F359" s="700">
        <f t="shared" si="90"/>
        <v>9.4938758817022517E-3</v>
      </c>
      <c r="G359" s="639">
        <f t="shared" si="101"/>
        <v>100.1594949659343</v>
      </c>
      <c r="H359" s="524">
        <f t="shared" si="91"/>
        <v>-5.3995429131333594E-2</v>
      </c>
      <c r="I359" s="1713" t="s">
        <v>343</v>
      </c>
      <c r="J359" s="1514" t="str">
        <f t="shared" si="89"/>
        <v>---</v>
      </c>
      <c r="K359" s="1752">
        <v>0</v>
      </c>
      <c r="L359" s="1691" t="s">
        <v>797</v>
      </c>
    </row>
    <row r="360" spans="1:12">
      <c r="A360" s="202">
        <v>45139</v>
      </c>
      <c r="B360" s="1766">
        <v>100.05747699962343</v>
      </c>
      <c r="C360" s="1699">
        <f t="shared" si="99"/>
        <v>-7.059750882318383E-2</v>
      </c>
      <c r="D360" s="524">
        <f t="shared" si="97"/>
        <v>-0.93</v>
      </c>
      <c r="E360" s="522">
        <f t="shared" si="100"/>
        <v>100.10459974940413</v>
      </c>
      <c r="F360" s="700">
        <f t="shared" si="90"/>
        <v>-1.6982435836780496E-2</v>
      </c>
      <c r="G360" s="639">
        <f t="shared" si="101"/>
        <v>100.11961533309692</v>
      </c>
      <c r="H360" s="524">
        <f t="shared" si="91"/>
        <v>-3.9879632837383383E-2</v>
      </c>
      <c r="I360" s="1713" t="s">
        <v>803</v>
      </c>
      <c r="J360" s="1514" t="str">
        <f t="shared" si="89"/>
        <v>---</v>
      </c>
      <c r="K360" s="1752">
        <v>0</v>
      </c>
      <c r="L360" s="1691" t="s">
        <v>798</v>
      </c>
    </row>
    <row r="361" spans="1:12">
      <c r="A361" s="202">
        <v>45170</v>
      </c>
      <c r="B361" s="1766">
        <v>99.92274614569402</v>
      </c>
      <c r="C361" s="1699">
        <f t="shared" si="99"/>
        <v>-0.13473085392941186</v>
      </c>
      <c r="D361" s="524">
        <f t="shared" si="97"/>
        <v>-0.99</v>
      </c>
      <c r="E361" s="522">
        <f t="shared" si="100"/>
        <v>100.03609921792135</v>
      </c>
      <c r="F361" s="700">
        <f t="shared" si="90"/>
        <v>-6.8500531482783344E-2</v>
      </c>
      <c r="G361" s="639">
        <f t="shared" si="101"/>
        <v>100.08044999073867</v>
      </c>
      <c r="H361" s="524">
        <f t="shared" si="91"/>
        <v>-3.9165342358245425E-2</v>
      </c>
      <c r="I361" s="1713" t="s">
        <v>803</v>
      </c>
      <c r="J361" s="1514" t="str">
        <f t="shared" si="89"/>
        <v>---</v>
      </c>
      <c r="K361" s="1752">
        <v>0</v>
      </c>
      <c r="L361" s="1691" t="s">
        <v>799</v>
      </c>
    </row>
    <row r="362" spans="1:12">
      <c r="A362" s="202">
        <v>45200</v>
      </c>
      <c r="B362" s="1766">
        <v>99.728712963621604</v>
      </c>
      <c r="C362" s="1699">
        <f t="shared" ref="C362" si="102">B362-B361</f>
        <v>-0.19403318207241682</v>
      </c>
      <c r="D362" s="524">
        <f t="shared" si="97"/>
        <v>-1.08</v>
      </c>
      <c r="E362" s="522">
        <f t="shared" ref="E362" si="103">SUM(B360:B362)/3</f>
        <v>99.902978702979681</v>
      </c>
      <c r="F362" s="700">
        <f t="shared" ref="F362" si="104">E362-E361</f>
        <v>-0.1331205149416661</v>
      </c>
      <c r="G362" s="639">
        <f t="shared" ref="G362" si="105">SUM(B356:B362)/7</f>
        <v>100.02475364935188</v>
      </c>
      <c r="H362" s="524">
        <f t="shared" ref="H362" si="106">G362-G361</f>
        <v>-5.5696341386791914E-2</v>
      </c>
      <c r="I362" s="2287" t="s">
        <v>281</v>
      </c>
      <c r="J362" s="1514" t="str">
        <f t="shared" si="89"/>
        <v>---</v>
      </c>
      <c r="K362" s="1752">
        <v>0</v>
      </c>
      <c r="L362" s="1691" t="s">
        <v>800</v>
      </c>
    </row>
    <row r="363" spans="1:12">
      <c r="A363" s="202">
        <v>45231</v>
      </c>
      <c r="B363" s="1766">
        <v>99.490838530578088</v>
      </c>
      <c r="C363" s="1699">
        <f t="shared" ref="C363" si="107">B363-B362</f>
        <v>-0.23787443304351541</v>
      </c>
      <c r="D363" s="524">
        <f t="shared" si="97"/>
        <v>-1.18</v>
      </c>
      <c r="E363" s="522">
        <f t="shared" ref="E363" si="108">SUM(B361:B363)/3</f>
        <v>99.714099213297914</v>
      </c>
      <c r="F363" s="700">
        <f t="shared" ref="F363" si="109">E363-E362</f>
        <v>-0.18887948968176715</v>
      </c>
      <c r="G363" s="639">
        <f t="shared" ref="G363" si="110">SUM(B357:B363)/7</f>
        <v>99.937788742177119</v>
      </c>
      <c r="H363" s="524">
        <f t="shared" ref="H363" si="111">G363-G362</f>
        <v>-8.6964907174760242E-2</v>
      </c>
      <c r="I363" s="1713" t="s">
        <v>281</v>
      </c>
      <c r="J363" s="1514" t="str">
        <f t="shared" ref="J363" si="112">IF(K363=1,"山",IF(K363=-1,"谷","---"))</f>
        <v>---</v>
      </c>
      <c r="K363" s="1752">
        <v>0</v>
      </c>
      <c r="L363" s="1691" t="s">
        <v>801</v>
      </c>
    </row>
    <row r="364" spans="1:12">
      <c r="A364" s="203">
        <v>45261</v>
      </c>
      <c r="B364" s="1716">
        <v>99.27357791857888</v>
      </c>
      <c r="C364" s="2803">
        <f t="shared" ref="C364" si="113">B364-B363</f>
        <v>-0.21726061199920821</v>
      </c>
      <c r="D364" s="657">
        <f t="shared" si="97"/>
        <v>-1.23</v>
      </c>
      <c r="E364" s="707">
        <f t="shared" ref="E364" si="114">SUM(B362:B364)/3</f>
        <v>99.497709804259514</v>
      </c>
      <c r="F364" s="701">
        <f t="shared" ref="F364" si="115">E364-E363</f>
        <v>-0.21638940903839909</v>
      </c>
      <c r="G364" s="2804">
        <f t="shared" ref="G364" si="116">SUM(B358:B364)/7</f>
        <v>99.818524972383571</v>
      </c>
      <c r="H364" s="657">
        <f t="shared" ref="H364" si="117">G364-G363</f>
        <v>-0.11926376979354814</v>
      </c>
      <c r="I364" s="1746" t="s">
        <v>281</v>
      </c>
      <c r="J364" s="1714" t="str">
        <f t="shared" ref="J364:J366" si="118">IF(K364=1,"山",IF(K364=-1,"谷","---"))</f>
        <v>---</v>
      </c>
      <c r="K364" s="1782">
        <v>0</v>
      </c>
      <c r="L364" s="1696" t="s">
        <v>787</v>
      </c>
    </row>
    <row r="365" spans="1:12">
      <c r="A365" s="2289">
        <v>45292</v>
      </c>
      <c r="B365" s="2800">
        <v>99.110573756442093</v>
      </c>
      <c r="C365" s="2801">
        <f t="shared" ref="C365" si="119">B365-B364</f>
        <v>-0.16300416213678659</v>
      </c>
      <c r="D365" s="524">
        <f t="shared" si="97"/>
        <v>-1.22</v>
      </c>
      <c r="E365" s="522">
        <f t="shared" ref="E365" si="120">SUM(B363:B365)/3</f>
        <v>99.291663401866344</v>
      </c>
      <c r="F365" s="2296">
        <f t="shared" ref="F365" si="121">E365-E364</f>
        <v>-0.20604640239317007</v>
      </c>
      <c r="G365" s="2296">
        <f t="shared" ref="G365" si="122">SUM(B359:B365)/7</f>
        <v>99.673142974712121</v>
      </c>
      <c r="H365" s="522">
        <f t="shared" ref="H365" si="123">G365-G364</f>
        <v>-0.14538199767144988</v>
      </c>
      <c r="I365" s="2298" t="s">
        <v>281</v>
      </c>
      <c r="J365" s="2297" t="str">
        <f t="shared" si="118"/>
        <v>---</v>
      </c>
      <c r="K365" s="2802">
        <v>0</v>
      </c>
      <c r="L365" s="2328" t="s">
        <v>759</v>
      </c>
    </row>
    <row r="366" spans="1:12">
      <c r="A366" s="2289">
        <v>45323</v>
      </c>
      <c r="B366" s="2293">
        <v>99.061646764229934</v>
      </c>
      <c r="C366" s="1778">
        <f t="shared" ref="C366" si="124">B366-B365</f>
        <v>-4.8926992212159348E-2</v>
      </c>
      <c r="D366" s="524">
        <f t="shared" si="97"/>
        <v>-1.1299999999999999</v>
      </c>
      <c r="E366" s="522">
        <f t="shared" ref="E366" si="125">SUM(B364:B366)/3</f>
        <v>99.148599479750303</v>
      </c>
      <c r="F366" s="2296">
        <f t="shared" ref="F366" si="126">E366-E365</f>
        <v>-0.14306392211604191</v>
      </c>
      <c r="G366" s="2296">
        <f t="shared" ref="G366" si="127">SUM(B360:B366)/7</f>
        <v>99.520796154109732</v>
      </c>
      <c r="H366" s="522">
        <f t="shared" ref="H366" si="128">G366-G365</f>
        <v>-0.15234682060238924</v>
      </c>
      <c r="I366" s="2298" t="s">
        <v>281</v>
      </c>
      <c r="J366" s="2297" t="str">
        <f t="shared" si="118"/>
        <v>谷</v>
      </c>
      <c r="K366" s="17">
        <v>-1</v>
      </c>
      <c r="L366" s="2328" t="s">
        <v>767</v>
      </c>
    </row>
    <row r="367" spans="1:12">
      <c r="A367" s="2290">
        <v>45352</v>
      </c>
      <c r="B367" s="2293">
        <v>99.135179800914173</v>
      </c>
      <c r="C367" s="1778">
        <f t="shared" ref="C367" si="129">B367-B366</f>
        <v>7.353303668423905E-2</v>
      </c>
      <c r="D367" s="524">
        <f t="shared" si="97"/>
        <v>-0.98</v>
      </c>
      <c r="E367" s="522">
        <f t="shared" ref="E367" si="130">SUM(B365:B367)/3</f>
        <v>99.102466773862076</v>
      </c>
      <c r="F367" s="2296">
        <f t="shared" ref="F367" si="131">E367-E366</f>
        <v>-4.6132705888226155E-2</v>
      </c>
      <c r="G367" s="2296">
        <f t="shared" ref="G367" si="132">SUM(B361:B367)/7</f>
        <v>99.389039411436983</v>
      </c>
      <c r="H367" s="522">
        <f t="shared" ref="H367" si="133">G367-G366</f>
        <v>-0.13175674267274928</v>
      </c>
      <c r="I367" s="1713" t="s">
        <v>350</v>
      </c>
      <c r="J367" s="2297" t="str">
        <f t="shared" ref="J367" si="134">IF(K367=1,"山",IF(K367=-1,"谷","---"))</f>
        <v>---</v>
      </c>
      <c r="K367" s="17">
        <v>0</v>
      </c>
      <c r="L367" s="2328" t="s">
        <v>776</v>
      </c>
    </row>
    <row r="368" spans="1:12">
      <c r="A368" s="2290">
        <v>45383</v>
      </c>
      <c r="B368" s="2293">
        <v>99.311151009746254</v>
      </c>
      <c r="C368" s="1778">
        <f t="shared" ref="C368" si="135">B368-B367</f>
        <v>0.17597120883208106</v>
      </c>
      <c r="D368" s="524">
        <f t="shared" si="97"/>
        <v>-0.79</v>
      </c>
      <c r="E368" s="522">
        <f t="shared" ref="E368" si="136">SUM(B366:B368)/3</f>
        <v>99.169325858296773</v>
      </c>
      <c r="F368" s="2296">
        <f t="shared" ref="F368" si="137">E368-E367</f>
        <v>6.685908443469657E-2</v>
      </c>
      <c r="G368" s="2296">
        <f t="shared" ref="G368" si="138">SUM(B362:B368)/7</f>
        <v>99.301668677730149</v>
      </c>
      <c r="H368" s="522">
        <f t="shared" ref="H368" si="139">G368-G367</f>
        <v>-8.7370733706833903E-2</v>
      </c>
      <c r="I368" s="1713" t="s">
        <v>343</v>
      </c>
      <c r="J368" s="2297" t="str">
        <f t="shared" ref="J368" si="140">IF(K368=1,"山",IF(K368=-1,"谷","---"))</f>
        <v>---</v>
      </c>
      <c r="K368" s="17">
        <v>0</v>
      </c>
      <c r="L368" s="2328" t="s">
        <v>777</v>
      </c>
    </row>
    <row r="369" spans="1:12">
      <c r="A369" s="2290">
        <v>45413</v>
      </c>
      <c r="B369" s="2293">
        <v>99.532244061464752</v>
      </c>
      <c r="C369" s="1778">
        <f t="shared" ref="C369" si="141">B369-B368</f>
        <v>0.22109305171849769</v>
      </c>
      <c r="D369" s="524">
        <f t="shared" si="97"/>
        <v>-0.57999999999999996</v>
      </c>
      <c r="E369" s="522">
        <f t="shared" ref="E369" si="142">SUM(B367:B369)/3</f>
        <v>99.326191624041712</v>
      </c>
      <c r="F369" s="2296">
        <f t="shared" ref="F369" si="143">E369-E368</f>
        <v>0.15686576574493927</v>
      </c>
      <c r="G369" s="2296">
        <f t="shared" ref="G369" si="144">SUM(B363:B369)/7</f>
        <v>99.273601691707739</v>
      </c>
      <c r="H369" s="522">
        <f t="shared" ref="H369" si="145">G369-G368</f>
        <v>-2.8066986022409424E-2</v>
      </c>
      <c r="I369" s="1713" t="s">
        <v>343</v>
      </c>
      <c r="J369" s="2297" t="str">
        <f t="shared" ref="J369:J370" si="146">IF(K369=1,"山",IF(K369=-1,"谷","---"))</f>
        <v>---</v>
      </c>
      <c r="K369" s="17">
        <v>0</v>
      </c>
      <c r="L369" s="2328" t="s">
        <v>778</v>
      </c>
    </row>
    <row r="370" spans="1:12">
      <c r="A370" s="2290">
        <v>45444</v>
      </c>
      <c r="B370" s="2293">
        <v>99.730252310155734</v>
      </c>
      <c r="C370" s="1778">
        <f t="shared" ref="C370" si="147">B370-B369</f>
        <v>0.19800824869098221</v>
      </c>
      <c r="D370" s="524">
        <f t="shared" si="97"/>
        <v>-0.4</v>
      </c>
      <c r="E370" s="522">
        <f t="shared" ref="E370" si="148">SUM(B368:B370)/3</f>
        <v>99.524549127122256</v>
      </c>
      <c r="F370" s="2296">
        <f t="shared" ref="F370" si="149">E370-E369</f>
        <v>0.19835750308054401</v>
      </c>
      <c r="G370" s="2296">
        <f t="shared" ref="G370" si="150">SUM(B364:B370)/7</f>
        <v>99.307803660218823</v>
      </c>
      <c r="H370" s="522">
        <f t="shared" ref="H370" si="151">G370-G369</f>
        <v>3.4201968511084146E-2</v>
      </c>
      <c r="I370" s="1713" t="s">
        <v>343</v>
      </c>
      <c r="J370" s="2297" t="str">
        <f t="shared" si="146"/>
        <v>---</v>
      </c>
      <c r="K370" s="17">
        <v>0</v>
      </c>
      <c r="L370" s="2328" t="s">
        <v>796</v>
      </c>
    </row>
    <row r="371" spans="1:12">
      <c r="A371" s="2290">
        <v>45474</v>
      </c>
      <c r="B371" s="2293">
        <v>99.850967330584382</v>
      </c>
      <c r="C371" s="1778">
        <f t="shared" ref="C371:C372" si="152">B371-B370</f>
        <v>0.12071502042864779</v>
      </c>
      <c r="D371" s="524">
        <f t="shared" si="97"/>
        <v>-0.28000000000000003</v>
      </c>
      <c r="E371" s="522">
        <f t="shared" ref="E371:E372" si="153">SUM(B369:B371)/3</f>
        <v>99.704487900734946</v>
      </c>
      <c r="F371" s="2296">
        <f t="shared" ref="F371:F372" si="154">E371-E370</f>
        <v>0.17993877361269028</v>
      </c>
      <c r="G371" s="2296">
        <f t="shared" ref="G371:G372" si="155">SUM(B365:B371)/7</f>
        <v>99.390287861933899</v>
      </c>
      <c r="H371" s="522">
        <f t="shared" ref="H371:H372" si="156">G371-G370</f>
        <v>8.2484201715075756E-2</v>
      </c>
      <c r="I371" s="1713" t="s">
        <v>343</v>
      </c>
      <c r="J371" s="2297" t="str">
        <f t="shared" ref="J371:J373" si="157">IF(K371=1,"山",IF(K371=-1,"谷","---"))</f>
        <v>---</v>
      </c>
      <c r="K371" s="17">
        <v>0</v>
      </c>
      <c r="L371" s="2328" t="s">
        <v>797</v>
      </c>
    </row>
    <row r="372" spans="1:12">
      <c r="A372" s="2290">
        <v>45505</v>
      </c>
      <c r="B372" s="2293">
        <v>99.876531907988038</v>
      </c>
      <c r="C372" s="1778">
        <f t="shared" si="152"/>
        <v>2.5564577403656585E-2</v>
      </c>
      <c r="D372" s="524">
        <f t="shared" si="97"/>
        <v>-0.18</v>
      </c>
      <c r="E372" s="522">
        <f t="shared" si="153"/>
        <v>99.819250516242732</v>
      </c>
      <c r="F372" s="2296">
        <f t="shared" si="154"/>
        <v>0.11476261550778588</v>
      </c>
      <c r="G372" s="2296">
        <f t="shared" si="155"/>
        <v>99.499710455011879</v>
      </c>
      <c r="H372" s="522">
        <f t="shared" si="156"/>
        <v>0.10942259307797997</v>
      </c>
      <c r="I372" s="1713" t="s">
        <v>343</v>
      </c>
      <c r="J372" s="2297" t="str">
        <f t="shared" si="157"/>
        <v>---</v>
      </c>
      <c r="K372" s="17">
        <v>0</v>
      </c>
      <c r="L372" s="2328" t="s">
        <v>798</v>
      </c>
    </row>
    <row r="373" spans="1:12">
      <c r="A373" s="2290">
        <v>45536</v>
      </c>
      <c r="B373" s="2293">
        <v>99.859398272810452</v>
      </c>
      <c r="C373" s="1778">
        <f t="shared" ref="C373" si="158">B373-B372</f>
        <v>-1.713363517758637E-2</v>
      </c>
      <c r="D373" s="524">
        <f t="shared" ref="D373" si="159">ROUND((B373-B361)/B361*100,2)</f>
        <v>-0.06</v>
      </c>
      <c r="E373" s="522">
        <f t="shared" ref="E373" si="160">SUM(B371:B373)/3</f>
        <v>99.862299170460957</v>
      </c>
      <c r="F373" s="2296">
        <f t="shared" ref="F373" si="161">E373-E372</f>
        <v>4.3048654218225124E-2</v>
      </c>
      <c r="G373" s="2296">
        <f t="shared" ref="G373" si="162">SUM(B367:B373)/7</f>
        <v>99.613674956237674</v>
      </c>
      <c r="H373" s="522">
        <f t="shared" ref="H373" si="163">G373-G372</f>
        <v>0.11396450122579438</v>
      </c>
      <c r="I373" s="1713" t="s">
        <v>343</v>
      </c>
      <c r="J373" s="2297" t="str">
        <f t="shared" si="157"/>
        <v>---</v>
      </c>
      <c r="K373" s="17">
        <v>0</v>
      </c>
      <c r="L373" s="2328" t="s">
        <v>799</v>
      </c>
    </row>
    <row r="374" spans="1:12">
      <c r="A374" s="2290">
        <v>45566</v>
      </c>
      <c r="B374" s="2293">
        <v>99.809681521034122</v>
      </c>
      <c r="C374" s="1778">
        <f t="shared" ref="C374" si="164">B374-B373</f>
        <v>-4.971675177633017E-2</v>
      </c>
      <c r="D374" s="524">
        <f t="shared" ref="D374" si="165">ROUND((B374-B362)/B362*100,2)</f>
        <v>0.08</v>
      </c>
      <c r="E374" s="522">
        <f t="shared" ref="E374" si="166">SUM(B372:B374)/3</f>
        <v>99.848537233944214</v>
      </c>
      <c r="F374" s="2296">
        <f t="shared" ref="F374" si="167">E374-E373</f>
        <v>-1.3761936516743845E-2</v>
      </c>
      <c r="G374" s="2296">
        <f t="shared" ref="G374" si="168">SUM(B368:B374)/7</f>
        <v>99.710032344826246</v>
      </c>
      <c r="H374" s="522">
        <f t="shared" ref="H374" si="169">G374-G373</f>
        <v>9.6357388588572235E-2</v>
      </c>
      <c r="I374" s="1713" t="s">
        <v>343</v>
      </c>
      <c r="J374" s="2297" t="str">
        <f t="shared" ref="J374" si="170">IF(K374=1,"山",IF(K374=-1,"谷","---"))</f>
        <v>---</v>
      </c>
      <c r="K374" s="17">
        <v>0</v>
      </c>
      <c r="L374" s="2328" t="s">
        <v>800</v>
      </c>
    </row>
    <row r="375" spans="1:12">
      <c r="A375" s="2290">
        <v>45597</v>
      </c>
      <c r="B375" s="2294"/>
      <c r="D375" s="2294"/>
      <c r="F375" s="2294"/>
      <c r="G375" s="2294"/>
      <c r="I375" s="2299"/>
      <c r="J375" s="2294"/>
      <c r="K375" s="17"/>
      <c r="L375" s="2328" t="s">
        <v>801</v>
      </c>
    </row>
    <row r="376" spans="1:12">
      <c r="A376" s="2291">
        <v>45627</v>
      </c>
      <c r="B376" s="2295"/>
      <c r="C376" s="2292"/>
      <c r="D376" s="2295"/>
      <c r="E376" s="2292"/>
      <c r="F376" s="2295"/>
      <c r="G376" s="2295"/>
      <c r="H376" s="2292"/>
      <c r="I376" s="2300"/>
      <c r="J376" s="2295"/>
      <c r="K376" s="403"/>
      <c r="L376" s="2329" t="s">
        <v>787</v>
      </c>
    </row>
    <row r="377" spans="1:12">
      <c r="K377" s="17"/>
    </row>
    <row r="378" spans="1:12">
      <c r="K378" s="17"/>
    </row>
    <row r="379" spans="1:12">
      <c r="K379" s="17"/>
    </row>
    <row r="380" spans="1:12">
      <c r="K380" s="17"/>
    </row>
    <row r="381" spans="1:12">
      <c r="K381" s="17"/>
    </row>
    <row r="382" spans="1:12">
      <c r="K382" s="17"/>
    </row>
    <row r="383" spans="1:12">
      <c r="K383" s="17"/>
    </row>
    <row r="384" spans="1:12">
      <c r="K384" s="17"/>
    </row>
    <row r="385" spans="11:11">
      <c r="K385" s="17"/>
    </row>
    <row r="386" spans="11:11">
      <c r="K386" s="17"/>
    </row>
    <row r="387" spans="11:11">
      <c r="K387" s="17"/>
    </row>
    <row r="388" spans="11:11">
      <c r="K388" s="17"/>
    </row>
    <row r="389" spans="11:11">
      <c r="K389" s="17"/>
    </row>
    <row r="390" spans="11:11">
      <c r="K390" s="17"/>
    </row>
    <row r="391" spans="11:11">
      <c r="K391" s="17"/>
    </row>
    <row r="392" spans="11:11">
      <c r="K392" s="17"/>
    </row>
    <row r="393" spans="11:11">
      <c r="K393" s="17"/>
    </row>
    <row r="394" spans="11:11">
      <c r="K394" s="17"/>
    </row>
    <row r="395" spans="11:11">
      <c r="K395" s="17"/>
    </row>
    <row r="396" spans="11:11">
      <c r="K396" s="17"/>
    </row>
    <row r="397" spans="11:11">
      <c r="K397" s="17"/>
    </row>
    <row r="398" spans="11:11">
      <c r="K398" s="17"/>
    </row>
    <row r="399" spans="11:11">
      <c r="K399" s="17"/>
    </row>
    <row r="400" spans="11:11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B2" sqref="B2:K13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711" t="s">
        <v>144</v>
      </c>
      <c r="C2" s="2707"/>
      <c r="D2" s="2712" t="s">
        <v>142</v>
      </c>
      <c r="E2" s="2713"/>
      <c r="F2" s="2714"/>
      <c r="G2" s="2716" t="s">
        <v>143</v>
      </c>
      <c r="H2" s="2716"/>
      <c r="I2" s="2716"/>
      <c r="J2" s="2715" t="s">
        <v>277</v>
      </c>
      <c r="K2" s="2714"/>
      <c r="L2" s="12"/>
    </row>
    <row r="3" spans="1:23" ht="13.5" thickBot="1">
      <c r="A3" s="62"/>
      <c r="B3" s="2717"/>
      <c r="C3" s="2718"/>
      <c r="D3" s="51" t="s">
        <v>278</v>
      </c>
      <c r="E3" s="54" t="s">
        <v>145</v>
      </c>
      <c r="F3" s="52" t="s">
        <v>146</v>
      </c>
      <c r="G3" s="344" t="s">
        <v>147</v>
      </c>
      <c r="H3" s="54" t="s">
        <v>148</v>
      </c>
      <c r="I3" s="237" t="s">
        <v>279</v>
      </c>
      <c r="J3" s="51" t="s">
        <v>149</v>
      </c>
      <c r="K3" s="52" t="s">
        <v>150</v>
      </c>
      <c r="L3" s="12"/>
      <c r="M3" s="15"/>
      <c r="N3" s="708"/>
      <c r="O3" s="708"/>
      <c r="P3" s="708"/>
      <c r="Q3" s="708"/>
      <c r="R3" s="708"/>
      <c r="S3" s="708"/>
      <c r="T3" s="708"/>
      <c r="U3" s="708"/>
      <c r="V3" s="708"/>
      <c r="W3" s="708"/>
    </row>
    <row r="4" spans="1:23" ht="15" customHeight="1">
      <c r="A4" s="62"/>
      <c r="B4" s="63" t="s">
        <v>358</v>
      </c>
      <c r="C4" s="258" t="s">
        <v>151</v>
      </c>
      <c r="D4" s="346">
        <v>12</v>
      </c>
      <c r="E4" s="347">
        <v>0</v>
      </c>
      <c r="F4" s="348">
        <v>0</v>
      </c>
      <c r="G4" s="374">
        <v>0</v>
      </c>
      <c r="H4" s="375">
        <v>0</v>
      </c>
      <c r="I4" s="460">
        <v>0</v>
      </c>
      <c r="J4" s="346">
        <v>0</v>
      </c>
      <c r="K4" s="371">
        <v>1</v>
      </c>
      <c r="L4" s="64"/>
      <c r="M4" s="15"/>
      <c r="N4" s="708"/>
      <c r="O4" s="708"/>
      <c r="P4" s="708"/>
      <c r="Q4" s="708"/>
      <c r="R4" s="708"/>
      <c r="S4" s="708"/>
      <c r="T4" s="708"/>
      <c r="U4" s="708"/>
      <c r="V4" s="708"/>
      <c r="W4" s="708"/>
    </row>
    <row r="5" spans="1:23" ht="15" customHeight="1">
      <c r="A5" s="62"/>
      <c r="B5" s="259" t="s">
        <v>357</v>
      </c>
      <c r="C5" s="260" t="s">
        <v>152</v>
      </c>
      <c r="D5" s="349">
        <v>11</v>
      </c>
      <c r="E5" s="345">
        <v>1</v>
      </c>
      <c r="F5" s="350">
        <v>5</v>
      </c>
      <c r="G5" s="376">
        <v>3.8</v>
      </c>
      <c r="H5" s="377">
        <v>3.25</v>
      </c>
      <c r="I5" s="461">
        <v>2</v>
      </c>
      <c r="J5" s="349">
        <v>1</v>
      </c>
      <c r="K5" s="372">
        <v>0.76500000000000001</v>
      </c>
      <c r="L5" s="64"/>
      <c r="M5" s="15"/>
      <c r="N5" s="708"/>
      <c r="O5" s="708"/>
      <c r="P5" s="708"/>
      <c r="Q5" s="708"/>
      <c r="R5" s="708"/>
      <c r="S5" s="708"/>
      <c r="T5" s="708"/>
      <c r="U5" s="708"/>
      <c r="V5" s="708"/>
      <c r="W5" s="708"/>
    </row>
    <row r="6" spans="1:23" ht="15" customHeight="1">
      <c r="A6" s="62"/>
      <c r="B6" s="259" t="s">
        <v>359</v>
      </c>
      <c r="C6" s="260" t="s">
        <v>153</v>
      </c>
      <c r="D6" s="349">
        <v>11</v>
      </c>
      <c r="E6" s="345">
        <v>3</v>
      </c>
      <c r="F6" s="350">
        <v>3</v>
      </c>
      <c r="G6" s="376">
        <v>4.62</v>
      </c>
      <c r="H6" s="377">
        <v>5.36</v>
      </c>
      <c r="I6" s="461">
        <v>4</v>
      </c>
      <c r="J6" s="349">
        <v>3</v>
      </c>
      <c r="K6" s="372">
        <v>0.71099999999999997</v>
      </c>
      <c r="L6" s="64"/>
      <c r="M6" s="15"/>
      <c r="N6" s="708"/>
      <c r="O6" s="708"/>
      <c r="P6" s="708"/>
      <c r="Q6" s="708"/>
      <c r="R6" s="708"/>
      <c r="S6" s="708"/>
      <c r="T6" s="708"/>
      <c r="U6" s="708"/>
      <c r="V6" s="708"/>
      <c r="W6" s="708"/>
    </row>
    <row r="7" spans="1:23" ht="15" customHeight="1">
      <c r="A7" s="62"/>
      <c r="B7" s="259" t="s">
        <v>360</v>
      </c>
      <c r="C7" s="260" t="s">
        <v>154</v>
      </c>
      <c r="D7" s="349">
        <v>11</v>
      </c>
      <c r="E7" s="345">
        <v>4</v>
      </c>
      <c r="F7" s="350">
        <v>2</v>
      </c>
      <c r="G7" s="376">
        <v>6.86</v>
      </c>
      <c r="H7" s="377">
        <v>6.83</v>
      </c>
      <c r="I7" s="461">
        <v>4</v>
      </c>
      <c r="J7" s="349">
        <v>4</v>
      </c>
      <c r="K7" s="372">
        <v>0.63300000000000001</v>
      </c>
      <c r="L7" s="64"/>
      <c r="M7" s="15"/>
      <c r="N7" s="708"/>
      <c r="O7" s="708"/>
      <c r="P7" s="708"/>
      <c r="Q7" s="708"/>
      <c r="R7" s="708"/>
      <c r="S7" s="708"/>
      <c r="T7" s="708"/>
      <c r="U7" s="708"/>
      <c r="V7" s="708"/>
      <c r="W7" s="708"/>
    </row>
    <row r="8" spans="1:23" ht="15" customHeight="1">
      <c r="A8" s="62"/>
      <c r="B8" s="259" t="s">
        <v>361</v>
      </c>
      <c r="C8" s="260" t="s">
        <v>155</v>
      </c>
      <c r="D8" s="349">
        <v>12</v>
      </c>
      <c r="E8" s="345">
        <v>2</v>
      </c>
      <c r="F8" s="350">
        <v>0</v>
      </c>
      <c r="G8" s="376">
        <v>0.4</v>
      </c>
      <c r="H8" s="377">
        <v>2.62</v>
      </c>
      <c r="I8" s="461">
        <v>1</v>
      </c>
      <c r="J8" s="349">
        <v>1</v>
      </c>
      <c r="K8" s="372">
        <v>0.875</v>
      </c>
      <c r="L8" s="64"/>
      <c r="M8" s="15"/>
      <c r="N8" s="708"/>
      <c r="O8" s="708"/>
      <c r="P8" s="708"/>
      <c r="Q8" s="708"/>
      <c r="R8" s="708"/>
      <c r="S8" s="708"/>
      <c r="T8" s="708"/>
      <c r="U8" s="708"/>
      <c r="V8" s="708"/>
      <c r="W8" s="708"/>
    </row>
    <row r="9" spans="1:23" ht="15" customHeight="1">
      <c r="A9" s="62"/>
      <c r="B9" s="259" t="s">
        <v>362</v>
      </c>
      <c r="C9" s="260" t="s">
        <v>156</v>
      </c>
      <c r="D9" s="349">
        <v>12</v>
      </c>
      <c r="E9" s="345">
        <v>4</v>
      </c>
      <c r="F9" s="350">
        <v>5</v>
      </c>
      <c r="G9" s="376">
        <v>1.62</v>
      </c>
      <c r="H9" s="377">
        <v>5.63</v>
      </c>
      <c r="I9" s="461">
        <v>1</v>
      </c>
      <c r="J9" s="349">
        <v>6</v>
      </c>
      <c r="K9" s="372">
        <v>0.54700000000000004</v>
      </c>
      <c r="L9" s="64"/>
      <c r="M9" s="15"/>
      <c r="N9" s="708"/>
      <c r="O9" s="708"/>
      <c r="P9" s="708"/>
      <c r="Q9" s="708"/>
      <c r="R9" s="708"/>
      <c r="S9" s="708"/>
      <c r="T9" s="708"/>
      <c r="U9" s="708"/>
      <c r="V9" s="708"/>
      <c r="W9" s="708"/>
    </row>
    <row r="10" spans="1:23" ht="15" customHeight="1">
      <c r="A10" s="62"/>
      <c r="B10" s="259" t="s">
        <v>363</v>
      </c>
      <c r="C10" s="260" t="s">
        <v>157</v>
      </c>
      <c r="D10" s="349">
        <v>12</v>
      </c>
      <c r="E10" s="345">
        <v>1</v>
      </c>
      <c r="F10" s="350">
        <v>3</v>
      </c>
      <c r="G10" s="376">
        <v>7.82</v>
      </c>
      <c r="H10" s="377">
        <v>5.32</v>
      </c>
      <c r="I10" s="461">
        <v>7</v>
      </c>
      <c r="J10" s="349">
        <v>12</v>
      </c>
      <c r="K10" s="372">
        <v>0.63100000000000001</v>
      </c>
      <c r="L10" s="64"/>
      <c r="M10" s="15"/>
      <c r="N10" s="708"/>
      <c r="O10" s="708"/>
      <c r="P10" s="708"/>
      <c r="Q10" s="708"/>
      <c r="R10" s="708"/>
      <c r="S10" s="708"/>
      <c r="T10" s="708"/>
      <c r="U10" s="708"/>
      <c r="V10" s="708"/>
      <c r="W10" s="708"/>
    </row>
    <row r="11" spans="1:23" ht="15" customHeight="1">
      <c r="A11" s="62"/>
      <c r="B11" s="259" t="s">
        <v>469</v>
      </c>
      <c r="C11" s="260" t="s">
        <v>158</v>
      </c>
      <c r="D11" s="349">
        <v>11</v>
      </c>
      <c r="E11" s="345">
        <v>0</v>
      </c>
      <c r="F11" s="350">
        <v>2</v>
      </c>
      <c r="G11" s="376">
        <v>5.27</v>
      </c>
      <c r="H11" s="377">
        <v>4.75</v>
      </c>
      <c r="I11" s="461">
        <v>5</v>
      </c>
      <c r="J11" s="349">
        <v>3</v>
      </c>
      <c r="K11" s="372">
        <v>0.67600000000000005</v>
      </c>
      <c r="L11" s="64"/>
      <c r="M11" s="15"/>
      <c r="N11" s="708"/>
      <c r="O11" s="708"/>
      <c r="P11" s="708"/>
      <c r="Q11" s="708"/>
      <c r="R11" s="708"/>
      <c r="S11" s="708"/>
      <c r="T11" s="708"/>
      <c r="U11" s="708"/>
      <c r="V11" s="708"/>
      <c r="W11" s="708"/>
    </row>
    <row r="12" spans="1:23" ht="15" customHeight="1" thickBot="1">
      <c r="A12" s="56"/>
      <c r="B12" s="2719" t="s">
        <v>370</v>
      </c>
      <c r="C12" s="2720"/>
      <c r="D12" s="351">
        <v>12</v>
      </c>
      <c r="E12" s="352">
        <v>2</v>
      </c>
      <c r="F12" s="353">
        <v>2</v>
      </c>
      <c r="G12" s="378">
        <v>4.2</v>
      </c>
      <c r="H12" s="379">
        <v>3.54</v>
      </c>
      <c r="I12" s="462">
        <v>3</v>
      </c>
      <c r="J12" s="351">
        <v>3</v>
      </c>
      <c r="K12" s="373">
        <v>0.88800000000000001</v>
      </c>
      <c r="L12" s="66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9"/>
      <c r="D14" s="429"/>
      <c r="E14" s="429"/>
      <c r="F14" s="429"/>
      <c r="G14" s="429"/>
      <c r="H14" s="429"/>
      <c r="I14" s="429"/>
      <c r="J14" s="429"/>
      <c r="K14" s="429"/>
      <c r="L14" s="66"/>
      <c r="M14" s="708"/>
    </row>
    <row r="15" spans="1:23">
      <c r="A15" s="15"/>
      <c r="B15" s="15"/>
      <c r="C15" s="708"/>
      <c r="D15" s="708"/>
      <c r="E15" s="708"/>
      <c r="F15" s="708"/>
      <c r="G15" s="708"/>
      <c r="H15" s="708"/>
      <c r="I15" s="708"/>
      <c r="J15" s="708"/>
      <c r="K15" s="708"/>
      <c r="L15" s="708"/>
      <c r="M15" s="708"/>
    </row>
    <row r="16" spans="1:23">
      <c r="A16" s="15"/>
      <c r="B16" s="15"/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</row>
    <row r="17" spans="1:13">
      <c r="A17" s="15"/>
      <c r="B17" s="15"/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</row>
    <row r="18" spans="1:13">
      <c r="A18" s="15"/>
      <c r="B18" s="15"/>
      <c r="C18" s="708"/>
      <c r="D18" s="708"/>
      <c r="E18" s="708"/>
      <c r="F18" s="708"/>
      <c r="G18" s="708"/>
      <c r="H18" s="708"/>
      <c r="I18" s="708"/>
      <c r="J18" s="708"/>
      <c r="K18" s="708"/>
      <c r="L18" s="708"/>
      <c r="M18" s="708"/>
    </row>
    <row r="19" spans="1:13">
      <c r="A19" s="15"/>
      <c r="B19" s="15"/>
      <c r="C19" s="708"/>
      <c r="D19" s="708"/>
      <c r="E19" s="708"/>
      <c r="F19" s="708"/>
      <c r="G19" s="708"/>
      <c r="H19" s="708"/>
      <c r="I19" s="708"/>
      <c r="J19" s="708"/>
      <c r="K19" s="708"/>
      <c r="L19" s="708"/>
      <c r="M19" s="708"/>
    </row>
    <row r="20" spans="1:13">
      <c r="A20" s="15"/>
      <c r="B20" s="15"/>
      <c r="C20" s="708"/>
      <c r="D20" s="708"/>
      <c r="E20" s="708"/>
      <c r="F20" s="708"/>
      <c r="G20" s="708"/>
      <c r="H20" s="708"/>
      <c r="I20" s="708"/>
      <c r="J20" s="708"/>
      <c r="K20" s="708"/>
      <c r="L20" s="708"/>
      <c r="M20" s="708"/>
    </row>
    <row r="21" spans="1:13">
      <c r="A21" s="15"/>
      <c r="B21" s="15"/>
      <c r="C21" s="708"/>
      <c r="D21" s="708"/>
      <c r="E21" s="708"/>
      <c r="F21" s="708"/>
      <c r="G21" s="708"/>
      <c r="H21" s="708"/>
      <c r="I21" s="708"/>
      <c r="J21" s="708"/>
      <c r="K21" s="708"/>
      <c r="L21" s="708"/>
      <c r="M21" s="708"/>
    </row>
    <row r="22" spans="1:13">
      <c r="A22" s="15"/>
      <c r="B22" s="15"/>
      <c r="C22" s="708"/>
      <c r="D22" s="708"/>
      <c r="E22" s="708"/>
      <c r="F22" s="708"/>
      <c r="G22" s="708"/>
      <c r="H22" s="708"/>
      <c r="I22" s="708"/>
      <c r="J22" s="708"/>
      <c r="K22" s="708"/>
      <c r="L22" s="708"/>
    </row>
    <row r="23" spans="1:13">
      <c r="A23" s="15"/>
      <c r="B23" s="15"/>
      <c r="C23" s="708"/>
      <c r="D23" s="708"/>
      <c r="E23" s="708"/>
      <c r="F23" s="708"/>
      <c r="G23" s="708"/>
      <c r="H23" s="708"/>
      <c r="I23" s="708"/>
      <c r="J23" s="708"/>
      <c r="K23" s="708"/>
      <c r="L23" s="708"/>
    </row>
    <row r="24" spans="1:13">
      <c r="A24" s="15"/>
      <c r="B24" s="708"/>
      <c r="H24" s="708"/>
      <c r="I24" s="708"/>
      <c r="J24" s="708"/>
      <c r="K24" s="708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13" workbookViewId="0">
      <selection activeCell="N19" sqref="N19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8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8"/>
      <c r="E2" s="12"/>
      <c r="F2" s="12"/>
      <c r="G2" s="12"/>
      <c r="H2" s="12"/>
      <c r="I2" s="250" t="s">
        <v>276</v>
      </c>
      <c r="J2" s="12"/>
      <c r="K2" s="12"/>
      <c r="L2" s="12"/>
    </row>
    <row r="3" spans="1:18" ht="15.75" customHeight="1">
      <c r="A3" s="12"/>
      <c r="B3" s="2722" t="s">
        <v>371</v>
      </c>
      <c r="C3" s="2723"/>
      <c r="D3" s="2724"/>
      <c r="E3" s="2724"/>
      <c r="F3" s="2728" t="s">
        <v>375</v>
      </c>
      <c r="G3" s="2724"/>
      <c r="H3" s="2729"/>
      <c r="I3" s="2730" t="s">
        <v>373</v>
      </c>
      <c r="J3" s="12"/>
      <c r="K3" s="12"/>
      <c r="L3" s="56"/>
      <c r="M3" s="15"/>
      <c r="N3" s="708"/>
      <c r="O3" s="16"/>
      <c r="P3" s="16"/>
    </row>
    <row r="4" spans="1:18" ht="15.75" customHeight="1" thickBot="1">
      <c r="A4" s="12"/>
      <c r="B4" s="2725" t="s">
        <v>374</v>
      </c>
      <c r="C4" s="2726"/>
      <c r="D4" s="72" t="s">
        <v>103</v>
      </c>
      <c r="E4" s="73" t="s">
        <v>372</v>
      </c>
      <c r="F4" s="2727" t="s">
        <v>374</v>
      </c>
      <c r="G4" s="2726"/>
      <c r="H4" s="74" t="s">
        <v>103</v>
      </c>
      <c r="I4" s="2731"/>
      <c r="J4" s="12"/>
      <c r="K4" s="56"/>
      <c r="L4" s="56"/>
      <c r="M4" s="15"/>
      <c r="N4" s="708"/>
      <c r="O4" s="16"/>
      <c r="P4" s="16"/>
    </row>
    <row r="5" spans="1:18" ht="15.75" customHeight="1">
      <c r="A5" s="56"/>
      <c r="B5" s="71" t="str">
        <f t="shared" ref="B5:B18" si="0">IF(C5="T","谷",IF(C5="P","山"," "))</f>
        <v xml:space="preserve"> </v>
      </c>
      <c r="C5" s="60"/>
      <c r="D5" s="468">
        <v>34669</v>
      </c>
      <c r="E5" s="463"/>
      <c r="F5" s="454" t="str">
        <f t="shared" ref="F5:F18" si="1">IF(G5="T","谷",IF(G5="P","山"," "))</f>
        <v>谷</v>
      </c>
      <c r="G5" s="42" t="s">
        <v>160</v>
      </c>
      <c r="H5" s="453">
        <v>34731</v>
      </c>
      <c r="I5" s="457">
        <v>2</v>
      </c>
      <c r="J5" s="12"/>
      <c r="K5" s="56"/>
      <c r="L5" s="56"/>
      <c r="M5" s="15"/>
      <c r="N5" s="708"/>
      <c r="O5" s="16"/>
      <c r="P5" s="16"/>
      <c r="Q5" s="16"/>
      <c r="R5" s="708"/>
    </row>
    <row r="6" spans="1:18" ht="15.75" customHeight="1">
      <c r="A6" s="56"/>
      <c r="B6" s="69" t="str">
        <f t="shared" si="0"/>
        <v>山</v>
      </c>
      <c r="C6" s="38" t="s">
        <v>162</v>
      </c>
      <c r="D6" s="469">
        <v>35370</v>
      </c>
      <c r="E6" s="464">
        <v>102.65069895968213</v>
      </c>
      <c r="F6" s="455" t="str">
        <f t="shared" si="1"/>
        <v>山</v>
      </c>
      <c r="G6" s="38" t="s">
        <v>162</v>
      </c>
      <c r="H6" s="453">
        <v>35551</v>
      </c>
      <c r="I6" s="458">
        <v>6</v>
      </c>
      <c r="J6" s="12"/>
      <c r="K6" s="56"/>
      <c r="L6" s="56"/>
      <c r="M6" s="15"/>
      <c r="N6" s="708"/>
      <c r="O6" s="16"/>
      <c r="P6" s="16"/>
      <c r="Q6" s="16"/>
      <c r="R6" s="708"/>
    </row>
    <row r="7" spans="1:18" ht="15.75" customHeight="1">
      <c r="A7" s="56"/>
      <c r="B7" s="69" t="str">
        <f t="shared" si="0"/>
        <v>谷</v>
      </c>
      <c r="C7" s="38" t="s">
        <v>160</v>
      </c>
      <c r="D7" s="469">
        <v>36008</v>
      </c>
      <c r="E7" s="464">
        <v>97.928470031484807</v>
      </c>
      <c r="F7" s="455" t="str">
        <f t="shared" si="1"/>
        <v>谷</v>
      </c>
      <c r="G7" s="38" t="s">
        <v>160</v>
      </c>
      <c r="H7" s="453">
        <v>36161</v>
      </c>
      <c r="I7" s="458">
        <v>5</v>
      </c>
      <c r="J7" s="12"/>
      <c r="K7" s="56"/>
      <c r="L7" s="56"/>
      <c r="M7" s="15"/>
      <c r="N7" s="708"/>
      <c r="O7" s="16"/>
      <c r="P7" s="16"/>
      <c r="Q7" s="16"/>
      <c r="R7" s="708"/>
    </row>
    <row r="8" spans="1:18" ht="15.75" customHeight="1">
      <c r="A8" s="56"/>
      <c r="B8" s="69" t="str">
        <f t="shared" si="0"/>
        <v>山</v>
      </c>
      <c r="C8" s="38" t="s">
        <v>162</v>
      </c>
      <c r="D8" s="469">
        <v>36708</v>
      </c>
      <c r="E8" s="464">
        <v>100.47048284079987</v>
      </c>
      <c r="F8" s="455" t="str">
        <f t="shared" si="1"/>
        <v>山</v>
      </c>
      <c r="G8" s="38" t="s">
        <v>162</v>
      </c>
      <c r="H8" s="453">
        <v>36800</v>
      </c>
      <c r="I8" s="458">
        <v>3</v>
      </c>
      <c r="J8" s="12"/>
      <c r="K8" s="56"/>
      <c r="L8" s="56"/>
      <c r="M8" s="15"/>
      <c r="N8" s="708"/>
      <c r="O8" s="16"/>
      <c r="P8" s="708"/>
      <c r="Q8" s="16"/>
      <c r="R8" s="708"/>
    </row>
    <row r="9" spans="1:18" ht="15.75" customHeight="1">
      <c r="A9" s="56"/>
      <c r="B9" s="69" t="str">
        <f t="shared" si="0"/>
        <v>谷</v>
      </c>
      <c r="C9" s="38" t="s">
        <v>160</v>
      </c>
      <c r="D9" s="469">
        <v>37196</v>
      </c>
      <c r="E9" s="464">
        <v>98.199277074620198</v>
      </c>
      <c r="F9" s="455" t="str">
        <f t="shared" si="1"/>
        <v>谷</v>
      </c>
      <c r="G9" s="38" t="s">
        <v>160</v>
      </c>
      <c r="H9" s="453">
        <v>37288</v>
      </c>
      <c r="I9" s="458">
        <v>3</v>
      </c>
      <c r="J9" s="12"/>
      <c r="K9" s="56"/>
      <c r="L9" s="56"/>
      <c r="M9" s="15"/>
      <c r="N9" s="708"/>
      <c r="O9" s="708"/>
      <c r="P9" s="16"/>
      <c r="Q9" s="16"/>
      <c r="R9" s="708"/>
    </row>
    <row r="10" spans="1:18" ht="15.75" customHeight="1">
      <c r="A10" s="56"/>
      <c r="B10" s="69" t="str">
        <f t="shared" si="0"/>
        <v>山</v>
      </c>
      <c r="C10" s="38" t="s">
        <v>162</v>
      </c>
      <c r="D10" s="469">
        <v>38322</v>
      </c>
      <c r="E10" s="464">
        <v>101.21342899222439</v>
      </c>
      <c r="F10" s="456" t="str">
        <f t="shared" si="1"/>
        <v xml:space="preserve"> </v>
      </c>
      <c r="G10" s="59" t="s">
        <v>271</v>
      </c>
      <c r="H10" s="453"/>
      <c r="I10" s="458" t="s">
        <v>264</v>
      </c>
      <c r="J10" s="12"/>
      <c r="K10" s="56"/>
      <c r="L10" s="56"/>
      <c r="M10" s="15"/>
      <c r="N10" s="708"/>
      <c r="O10" s="16"/>
      <c r="P10" s="16"/>
      <c r="Q10" s="708"/>
      <c r="R10" s="708"/>
    </row>
    <row r="11" spans="1:18" ht="15.75" customHeight="1">
      <c r="A11" s="56"/>
      <c r="B11" s="68" t="str">
        <f t="shared" si="0"/>
        <v xml:space="preserve"> </v>
      </c>
      <c r="C11" s="59" t="s">
        <v>271</v>
      </c>
      <c r="D11" s="469"/>
      <c r="E11" s="465"/>
      <c r="F11" s="455" t="str">
        <f t="shared" si="1"/>
        <v>山</v>
      </c>
      <c r="G11" s="38" t="s">
        <v>162</v>
      </c>
      <c r="H11" s="453">
        <v>38961</v>
      </c>
      <c r="I11" s="458" t="s">
        <v>161</v>
      </c>
      <c r="J11" s="12"/>
      <c r="K11" s="56"/>
      <c r="L11" s="56"/>
      <c r="M11" s="15"/>
      <c r="N11" s="708"/>
      <c r="O11" s="16"/>
      <c r="P11" s="708"/>
      <c r="Q11" s="16"/>
      <c r="R11" s="708"/>
    </row>
    <row r="12" spans="1:18" ht="15.75" customHeight="1">
      <c r="A12" s="56"/>
      <c r="B12" s="69" t="str">
        <f t="shared" si="0"/>
        <v>谷</v>
      </c>
      <c r="C12" s="38" t="s">
        <v>160</v>
      </c>
      <c r="D12" s="469">
        <v>39904</v>
      </c>
      <c r="E12" s="464">
        <v>95.002459193300226</v>
      </c>
      <c r="F12" s="455" t="str">
        <f t="shared" si="1"/>
        <v>谷</v>
      </c>
      <c r="G12" s="38" t="s">
        <v>160</v>
      </c>
      <c r="H12" s="453">
        <v>39934</v>
      </c>
      <c r="I12" s="458">
        <v>1</v>
      </c>
      <c r="J12" s="12"/>
      <c r="K12" s="56"/>
      <c r="L12" s="56"/>
      <c r="M12" s="15"/>
      <c r="N12" s="708"/>
      <c r="O12" s="708"/>
      <c r="P12" s="16"/>
      <c r="Q12" s="16"/>
      <c r="R12" s="708"/>
    </row>
    <row r="13" spans="1:18" ht="15.75" customHeight="1">
      <c r="A13" s="56"/>
      <c r="B13" s="69" t="str">
        <f t="shared" si="0"/>
        <v>山</v>
      </c>
      <c r="C13" s="38" t="s">
        <v>162</v>
      </c>
      <c r="D13" s="469">
        <v>40269</v>
      </c>
      <c r="E13" s="464">
        <v>100.54100591400672</v>
      </c>
      <c r="F13" s="456" t="str">
        <f t="shared" si="1"/>
        <v xml:space="preserve"> </v>
      </c>
      <c r="G13" s="59" t="s">
        <v>271</v>
      </c>
      <c r="H13" s="453"/>
      <c r="I13" s="458" t="s">
        <v>264</v>
      </c>
      <c r="J13" s="12"/>
      <c r="K13" s="56"/>
      <c r="L13" s="56"/>
      <c r="M13" s="15"/>
      <c r="N13" s="708"/>
      <c r="O13" s="16"/>
      <c r="P13" s="16"/>
      <c r="Q13" s="708"/>
      <c r="R13" s="708"/>
    </row>
    <row r="14" spans="1:18" ht="15.75" customHeight="1">
      <c r="A14" s="56"/>
      <c r="B14" s="68" t="str">
        <f t="shared" si="0"/>
        <v xml:space="preserve"> </v>
      </c>
      <c r="C14" s="59" t="s">
        <v>271</v>
      </c>
      <c r="D14" s="469"/>
      <c r="E14" s="465"/>
      <c r="F14" s="455" t="str">
        <f t="shared" si="1"/>
        <v>山</v>
      </c>
      <c r="G14" s="38" t="s">
        <v>162</v>
      </c>
      <c r="H14" s="453">
        <v>40848</v>
      </c>
      <c r="I14" s="458" t="s">
        <v>161</v>
      </c>
      <c r="J14" s="12"/>
      <c r="K14" s="56"/>
      <c r="L14" s="56"/>
      <c r="M14" s="15"/>
      <c r="N14" s="708"/>
      <c r="O14" s="16"/>
      <c r="P14" s="16"/>
      <c r="Q14" s="16"/>
      <c r="R14" s="708"/>
    </row>
    <row r="15" spans="1:18" ht="15.75" customHeight="1">
      <c r="A15" s="56"/>
      <c r="B15" s="69" t="str">
        <f t="shared" si="0"/>
        <v>谷</v>
      </c>
      <c r="C15" s="38" t="s">
        <v>160</v>
      </c>
      <c r="D15" s="469">
        <v>41214</v>
      </c>
      <c r="E15" s="464">
        <v>99.435412089829413</v>
      </c>
      <c r="F15" s="455" t="str">
        <f t="shared" si="1"/>
        <v>谷</v>
      </c>
      <c r="G15" s="38" t="s">
        <v>160</v>
      </c>
      <c r="H15" s="453">
        <v>41275</v>
      </c>
      <c r="I15" s="458">
        <v>2</v>
      </c>
      <c r="J15" s="12"/>
      <c r="K15" s="56"/>
      <c r="L15" s="56"/>
      <c r="M15" s="15"/>
      <c r="N15" s="708"/>
      <c r="O15" s="16"/>
      <c r="P15" s="16"/>
      <c r="Q15" s="16"/>
      <c r="R15" s="708"/>
    </row>
    <row r="16" spans="1:18" ht="15.75" customHeight="1">
      <c r="A16" s="56"/>
      <c r="B16" s="69" t="str">
        <f t="shared" si="0"/>
        <v>山</v>
      </c>
      <c r="C16" s="38" t="s">
        <v>162</v>
      </c>
      <c r="D16" s="469">
        <v>41609</v>
      </c>
      <c r="E16" s="464">
        <v>101.28407889211036</v>
      </c>
      <c r="F16" s="455" t="str">
        <f t="shared" si="1"/>
        <v>山</v>
      </c>
      <c r="G16" s="38" t="s">
        <v>162</v>
      </c>
      <c r="H16" s="453">
        <v>41699</v>
      </c>
      <c r="I16" s="458">
        <v>3</v>
      </c>
      <c r="J16" s="12"/>
      <c r="K16" s="56"/>
      <c r="L16" s="56"/>
      <c r="M16" s="15"/>
      <c r="N16" s="708"/>
      <c r="O16" s="16"/>
      <c r="P16" s="16"/>
      <c r="Q16" s="16"/>
      <c r="R16" s="708"/>
    </row>
    <row r="17" spans="1:18" ht="15.75" customHeight="1">
      <c r="A17" s="57"/>
      <c r="B17" s="69" t="str">
        <f t="shared" si="0"/>
        <v>谷</v>
      </c>
      <c r="C17" s="38" t="s">
        <v>160</v>
      </c>
      <c r="D17" s="470">
        <v>42461</v>
      </c>
      <c r="E17" s="466">
        <v>99.14838333254157</v>
      </c>
      <c r="F17" s="456" t="str">
        <f t="shared" si="1"/>
        <v xml:space="preserve"> </v>
      </c>
      <c r="G17" s="59" t="s">
        <v>271</v>
      </c>
      <c r="H17" s="55">
        <v>42552</v>
      </c>
      <c r="I17" s="458">
        <v>3</v>
      </c>
      <c r="J17" s="12"/>
      <c r="K17" s="12"/>
      <c r="L17" s="12"/>
      <c r="M17" s="452"/>
      <c r="P17" s="708"/>
      <c r="Q17" s="708"/>
      <c r="R17" s="708"/>
    </row>
    <row r="18" spans="1:18" ht="15.75" customHeight="1" thickBot="1">
      <c r="A18" s="57"/>
      <c r="B18" s="70" t="str">
        <f t="shared" si="0"/>
        <v>山</v>
      </c>
      <c r="C18" s="65" t="s">
        <v>162</v>
      </c>
      <c r="D18" s="471">
        <v>42736</v>
      </c>
      <c r="E18" s="467">
        <v>100.88365257404051</v>
      </c>
      <c r="F18" s="70" t="str">
        <f t="shared" si="1"/>
        <v>山</v>
      </c>
      <c r="G18" s="65" t="s">
        <v>162</v>
      </c>
      <c r="H18" s="471">
        <v>43160</v>
      </c>
      <c r="I18" s="459">
        <v>14</v>
      </c>
      <c r="J18" s="12"/>
      <c r="K18" s="12"/>
      <c r="L18" s="12"/>
      <c r="M18" s="452"/>
      <c r="P18" s="708"/>
      <c r="Q18" s="708"/>
      <c r="R18" s="708"/>
    </row>
    <row r="19" spans="1:18" ht="15.75" customHeight="1">
      <c r="A19" s="57"/>
      <c r="B19" s="2721" t="s">
        <v>376</v>
      </c>
      <c r="C19" s="2721"/>
      <c r="D19" s="2721"/>
      <c r="E19" s="2721"/>
      <c r="F19" s="2721"/>
      <c r="G19" s="2721"/>
      <c r="H19" s="2721"/>
      <c r="I19" s="2721"/>
      <c r="J19" s="12"/>
      <c r="K19" s="12"/>
      <c r="L19" s="429"/>
      <c r="M19" s="17"/>
      <c r="N19" s="17"/>
      <c r="O19" s="17"/>
      <c r="P19" s="17"/>
      <c r="Q19" s="17"/>
      <c r="R19" s="708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30</vt:i4>
      </vt:variant>
    </vt:vector>
  </HeadingPairs>
  <TitlesOfParts>
    <vt:vector size="30" baseType="lpstr">
      <vt:lpstr>表紙</vt:lpstr>
      <vt:lpstr>利用上の注意</vt:lpstr>
      <vt:lpstr>公表予定</vt:lpstr>
      <vt:lpstr>目次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恒憲 芦谷</cp:lastModifiedBy>
  <cp:lastPrinted>2016-12-22T06:03:45Z</cp:lastPrinted>
  <dcterms:created xsi:type="dcterms:W3CDTF">2015-10-01T01:31:47Z</dcterms:created>
  <dcterms:modified xsi:type="dcterms:W3CDTF">2024-12-20T21:39:52Z</dcterms:modified>
</cp:coreProperties>
</file>